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C:\Users\Ich\Desktop\YTP\"/>
    </mc:Choice>
  </mc:AlternateContent>
  <xr:revisionPtr revIDLastSave="0" documentId="13_ncr:1_{2964E13A-95B2-48CC-9121-F698E604BF12}" xr6:coauthVersionLast="47" xr6:coauthVersionMax="47" xr10:uidLastSave="{00000000-0000-0000-0000-000000000000}"/>
  <bookViews>
    <workbookView xWindow="-120" yWindow="-120" windowWidth="29040" windowHeight="15840" tabRatio="725" xr2:uid="{00000000-000D-0000-FFFF-FFFF00000000}"/>
  </bookViews>
  <sheets>
    <sheet name="Basic Athlete Data" sheetId="25" r:id="rId1"/>
    <sheet name="Gap Analysis" sheetId="4" r:id="rId2"/>
    <sheet name="YTP" sheetId="6" r:id="rId3"/>
    <sheet name="MP 1-4" sheetId="24" r:id="rId4"/>
    <sheet name="MP 5-8" sheetId="26" r:id="rId5"/>
    <sheet name="MP 9-12" sheetId="30" r:id="rId6"/>
    <sheet name="MP 13-16" sheetId="31" r:id="rId7"/>
    <sheet name="MP 17-20" sheetId="33" r:id="rId8"/>
    <sheet name="MP 21-24" sheetId="34" r:id="rId9"/>
    <sheet name="MP 25-28" sheetId="35" r:id="rId10"/>
    <sheet name="MP 29-32" sheetId="36" r:id="rId11"/>
    <sheet name="MP 33-36" sheetId="37" r:id="rId12"/>
    <sheet name="MP 37-40" sheetId="38" r:id="rId13"/>
    <sheet name="MP 41-44" sheetId="39" r:id="rId14"/>
    <sheet name="MP 45-48" sheetId="40" r:id="rId15"/>
    <sheet name="MP 49-52" sheetId="41" r:id="rId16"/>
    <sheet name="Progress" sheetId="27" r:id="rId17"/>
    <sheet name="TaperPlan" sheetId="8" state="hidden" r:id="rId18"/>
    <sheet name="Budget" sheetId="10" state="hidden" r:id="rId19"/>
  </sheets>
  <definedNames>
    <definedName name="_xlnm._FilterDatabase" localSheetId="0" hidden="1">'Basic Athlete Data'!$A$2:$S$18</definedName>
    <definedName name="Competition">'Basic Athlete Data'!#REF!</definedName>
    <definedName name="CurrentConditions">'Gap Analysis'!$I$11:$I$14</definedName>
    <definedName name="CW">'Basic Athlete Data'!$E$12</definedName>
    <definedName name="Discipline">'Basic Athlete Data'!$B$8</definedName>
    <definedName name="Duration_Gym">'Basic Athlete Data'!$E$6</definedName>
    <definedName name="Duration_Tech">'Basic Athlete Data'!$E$4</definedName>
    <definedName name="Equip_01">'Gap Analysis'!$B$34</definedName>
    <definedName name="Equip_02">'Gap Analysis'!$B$35</definedName>
    <definedName name="Equip_03">'Gap Analysis'!$B$36</definedName>
    <definedName name="Equip_04">'Gap Analysis'!$B$37</definedName>
    <definedName name="Equip_05">'Gap Analysis'!$B$38</definedName>
    <definedName name="Equip_06">'Gap Analysis'!$B$39</definedName>
    <definedName name="Equip_07">'Gap Analysis'!$B$40</definedName>
    <definedName name="Equip_Gap_01">'Gap Analysis'!$F$34</definedName>
    <definedName name="Equip_Gap_02">'Gap Analysis'!$F$35</definedName>
    <definedName name="Equip_Gap_03">'Gap Analysis'!$F$36</definedName>
    <definedName name="Equip_Gap_04">'Gap Analysis'!$F$37</definedName>
    <definedName name="Equip_Gap_05">'Gap Analysis'!$F$38</definedName>
    <definedName name="Equip_Gap_06">'Gap Analysis'!$F$39</definedName>
    <definedName name="Equip_Gap_07">'Gap Analysis'!$F$40</definedName>
    <definedName name="Events">#REF!</definedName>
    <definedName name="General_Prep">'Basic Athlete Data'!$F$20</definedName>
    <definedName name="Import_High">'Basic Athlete Data'!$I$22</definedName>
    <definedName name="Import_Low">'Basic Athlete Data'!$I$20</definedName>
    <definedName name="Import_Medium">'Basic Athlete Data'!$I$21</definedName>
    <definedName name="International">'Basic Athlete Data'!$H$22</definedName>
    <definedName name="KPI_Strength">'Gap Analysis'!$V$10:$V$14</definedName>
    <definedName name="L2S">'Basic Athlete Data'!$E$9</definedName>
    <definedName name="LTAD">'Basic Athlete Data'!$B$7</definedName>
    <definedName name="LTAD_List">'Basic Athlete Data'!$E$9:$E$12</definedName>
    <definedName name="Main_Comp">'Basic Athlete Data'!$F$24</definedName>
    <definedName name="max_gym">'Basic Athlete Data'!$G$6</definedName>
    <definedName name="max_practice">'Basic Athlete Data'!$G$4</definedName>
    <definedName name="Mental_01">'Gap Analysis'!$B$27</definedName>
    <definedName name="Mental_02">'Gap Analysis'!$B$28</definedName>
    <definedName name="Mental_03">'Gap Analysis'!$B$29</definedName>
    <definedName name="Mental_04">'Gap Analysis'!$B$30</definedName>
    <definedName name="Mental_05">'Gap Analysis'!$B$31</definedName>
    <definedName name="Mental_06">'Gap Analysis'!$B$32</definedName>
    <definedName name="Mental_07">'Gap Analysis'!$B$33</definedName>
    <definedName name="Mental_Gap_01">'Gap Analysis'!$F$27</definedName>
    <definedName name="Mental_Gap_02">'Gap Analysis'!$F$28</definedName>
    <definedName name="Mental_Gap_03">'Gap Analysis'!$F$29</definedName>
    <definedName name="Mental_Gap_04">'Gap Analysis'!$F$30</definedName>
    <definedName name="Mental_Gap_05">'Gap Analysis'!$F$31</definedName>
    <definedName name="Mental_Gap_06">'Gap Analysis'!$F$32</definedName>
    <definedName name="Mental_Gap_07">'Gap Analysis'!$F$40</definedName>
    <definedName name="min_gym">'Basic Athlete Data'!$F$6</definedName>
    <definedName name="min_practice">'Basic Athlete Data'!$F$4</definedName>
    <definedName name="Name">'Basic Athlete Data'!$B$2</definedName>
    <definedName name="National">'Basic Athlete Data'!$H$21</definedName>
    <definedName name="Phase">#REF!</definedName>
    <definedName name="Physical_01">'Gap Analysis'!$B$4</definedName>
    <definedName name="Physical_01_Gap">'Gap Analysis'!$F$4</definedName>
    <definedName name="Physical_02">'Gap Analysis'!$B$5</definedName>
    <definedName name="Physical_02_Gap">'Gap Analysis'!$F$5</definedName>
    <definedName name="Physical_03">'Gap Analysis'!$B$6</definedName>
    <definedName name="Physical_03_Gap">'Gap Analysis'!$F$6</definedName>
    <definedName name="Physical_04">'Gap Analysis'!$B$7</definedName>
    <definedName name="Physical_04_Gap">'Gap Analysis'!$F$7</definedName>
    <definedName name="Physical_05">'Gap Analysis'!$B$8</definedName>
    <definedName name="Physical_05_Gap">'Gap Analysis'!$F$8</definedName>
    <definedName name="Physical_06">'Gap Analysis'!$B$9</definedName>
    <definedName name="Physical_06_Gap">'Gap Analysis'!$F$9</definedName>
    <definedName name="Pre_Comp">'Basic Athlete Data'!$F$22</definedName>
    <definedName name="Regional">'Basic Athlete Data'!$H$20</definedName>
    <definedName name="Score_1_label">'MP 1-4'!$M$2</definedName>
    <definedName name="Score_10_label">'MP 1-4'!$O$4</definedName>
    <definedName name="Score_11_label">'MP 1-4'!$O$5</definedName>
    <definedName name="Score_12_label">'MP 1-4'!$O$6</definedName>
    <definedName name="Score_13_label">'MP 1-4'!$O$7</definedName>
    <definedName name="Score_14_label">'MP 1-4'!$O$8</definedName>
    <definedName name="Score_2_label">'MP 1-4'!$M$3</definedName>
    <definedName name="Score_3_label">'MP 1-4'!$M$4</definedName>
    <definedName name="Score_4_label">'MP 1-4'!$M$5</definedName>
    <definedName name="Score_5_label">'MP 1-4'!$M$6</definedName>
    <definedName name="Score_6_label">'MP 1-4'!$M$7</definedName>
    <definedName name="Score_7_label">'MP 1-4'!$M$8</definedName>
    <definedName name="Score_8_label">'MP 1-4'!$O$2</definedName>
    <definedName name="Score_9_label">'MP 1-4'!$O$3</definedName>
    <definedName name="Specific_Prep">'Basic Athlete Data'!$F$21</definedName>
    <definedName name="T2C">'Basic Athlete Data'!$E$11</definedName>
    <definedName name="T2T">'Basic Athlete Data'!$E$10</definedName>
    <definedName name="Tact_01">'Gap Analysis'!$B$20</definedName>
    <definedName name="Tact_02">'Gap Analysis'!$B$21</definedName>
    <definedName name="Tact_03">'Gap Analysis'!$B$22</definedName>
    <definedName name="Tact_04">'Gap Analysis'!$B$23</definedName>
    <definedName name="Tact_05">'Gap Analysis'!$B$24</definedName>
    <definedName name="Tact_06">'Gap Analysis'!$B$25</definedName>
    <definedName name="Tact_07">'Gap Analysis'!$B$26</definedName>
    <definedName name="Tact_Gap_01">'Gap Analysis'!$F$20</definedName>
    <definedName name="Tact_Gap_02">'Gap Analysis'!$F$21</definedName>
    <definedName name="Tact_Gap_03">'Gap Analysis'!$F$22</definedName>
    <definedName name="Tact_Gap_04">'Gap Analysis'!$F$23</definedName>
    <definedName name="Tact_Gap_05">'Gap Analysis'!$F$24</definedName>
    <definedName name="Tact_Gap_06">'Gap Analysis'!$F$25</definedName>
    <definedName name="Tact_Gap_07">'Gap Analysis'!$F$26</definedName>
    <definedName name="Taper">'Basic Athlete Data'!$F$25</definedName>
    <definedName name="Tech_01">'Gap Analysis'!$B$10</definedName>
    <definedName name="Tech_02">'Gap Analysis'!$B$11</definedName>
    <definedName name="Tech_03">'Gap Analysis'!$B$12</definedName>
    <definedName name="Tech_04">'Gap Analysis'!$B$13</definedName>
    <definedName name="Tech_05">'Gap Analysis'!$B$14</definedName>
    <definedName name="Tech_06">'Gap Analysis'!$B$15</definedName>
    <definedName name="Tech_07">'Gap Analysis'!$B$16</definedName>
    <definedName name="Tech_08">'Gap Analysis'!$B$17</definedName>
    <definedName name="Tech_09">'Gap Analysis'!$B$18</definedName>
    <definedName name="Tech_10">'Gap Analysis'!$B$19</definedName>
    <definedName name="Tech_Gap_01">'Gap Analysis'!$F$10</definedName>
    <definedName name="Tech_Gap_02">'Gap Analysis'!$F$11</definedName>
    <definedName name="Tech_Gap_03">'Gap Analysis'!$F$12</definedName>
    <definedName name="Tech_Gap_04">'Gap Analysis'!$F$13</definedName>
    <definedName name="Tech_Gap_05">'Gap Analysis'!$F$14</definedName>
    <definedName name="Tech_Gap_06">'Gap Analysis'!$F$15</definedName>
    <definedName name="Tech_Gap_07">'Gap Analysis'!$F$16</definedName>
    <definedName name="Tech_Gap_08">'Gap Analysis'!$F$17</definedName>
    <definedName name="Tech_Gap_09">'Gap Analysis'!$F$18</definedName>
    <definedName name="Tech_Gap_10">'Gap Analysis'!$F$19</definedName>
    <definedName name="Transition">'Basic Athlete Data'!$F$26</definedName>
    <definedName name="W01_Score_1">'MP 1-4'!$N$2</definedName>
    <definedName name="W01_Score_10">'MP 1-4'!$P$4</definedName>
    <definedName name="W01_Score_11">'MP 1-4'!$P$5</definedName>
    <definedName name="W01_Score_12">'MP 1-4'!$P$6</definedName>
    <definedName name="W01_Score_13">'MP 1-4'!$P$7</definedName>
    <definedName name="W01_Score_14">'MP 1-4'!$P$8</definedName>
    <definedName name="W01_Score_2">'MP 1-4'!$N$3</definedName>
    <definedName name="W01_Score_3">'MP 1-4'!$N$4</definedName>
    <definedName name="W01_Score_4">'MP 1-4'!$N$5</definedName>
    <definedName name="W01_Score_5">'MP 1-4'!$N$6</definedName>
    <definedName name="W01_Score_6">'MP 1-4'!$N$7</definedName>
    <definedName name="W01_Score_7">'MP 1-4'!$N$8</definedName>
    <definedName name="W01_Score_8">'MP 1-4'!$P$2</definedName>
    <definedName name="W01_Score_9">'MP 1-4'!$P$3</definedName>
    <definedName name="W02_Score_1">'MP 1-4'!$AF$2</definedName>
    <definedName name="W02_Score_10">'MP 1-4'!$AH$4</definedName>
    <definedName name="W02_Score_11">'MP 1-4'!$AH$5</definedName>
    <definedName name="W02_Score_12">'MP 1-4'!$AH$6</definedName>
    <definedName name="W02_Score_13">'MP 1-4'!$AH$7</definedName>
    <definedName name="W02_Score_14">'MP 1-4'!$AH$8</definedName>
    <definedName name="W02_Score_2">'MP 1-4'!$AF$3</definedName>
    <definedName name="W02_Score_3">'MP 1-4'!$AF$4</definedName>
    <definedName name="W02_Score_4">'MP 1-4'!$AF$5</definedName>
    <definedName name="W02_Score_5">'MP 1-4'!$AF$6</definedName>
    <definedName name="W02_Score_6">'MP 1-4'!$AF$7</definedName>
    <definedName name="W02_Score_7">'MP 1-4'!$AF$8</definedName>
    <definedName name="W02_Score_8">'MP 1-4'!$AH$2</definedName>
    <definedName name="W02_Score_9">'MP 1-4'!$AH$3</definedName>
    <definedName name="W03_Score_1">'MP 1-4'!$N$43</definedName>
    <definedName name="W03_Score_10">'MP 1-4'!$P$45</definedName>
    <definedName name="W03_Score_11">'MP 1-4'!$P$46</definedName>
    <definedName name="W03_Score_12">'MP 1-4'!$P$47</definedName>
    <definedName name="W03_Score_13">'MP 1-4'!$P$48</definedName>
    <definedName name="W03_Score_14">'MP 1-4'!$P$49</definedName>
    <definedName name="W03_Score_2">'MP 1-4'!$N$44</definedName>
    <definedName name="W03_Score_3">'MP 1-4'!$N$45</definedName>
    <definedName name="W03_Score_4">'MP 1-4'!$N$46</definedName>
    <definedName name="W03_Score_5">'MP 1-4'!$N$47</definedName>
    <definedName name="W03_Score_6">'MP 1-4'!$N$48</definedName>
    <definedName name="W03_Score_7">'MP 1-4'!$N$49</definedName>
    <definedName name="W03_Score_8">'MP 1-4'!$P$43</definedName>
    <definedName name="W03_Score_9">'MP 1-4'!$P$44</definedName>
    <definedName name="W04_Score_1">'MP 1-4'!$AF$43</definedName>
    <definedName name="W04_Score_10">'MP 1-4'!$AH$45</definedName>
    <definedName name="W04_Score_11">'MP 1-4'!$AH$46</definedName>
    <definedName name="W04_Score_12">'MP 1-4'!$AH$47</definedName>
    <definedName name="W04_Score_13">'MP 1-4'!$AH$48</definedName>
    <definedName name="W04_Score_14">'MP 1-4'!$AH$49</definedName>
    <definedName name="W04_Score_2">'MP 1-4'!$AF$44</definedName>
    <definedName name="W04_Score_3">'MP 1-4'!$AF$45</definedName>
    <definedName name="W04_Score_4">'MP 1-4'!$AF$46</definedName>
    <definedName name="W04_Score_5">'MP 1-4'!$AF$47</definedName>
    <definedName name="W04_Score_6">'MP 1-4'!$AF$48</definedName>
    <definedName name="W04_Score_7">'MP 1-4'!$AF$49</definedName>
    <definedName name="W04_Score_8">'MP 1-4'!$AH$43</definedName>
    <definedName name="W04_Score_9">'MP 1-4'!$AH$44</definedName>
    <definedName name="W05_Score_1">'MP 5-8'!$N$2</definedName>
    <definedName name="W05_Score_10">'MP 5-8'!$P$4</definedName>
    <definedName name="W05_Score_11">'MP 5-8'!$P$5</definedName>
    <definedName name="W05_Score_12">'MP 5-8'!$P$6</definedName>
    <definedName name="W05_Score_13">'MP 5-8'!$P$7</definedName>
    <definedName name="W05_Score_14">'MP 5-8'!$P$8</definedName>
    <definedName name="W05_Score_2">'MP 5-8'!$N$3</definedName>
    <definedName name="W05_Score_3">'MP 5-8'!$N$4</definedName>
    <definedName name="W05_Score_4">'MP 5-8'!$N$5</definedName>
    <definedName name="W05_Score_5">'MP 5-8'!$N$6</definedName>
    <definedName name="W05_Score_6">'MP 5-8'!$N$7</definedName>
    <definedName name="W05_Score_7">'MP 5-8'!$N$8</definedName>
    <definedName name="W05_Score_8">'MP 5-8'!$P$2</definedName>
    <definedName name="W05_Score_9">'MP 5-8'!$P$3</definedName>
    <definedName name="W06_Score_1">'MP 5-8'!$AF$2</definedName>
    <definedName name="W06_Score_10">'MP 5-8'!$AH$4</definedName>
    <definedName name="W06_Score_11">'MP 5-8'!$AH$5</definedName>
    <definedName name="W06_Score_12">'MP 5-8'!$AH$6</definedName>
    <definedName name="W06_Score_13">'MP 5-8'!$AH$7</definedName>
    <definedName name="W06_Score_14">'MP 5-8'!$AH$8</definedName>
    <definedName name="W06_Score_2">'MP 5-8'!$AF$3</definedName>
    <definedName name="W06_Score_3">'MP 5-8'!$AF$4</definedName>
    <definedName name="W06_Score_4">'MP 5-8'!$AF$5</definedName>
    <definedName name="W06_Score_5">'MP 5-8'!$AF$6</definedName>
    <definedName name="W06_Score_6">'MP 5-8'!$AF$7</definedName>
    <definedName name="W06_Score_7">'MP 5-8'!$AF$8</definedName>
    <definedName name="W06_Score_8">'MP 5-8'!$AH$2</definedName>
    <definedName name="W06_Score_9">'MP 5-8'!$AH$3</definedName>
    <definedName name="W07_Score_1">'MP 5-8'!$N$43</definedName>
    <definedName name="W07_Score_10">'MP 5-8'!$P$45</definedName>
    <definedName name="W07_Score_11">'MP 5-8'!$P$46</definedName>
    <definedName name="W07_Score_12">'MP 5-8'!$P$47</definedName>
    <definedName name="W07_Score_13">'MP 5-8'!$P$48</definedName>
    <definedName name="W07_Score_14">'MP 5-8'!$P$49</definedName>
    <definedName name="W07_Score_2">'MP 5-8'!$N$44</definedName>
    <definedName name="W07_Score_3">'MP 5-8'!$N$45</definedName>
    <definedName name="W07_Score_4">'MP 5-8'!$N$46</definedName>
    <definedName name="W07_Score_5">'MP 5-8'!$N$47</definedName>
    <definedName name="W07_Score_6">'MP 5-8'!$N$48</definedName>
    <definedName name="W07_Score_7">'MP 5-8'!$N$49</definedName>
    <definedName name="W07_Score_8">'MP 5-8'!$P$43</definedName>
    <definedName name="W07_Score_9">'MP 5-8'!$P$44</definedName>
    <definedName name="W08_Score_1">'MP 5-8'!$AF$43</definedName>
    <definedName name="W08_Score_10">'MP 5-8'!$AH$45</definedName>
    <definedName name="W08_Score_11">'MP 5-8'!$AH$46</definedName>
    <definedName name="W08_Score_12">'MP 5-8'!$AH$47</definedName>
    <definedName name="W08_Score_13">'MP 5-8'!$AH$48</definedName>
    <definedName name="W08_Score_14">'MP 5-8'!$AH$49</definedName>
    <definedName name="W08_Score_2">'MP 5-8'!$AF$44</definedName>
    <definedName name="W08_Score_3">'MP 5-8'!$AF$45</definedName>
    <definedName name="W08_Score_4">'MP 5-8'!$AF$46</definedName>
    <definedName name="W08_Score_5">'MP 5-8'!$AF$47</definedName>
    <definedName name="W08_Score_6">'MP 5-8'!$AF$48</definedName>
    <definedName name="W08_Score_7">'MP 5-8'!$AF$49</definedName>
    <definedName name="W08_Score_8">'MP 5-8'!$AH$43</definedName>
    <definedName name="W08_Score_9">'MP 5-8'!$AH$44</definedName>
    <definedName name="W09_Score_1">'MP 9-12'!$N$2</definedName>
    <definedName name="W09_Score_10">'MP 9-12'!$P$4</definedName>
    <definedName name="W09_Score_11">'MP 9-12'!$P$5</definedName>
    <definedName name="W09_Score_12">'MP 9-12'!$P$6</definedName>
    <definedName name="W09_Score_13">'MP 9-12'!$P$7</definedName>
    <definedName name="W09_Score_14">'MP 9-12'!$P$8</definedName>
    <definedName name="W09_Score_2">'MP 9-12'!$N$3</definedName>
    <definedName name="W09_Score_3">'MP 9-12'!$N$4</definedName>
    <definedName name="W09_Score_4">'MP 9-12'!$N$5</definedName>
    <definedName name="W09_Score_5">'MP 9-12'!$N$6</definedName>
    <definedName name="W09_Score_6">'MP 9-12'!$N$7</definedName>
    <definedName name="W09_Score_7">'MP 9-12'!$N$8</definedName>
    <definedName name="W09_Score_8">'MP 9-12'!$P$2</definedName>
    <definedName name="W09_Score_9">'MP 9-12'!$P$3</definedName>
    <definedName name="W10_Score_1">'MP 9-12'!$AF$2</definedName>
    <definedName name="W10_Score_10">'MP 9-12'!$AH$4</definedName>
    <definedName name="W10_Score_11">'MP 9-12'!$AH$5</definedName>
    <definedName name="W10_Score_12">'MP 9-12'!$AH$6</definedName>
    <definedName name="W10_Score_13">'MP 9-12'!$AH$7</definedName>
    <definedName name="W10_Score_14">'MP 9-12'!$AH$8</definedName>
    <definedName name="W10_Score_2">'MP 9-12'!$AF$3</definedName>
    <definedName name="W10_Score_3">'MP 9-12'!$AF$4</definedName>
    <definedName name="W10_Score_4">'MP 9-12'!$AF$5</definedName>
    <definedName name="W10_Score_5">'MP 9-12'!$AF$6</definedName>
    <definedName name="W10_Score_6">'MP 9-12'!$AF$7</definedName>
    <definedName name="W10_Score_7">'MP 9-12'!$AF$8</definedName>
    <definedName name="W10_Score_8">'MP 9-12'!$AH$2</definedName>
    <definedName name="W10_Score_9">'MP 9-12'!$AH$3</definedName>
    <definedName name="W11_Score_1">'MP 9-12'!$N$43</definedName>
    <definedName name="W11_Score_10">'MP 9-12'!$P$45</definedName>
    <definedName name="W11_Score_11">'MP 9-12'!$P$46</definedName>
    <definedName name="W11_Score_12">'MP 9-12'!$P$47</definedName>
    <definedName name="W11_Score_13">'MP 9-12'!$P$48</definedName>
    <definedName name="W11_Score_14">'MP 9-12'!$P$49</definedName>
    <definedName name="W11_Score_2">'MP 9-12'!$N$44</definedName>
    <definedName name="W11_Score_3">'MP 9-12'!$N$45</definedName>
    <definedName name="W11_Score_4">'MP 9-12'!$N$46</definedName>
    <definedName name="W11_Score_5">'MP 9-12'!$N$47</definedName>
    <definedName name="W11_Score_6">'MP 9-12'!$N$48</definedName>
    <definedName name="W11_Score_7">'MP 9-12'!$N$49</definedName>
    <definedName name="W11_Score_8">'MP 9-12'!$P$43</definedName>
    <definedName name="W11_Score_9">'MP 9-12'!$P$44</definedName>
    <definedName name="W12_Score_1">'MP 9-12'!$AF$43</definedName>
    <definedName name="W12_Score_10">'MP 9-12'!$AH$45</definedName>
    <definedName name="W12_Score_11">'MP 9-12'!$AH$46</definedName>
    <definedName name="W12_Score_12">'MP 9-12'!$AH$47</definedName>
    <definedName name="W12_Score_13">'MP 9-12'!$AH$48</definedName>
    <definedName name="W12_Score_14">'MP 9-12'!$AH$49</definedName>
    <definedName name="W12_Score_2">'MP 9-12'!$AF$44</definedName>
    <definedName name="W12_Score_3">'MP 9-12'!$AF$45</definedName>
    <definedName name="W12_Score_4">'MP 9-12'!$AF$46</definedName>
    <definedName name="W12_Score_5">'MP 9-12'!$AF$47</definedName>
    <definedName name="W12_Score_6">'MP 9-12'!$AF$48</definedName>
    <definedName name="W12_Score_7">'MP 9-12'!$AF$49</definedName>
    <definedName name="W12_Score_8">'MP 9-12'!$AH$43</definedName>
    <definedName name="W12_Score_9">'MP 9-12'!$AH$44</definedName>
    <definedName name="W13_Score_1">'MP 13-16'!$N$2</definedName>
    <definedName name="W13_Score_10">'MP 13-16'!$P$4</definedName>
    <definedName name="W13_Score_11">'MP 13-16'!$P$5</definedName>
    <definedName name="W13_Score_12">'MP 13-16'!$P$6</definedName>
    <definedName name="W13_Score_13">'MP 13-16'!$P$7</definedName>
    <definedName name="W13_Score_14">'MP 13-16'!$P$8</definedName>
    <definedName name="W13_Score_2">'MP 13-16'!$N$3</definedName>
    <definedName name="W13_Score_3">'MP 13-16'!$N$4</definedName>
    <definedName name="W13_Score_4">'MP 13-16'!$N$5</definedName>
    <definedName name="W13_Score_5">'MP 13-16'!$N$6</definedName>
    <definedName name="W13_Score_6">'MP 13-16'!$N$7</definedName>
    <definedName name="W13_Score_7">'MP 13-16'!$N$8</definedName>
    <definedName name="W13_Score_8">'MP 13-16'!$P$2</definedName>
    <definedName name="W13_Score_9">'MP 13-16'!$P$3</definedName>
    <definedName name="W14_Score_1">'MP 13-16'!$AF$2</definedName>
    <definedName name="W14_Score_10">'MP 13-16'!$AH$4</definedName>
    <definedName name="W14_Score_11">'MP 13-16'!$AH$5</definedName>
    <definedName name="W14_Score_12">'MP 13-16'!$AH$6</definedName>
    <definedName name="W14_Score_13">'MP 13-16'!$AH$7</definedName>
    <definedName name="W14_Score_14">'MP 13-16'!$AH$8</definedName>
    <definedName name="W14_Score_2">'MP 13-16'!$AF$3</definedName>
    <definedName name="W14_Score_3">'MP 13-16'!$AF$4</definedName>
    <definedName name="W14_Score_4">'MP 13-16'!$AF$5</definedName>
    <definedName name="W14_Score_5">'MP 13-16'!$AF$6</definedName>
    <definedName name="W14_Score_6">'MP 13-16'!$AF$7</definedName>
    <definedName name="W14_Score_7">'MP 13-16'!$AF$8</definedName>
    <definedName name="W14_Score_8">'MP 13-16'!$AH$2</definedName>
    <definedName name="W14_Score_9">'MP 13-16'!$AH$3</definedName>
    <definedName name="W15_Score_1">'MP 13-16'!$N$43</definedName>
    <definedName name="W15_Score_10">'MP 13-16'!$P$45</definedName>
    <definedName name="W15_Score_11">'MP 13-16'!$P$46</definedName>
    <definedName name="W15_Score_12">'MP 13-16'!$P$47</definedName>
    <definedName name="W15_Score_13">'MP 13-16'!$P$48</definedName>
    <definedName name="W15_Score_14">'MP 13-16'!$P$49</definedName>
    <definedName name="W15_Score_2">'MP 13-16'!$N$44</definedName>
    <definedName name="W15_Score_3">'MP 13-16'!$N$45</definedName>
    <definedName name="W15_Score_4">'MP 13-16'!$N$46</definedName>
    <definedName name="W15_Score_5">'MP 13-16'!$N$47</definedName>
    <definedName name="W15_Score_6">'MP 13-16'!$N$48</definedName>
    <definedName name="W15_Score_7">'MP 13-16'!$N$49</definedName>
    <definedName name="W15_Score_8">'MP 13-16'!$P$43</definedName>
    <definedName name="W15_Score_9">'MP 13-16'!$P$44</definedName>
    <definedName name="W16_Score_1">'MP 13-16'!$AF$43</definedName>
    <definedName name="W16_Score_10">'MP 13-16'!$AH$45</definedName>
    <definedName name="W16_Score_11">'MP 13-16'!$AH$46</definedName>
    <definedName name="W16_Score_12">'MP 13-16'!$AH$47</definedName>
    <definedName name="W16_Score_13">'MP 13-16'!$AH$48</definedName>
    <definedName name="W16_Score_14">'MP 13-16'!$AH$49</definedName>
    <definedName name="W16_Score_2">'MP 13-16'!$AF$44</definedName>
    <definedName name="W16_Score_3">'MP 13-16'!$AF$45</definedName>
    <definedName name="W16_Score_4">'MP 13-16'!$AF$46</definedName>
    <definedName name="W16_Score_5">'MP 13-16'!$AF$47</definedName>
    <definedName name="W16_Score_6">'MP 13-16'!$AF$48</definedName>
    <definedName name="W16_Score_7">'MP 13-16'!$AF$49</definedName>
    <definedName name="W16_Score_8">'MP 13-16'!$AH$43</definedName>
    <definedName name="W16_Score_9">'MP 13-16'!$AH$44</definedName>
    <definedName name="W17_Score_1">'MP 17-20'!$N$2</definedName>
    <definedName name="W17_Score_10">'MP 17-20'!$P$4</definedName>
    <definedName name="W17_Score_11">'MP 17-20'!$P$5</definedName>
    <definedName name="W17_Score_12">'MP 17-20'!$P$6</definedName>
    <definedName name="W17_Score_13">'MP 17-20'!$P$7</definedName>
    <definedName name="W17_Score_14">'MP 17-20'!$P$8</definedName>
    <definedName name="W17_Score_2">'MP 17-20'!$N$3</definedName>
    <definedName name="W17_Score_3">'MP 17-20'!$N$4</definedName>
    <definedName name="W17_Score_4">'MP 17-20'!$N$5</definedName>
    <definedName name="W17_Score_5">'MP 17-20'!$N$6</definedName>
    <definedName name="W17_Score_6">'MP 17-20'!$N$7</definedName>
    <definedName name="W17_Score_7">'MP 17-20'!$N$8</definedName>
    <definedName name="W17_Score_8">'MP 17-20'!$P$2</definedName>
    <definedName name="W17_Score_9">'MP 17-20'!$P$3</definedName>
    <definedName name="W18_Score_1">'MP 17-20'!$AF$2</definedName>
    <definedName name="W18_Score_10">'MP 17-20'!$AH$4</definedName>
    <definedName name="W18_Score_11">'MP 17-20'!$AH$5</definedName>
    <definedName name="W18_Score_12">'MP 17-20'!$AH$6</definedName>
    <definedName name="W18_Score_13">'MP 17-20'!$AH$7</definedName>
    <definedName name="W18_Score_14">'MP 17-20'!$AH$8</definedName>
    <definedName name="W18_Score_2">'MP 17-20'!$AF$3</definedName>
    <definedName name="W18_Score_3">'MP 17-20'!$AF$4</definedName>
    <definedName name="W18_Score_4">'MP 17-20'!$AF$5</definedName>
    <definedName name="W18_Score_5">'MP 17-20'!$AF$6</definedName>
    <definedName name="W18_Score_6">'MP 17-20'!$AF$7</definedName>
    <definedName name="W18_Score_7">'MP 17-20'!$AF$8</definedName>
    <definedName name="W18_Score_8">'MP 17-20'!$AH$2</definedName>
    <definedName name="W18_Score_9">'MP 17-20'!$AH$3</definedName>
    <definedName name="W19_Score_1">'MP 17-20'!$N$43</definedName>
    <definedName name="W19_Score_10">'MP 17-20'!$P$45</definedName>
    <definedName name="W19_Score_11">'MP 17-20'!$P$46</definedName>
    <definedName name="W19_Score_12">'MP 17-20'!$P$47</definedName>
    <definedName name="W19_Score_13">'MP 17-20'!$P$48</definedName>
    <definedName name="W19_Score_14">'MP 17-20'!$P$49</definedName>
    <definedName name="W19_Score_2">'MP 17-20'!$N$44</definedName>
    <definedName name="W19_Score_3">'MP 17-20'!$N$45</definedName>
    <definedName name="W19_Score_4">'MP 17-20'!$N$46</definedName>
    <definedName name="W19_Score_5">'MP 17-20'!$N$47</definedName>
    <definedName name="W19_Score_6">'MP 17-20'!$N$48</definedName>
    <definedName name="W19_Score_7">'MP 17-20'!$N$49</definedName>
    <definedName name="W19_Score_8">'MP 17-20'!$P$43</definedName>
    <definedName name="W19_Score_9">'MP 17-20'!$P$44</definedName>
    <definedName name="W20_Score_1">'MP 17-20'!$AF$43</definedName>
    <definedName name="W20_Score_10">'MP 17-20'!$AH$45</definedName>
    <definedName name="W20_Score_11">'MP 17-20'!$AH$46</definedName>
    <definedName name="W20_Score_12">'MP 17-20'!$AH$47</definedName>
    <definedName name="W20_Score_13">'MP 17-20'!$AH$48</definedName>
    <definedName name="W20_Score_14">'MP 17-20'!$AH$49</definedName>
    <definedName name="W20_Score_2">'MP 17-20'!$AF$44</definedName>
    <definedName name="W20_Score_3">'MP 17-20'!$AF$45</definedName>
    <definedName name="W20_Score_4">'MP 17-20'!$AF$46</definedName>
    <definedName name="W20_Score_5">'MP 17-20'!$AF$47</definedName>
    <definedName name="W20_Score_6">'MP 17-20'!$AF$48</definedName>
    <definedName name="W20_Score_7">'MP 17-20'!$AF$49</definedName>
    <definedName name="W20_Score_8">'MP 17-20'!$AH$43</definedName>
    <definedName name="W20_Score_9">'MP 17-20'!$AH$44</definedName>
    <definedName name="W21_Score_1">'MP 21-24'!$N$2</definedName>
    <definedName name="W21_Score_10">'MP 21-24'!$P$4</definedName>
    <definedName name="W21_Score_11">'MP 21-24'!$P$5</definedName>
    <definedName name="W21_Score_12">'MP 21-24'!$P$6</definedName>
    <definedName name="W21_Score_13">'MP 21-24'!$P$7</definedName>
    <definedName name="W21_Score_14">'MP 21-24'!$P$8</definedName>
    <definedName name="W21_Score_2">'MP 21-24'!$N$3</definedName>
    <definedName name="W21_Score_3">'MP 21-24'!$N$4</definedName>
    <definedName name="W21_Score_4">'MP 21-24'!$N$5</definedName>
    <definedName name="W21_Score_5">'MP 21-24'!$N$6</definedName>
    <definedName name="W21_Score_6">'MP 21-24'!$N$7</definedName>
    <definedName name="W21_Score_7">'MP 21-24'!$N$8</definedName>
    <definedName name="W21_Score_8">'MP 21-24'!$P$2</definedName>
    <definedName name="W21_Score_9">'MP 21-24'!$P$3</definedName>
    <definedName name="W22_Score_1">'MP 21-24'!$AF$2</definedName>
    <definedName name="W22_Score_10">'MP 21-24'!$AH$4</definedName>
    <definedName name="W22_Score_11">'MP 21-24'!$AH$5</definedName>
    <definedName name="W22_Score_12">'MP 21-24'!$AH$6</definedName>
    <definedName name="W22_Score_13">'MP 21-24'!$AH$7</definedName>
    <definedName name="W22_Score_14">'MP 21-24'!$AH$8</definedName>
    <definedName name="W22_Score_2">'MP 21-24'!$AF$3</definedName>
    <definedName name="W22_Score_3">'MP 21-24'!$AF$4</definedName>
    <definedName name="W22_Score_4">'MP 21-24'!$AF$5</definedName>
    <definedName name="W22_Score_5">'MP 21-24'!$AF$6</definedName>
    <definedName name="W22_Score_6">'MP 21-24'!$AF$7</definedName>
    <definedName name="W22_Score_7">'MP 21-24'!$AF$8</definedName>
    <definedName name="W22_Score_8">'MP 21-24'!$AH$2</definedName>
    <definedName name="W22_Score_9">'MP 21-24'!$AH$3</definedName>
    <definedName name="W23_Score_1">'MP 21-24'!$N$43</definedName>
    <definedName name="W23_Score_10">'MP 21-24'!$P$45</definedName>
    <definedName name="W23_Score_11">'MP 21-24'!$P$46</definedName>
    <definedName name="W23_Score_12">'MP 21-24'!$P$47</definedName>
    <definedName name="W23_Score_13">'MP 21-24'!$P$48</definedName>
    <definedName name="W23_Score_14">'MP 21-24'!$P$49</definedName>
    <definedName name="W23_Score_2">'MP 21-24'!$N$44</definedName>
    <definedName name="W23_Score_3">'MP 21-24'!$N$45</definedName>
    <definedName name="W23_Score_4">'MP 21-24'!$N$46</definedName>
    <definedName name="W23_Score_5">'MP 21-24'!$N$47</definedName>
    <definedName name="W23_Score_6">'MP 21-24'!$N$48</definedName>
    <definedName name="W23_Score_7">'MP 21-24'!$N$49</definedName>
    <definedName name="W23_Score_8">'MP 21-24'!$P$43</definedName>
    <definedName name="W23_Score_9">'MP 21-24'!$P$44</definedName>
    <definedName name="W24_Score_1">'MP 21-24'!$AF$43</definedName>
    <definedName name="W24_Score_10">'MP 21-24'!$AH$45</definedName>
    <definedName name="W24_Score_11">'MP 21-24'!$AH$46</definedName>
    <definedName name="W24_Score_12">'MP 21-24'!$AH$47</definedName>
    <definedName name="W24_Score_13">'MP 21-24'!$AH$48</definedName>
    <definedName name="W24_Score_14">'MP 21-24'!$AH$49</definedName>
    <definedName name="W24_Score_2">'MP 21-24'!$AF$44</definedName>
    <definedName name="W24_Score_3">'MP 21-24'!$AF$45</definedName>
    <definedName name="W24_Score_4">'MP 21-24'!$AF$46</definedName>
    <definedName name="W24_Score_5">'MP 21-24'!$AF$47</definedName>
    <definedName name="W24_Score_6">'MP 21-24'!$AF$48</definedName>
    <definedName name="W24_Score_7">'MP 21-24'!$AF$49</definedName>
    <definedName name="W24_Score_8">'MP 21-24'!$AH$43</definedName>
    <definedName name="W24_Score_9">'MP 21-24'!$AH$44</definedName>
    <definedName name="W25_Score_1">'MP 25-28'!$N$2</definedName>
    <definedName name="W25_Score_10">'MP 25-28'!$P$4</definedName>
    <definedName name="W25_Score_11">'MP 25-28'!$P$5</definedName>
    <definedName name="W25_Score_12">'MP 25-28'!$P$6</definedName>
    <definedName name="W25_Score_13">'MP 25-28'!$P$7</definedName>
    <definedName name="W25_Score_14">'MP 25-28'!$P$8</definedName>
    <definedName name="W25_Score_2">'MP 25-28'!$N$3</definedName>
    <definedName name="W25_Score_3">'MP 25-28'!$N$4</definedName>
    <definedName name="W25_Score_4">'MP 25-28'!$N$5</definedName>
    <definedName name="W25_Score_5">'MP 25-28'!$N$6</definedName>
    <definedName name="W25_Score_6">'MP 25-28'!$N$7</definedName>
    <definedName name="W25_Score_7">'MP 25-28'!$N$8</definedName>
    <definedName name="W25_Score_8">'MP 25-28'!$P$2</definedName>
    <definedName name="W25_Score_9">'MP 25-28'!$P$3</definedName>
    <definedName name="W26_Score_1">'MP 25-28'!$AF$2</definedName>
    <definedName name="W26_Score_10">'MP 25-28'!$AH$4</definedName>
    <definedName name="W26_Score_11">'MP 25-28'!$AH$5</definedName>
    <definedName name="W26_Score_12">'MP 25-28'!$AH$6</definedName>
    <definedName name="W26_Score_13">'MP 25-28'!$AH$7</definedName>
    <definedName name="W26_Score_14">'MP 25-28'!$AH$8</definedName>
    <definedName name="W26_Score_2">'MP 25-28'!$AF$3</definedName>
    <definedName name="W26_Score_3">'MP 25-28'!$AF$4</definedName>
    <definedName name="W26_Score_4">'MP 25-28'!$AF$5</definedName>
    <definedName name="W26_Score_5">'MP 25-28'!$AF$6</definedName>
    <definedName name="W26_Score_6">'MP 25-28'!$AF$7</definedName>
    <definedName name="W26_Score_7">'MP 25-28'!$AF$8</definedName>
    <definedName name="W26_Score_8">'MP 25-28'!$AH$2</definedName>
    <definedName name="W26_Score_9">'MP 25-28'!$AH$3</definedName>
    <definedName name="W27_Score_1">'MP 25-28'!$N$43</definedName>
    <definedName name="W27_Score_10">'MP 25-28'!$P$45</definedName>
    <definedName name="W27_Score_11">'MP 25-28'!$P$46</definedName>
    <definedName name="W27_Score_12">'MP 25-28'!$P$47</definedName>
    <definedName name="W27_Score_13">'MP 25-28'!$P$48</definedName>
    <definedName name="W27_Score_14">'MP 25-28'!$P$49</definedName>
    <definedName name="W27_Score_2">'MP 25-28'!$N$44</definedName>
    <definedName name="W27_Score_3">'MP 25-28'!$N$45</definedName>
    <definedName name="W27_Score_4">'MP 25-28'!$N$46</definedName>
    <definedName name="W27_Score_5">'MP 25-28'!$N$47</definedName>
    <definedName name="W27_Score_6">'MP 25-28'!$N$48</definedName>
    <definedName name="W27_Score_7">'MP 25-28'!$N$49</definedName>
    <definedName name="W27_Score_8">'MP 25-28'!$P$43</definedName>
    <definedName name="W27_Score_9">'MP 25-28'!$P$44</definedName>
    <definedName name="W28_Score_1">'MP 25-28'!$AF$43</definedName>
    <definedName name="W28_Score_10">'MP 25-28'!$AH$45</definedName>
    <definedName name="W28_Score_11">'MP 25-28'!$AH$46</definedName>
    <definedName name="W28_Score_12">'MP 25-28'!$AH$47</definedName>
    <definedName name="W28_Score_13">'MP 25-28'!$AH$48</definedName>
    <definedName name="W28_Score_14">'MP 25-28'!$AH$49</definedName>
    <definedName name="W28_Score_2">'MP 25-28'!$AF$44</definedName>
    <definedName name="W28_Score_3">'MP 25-28'!$AF$45</definedName>
    <definedName name="W28_Score_4">'MP 25-28'!$AF$46</definedName>
    <definedName name="W28_Score_5">'MP 25-28'!$AF$47</definedName>
    <definedName name="W28_Score_6">'MP 25-28'!$AF$48</definedName>
    <definedName name="W28_Score_7">'MP 25-28'!$AF$49</definedName>
    <definedName name="W28_Score_8">'MP 25-28'!$AH$43</definedName>
    <definedName name="W28_Score_9">'MP 25-28'!$AH$44</definedName>
    <definedName name="W29_Score_1">'MP 29-32'!$N$2</definedName>
    <definedName name="W29_Score_10">'MP 29-32'!$P$4</definedName>
    <definedName name="W29_Score_11">'MP 29-32'!$P$5</definedName>
    <definedName name="W29_Score_12">'MP 29-32'!$P$6</definedName>
    <definedName name="W29_Score_13">'MP 29-32'!$P$7</definedName>
    <definedName name="W29_Score_14">'MP 29-32'!$P$8</definedName>
    <definedName name="W29_Score_2">'MP 29-32'!$N$3</definedName>
    <definedName name="W29_Score_3">'MP 29-32'!$N$4</definedName>
    <definedName name="W29_Score_4">'MP 29-32'!$N$5</definedName>
    <definedName name="W29_Score_5">'MP 29-32'!$N$6</definedName>
    <definedName name="W29_Score_6">'MP 29-32'!$N$7</definedName>
    <definedName name="W29_Score_7">'MP 29-32'!$N$8</definedName>
    <definedName name="W29_Score_8">'MP 29-32'!$P$2</definedName>
    <definedName name="W29_Score_9">'MP 29-32'!$P$3</definedName>
    <definedName name="W30_Score_1">'MP 29-32'!$AF$2</definedName>
    <definedName name="W30_Score_10">'MP 29-32'!$AH$4</definedName>
    <definedName name="W30_Score_11">'MP 29-32'!$AH$5</definedName>
    <definedName name="W30_Score_12">'MP 29-32'!$AH$6</definedName>
    <definedName name="W30_Score_13">'MP 29-32'!$AH$7</definedName>
    <definedName name="W30_Score_14">'MP 29-32'!$AH$8</definedName>
    <definedName name="W30_Score_2">'MP 29-32'!$AF$3</definedName>
    <definedName name="W30_Score_3">'MP 29-32'!$AF$4</definedName>
    <definedName name="W30_Score_4">'MP 29-32'!$AF$5</definedName>
    <definedName name="W30_Score_5">'MP 29-32'!$AF$6</definedName>
    <definedName name="W30_Score_6">'MP 29-32'!$AF$7</definedName>
    <definedName name="W30_Score_7">'MP 29-32'!$AF$8</definedName>
    <definedName name="W30_Score_8">'MP 29-32'!$AH$2</definedName>
    <definedName name="W30_Score_9">'MP 29-32'!$AH$3</definedName>
    <definedName name="W31_Score_1">'MP 29-32'!$N$43</definedName>
    <definedName name="W31_Score_10">'MP 29-32'!$P$45</definedName>
    <definedName name="W31_Score_11">'MP 29-32'!$P$46</definedName>
    <definedName name="W31_Score_12">'MP 29-32'!$P$47</definedName>
    <definedName name="W31_Score_13">'MP 29-32'!$P$48</definedName>
    <definedName name="W31_Score_14">'MP 29-32'!$P$49</definedName>
    <definedName name="W31_Score_2">'MP 29-32'!$N$44</definedName>
    <definedName name="W31_Score_3">'MP 29-32'!$N$45</definedName>
    <definedName name="W31_Score_4">'MP 29-32'!$N$46</definedName>
    <definedName name="W31_Score_5">'MP 29-32'!$N$47</definedName>
    <definedName name="W31_Score_6">'MP 29-32'!$N$48</definedName>
    <definedName name="W31_Score_7">'MP 29-32'!$N$49</definedName>
    <definedName name="W31_Score_8">'MP 29-32'!$P$43</definedName>
    <definedName name="W31_Score_9">'MP 29-32'!$P$44</definedName>
    <definedName name="W32_Score_1">'MP 29-32'!$AF$43</definedName>
    <definedName name="W32_Score_10">'MP 29-32'!$AH$45</definedName>
    <definedName name="W32_Score_11">'MP 29-32'!$AH$46</definedName>
    <definedName name="W32_Score_12">'MP 29-32'!$AH$47</definedName>
    <definedName name="W32_Score_13">'MP 29-32'!$AH$48</definedName>
    <definedName name="W32_Score_14">'MP 29-32'!$AH$49</definedName>
    <definedName name="W32_Score_2">'MP 29-32'!$AF$44</definedName>
    <definedName name="W32_Score_3">'MP 29-32'!$AF$45</definedName>
    <definedName name="W32_Score_4">'MP 29-32'!$AF$46</definedName>
    <definedName name="W32_Score_5">'MP 29-32'!$AF$47</definedName>
    <definedName name="W32_Score_6">'MP 29-32'!$AF$48</definedName>
    <definedName name="W32_Score_7">'MP 29-32'!$AF$49</definedName>
    <definedName name="W32_Score_8">'MP 29-32'!$AH$43</definedName>
    <definedName name="W32_Score_9">'MP 29-32'!$AH$44</definedName>
    <definedName name="W33_Score_1">'MP 33-36'!$N$2</definedName>
    <definedName name="W33_Score_10">'MP 33-36'!$P$4</definedName>
    <definedName name="W33_Score_11">'MP 33-36'!$P$5</definedName>
    <definedName name="W33_Score_12">'MP 33-36'!$P$6</definedName>
    <definedName name="W33_Score_13">'MP 33-36'!$P$7</definedName>
    <definedName name="W33_Score_14">'MP 33-36'!$P$8</definedName>
    <definedName name="W33_Score_2">'MP 33-36'!$N$3</definedName>
    <definedName name="W33_Score_3">'MP 33-36'!$N$4</definedName>
    <definedName name="W33_Score_4">'MP 33-36'!$N$5</definedName>
    <definedName name="W33_Score_5">'MP 33-36'!$N$6</definedName>
    <definedName name="W33_Score_6">'MP 33-36'!$N$7</definedName>
    <definedName name="W33_Score_7">'MP 33-36'!$N$8</definedName>
    <definedName name="W33_Score_8">'MP 33-36'!$P$2</definedName>
    <definedName name="W33_Score_9">'MP 33-36'!$P$3</definedName>
    <definedName name="W34_Score_1">'MP 33-36'!$AF$2</definedName>
    <definedName name="W34_Score_10">'MP 33-36'!$AH$4</definedName>
    <definedName name="W34_Score_11">'MP 33-36'!$AH$5</definedName>
    <definedName name="W34_Score_12">'MP 33-36'!$AH$6</definedName>
    <definedName name="W34_Score_13">'MP 33-36'!$AH$7</definedName>
    <definedName name="W34_Score_14">'MP 33-36'!$AH$8</definedName>
    <definedName name="W34_Score_2">'MP 33-36'!$AF$3</definedName>
    <definedName name="W34_Score_3">'MP 33-36'!$AF$4</definedName>
    <definedName name="W34_Score_4">'MP 33-36'!$AF$5</definedName>
    <definedName name="W34_Score_5">'MP 33-36'!$AF$6</definedName>
    <definedName name="W34_Score_6">'MP 33-36'!$AF$7</definedName>
    <definedName name="W34_Score_7">'MP 33-36'!$AF$8</definedName>
    <definedName name="W34_Score_8">'MP 33-36'!$AH$2</definedName>
    <definedName name="W34_Score_9">'MP 33-36'!$AH$3</definedName>
    <definedName name="W35_Score_1">'MP 33-36'!$N$43</definedName>
    <definedName name="W35_Score_10">'MP 33-36'!$P$45</definedName>
    <definedName name="W35_Score_11">'MP 33-36'!$P$46</definedName>
    <definedName name="W35_Score_12">'MP 33-36'!$P$47</definedName>
    <definedName name="W35_Score_13">'MP 33-36'!$P$48</definedName>
    <definedName name="W35_Score_14">'MP 33-36'!$P$49</definedName>
    <definedName name="W35_Score_2">'MP 33-36'!$N$44</definedName>
    <definedName name="W35_Score_3">'MP 33-36'!$N$45</definedName>
    <definedName name="W35_Score_4">'MP 33-36'!$N$46</definedName>
    <definedName name="W35_Score_5">'MP 33-36'!$N$47</definedName>
    <definedName name="W35_Score_6">'MP 33-36'!$N$48</definedName>
    <definedName name="W35_Score_7">'MP 33-36'!$N$49</definedName>
    <definedName name="W35_Score_8">'MP 33-36'!$P$43</definedName>
    <definedName name="W35_Score_9">'MP 33-36'!$P$44</definedName>
    <definedName name="W36_Score_1">'MP 33-36'!$AF$43</definedName>
    <definedName name="W36_Score_10">'MP 33-36'!$AH$45</definedName>
    <definedName name="W36_Score_11">'MP 33-36'!$AH$46</definedName>
    <definedName name="W36_Score_12">'MP 33-36'!$AH$47</definedName>
    <definedName name="W36_Score_13">'MP 33-36'!$AH$48</definedName>
    <definedName name="W36_Score_14">'MP 33-36'!$AH$49</definedName>
    <definedName name="W36_Score_2">'MP 33-36'!$AF$44</definedName>
    <definedName name="W36_Score_3">'MP 33-36'!$AF$45</definedName>
    <definedName name="W36_Score_4">'MP 33-36'!$AF$46</definedName>
    <definedName name="W36_Score_5">'MP 33-36'!$AF$47</definedName>
    <definedName name="W36_Score_6">'MP 33-36'!$AF$48</definedName>
    <definedName name="W36_Score_7">'MP 33-36'!$AF$49</definedName>
    <definedName name="W36_Score_8">'MP 33-36'!$AH$43</definedName>
    <definedName name="W36_Score_9">'MP 33-36'!$AH$44</definedName>
    <definedName name="W37_Score_1">'MP 37-40'!$N$2</definedName>
    <definedName name="W37_Score_10">'MP 37-40'!$P$4</definedName>
    <definedName name="W37_Score_11">'MP 37-40'!$P$5</definedName>
    <definedName name="W37_Score_12">'MP 37-40'!$P$6</definedName>
    <definedName name="W37_Score_13">'MP 37-40'!$P$7</definedName>
    <definedName name="W37_Score_14">'MP 37-40'!$P$8</definedName>
    <definedName name="W37_Score_2">'MP 37-40'!$N$3</definedName>
    <definedName name="W37_Score_3">'MP 37-40'!$N$4</definedName>
    <definedName name="W37_Score_4">'MP 37-40'!$N$5</definedName>
    <definedName name="W37_Score_5">'MP 37-40'!$N$6</definedName>
    <definedName name="W37_Score_6">'MP 37-40'!$N$7</definedName>
    <definedName name="W37_Score_7">'MP 37-40'!$N$8</definedName>
    <definedName name="W37_Score_8">'MP 37-40'!$P$2</definedName>
    <definedName name="W37_Score_9">'MP 37-40'!$P$3</definedName>
    <definedName name="W38_Score_1">'MP 37-40'!$AF$2</definedName>
    <definedName name="W38_Score_10">'MP 37-40'!$AH$4</definedName>
    <definedName name="W38_Score_11">'MP 37-40'!$AH$5</definedName>
    <definedName name="W38_Score_12">'MP 37-40'!$AH$6</definedName>
    <definedName name="W38_Score_13">'MP 37-40'!$AH$7</definedName>
    <definedName name="W38_Score_14">'MP 37-40'!$AH$8</definedName>
    <definedName name="W38_Score_2">'MP 37-40'!$AF$3</definedName>
    <definedName name="W38_Score_3">'MP 37-40'!$AF$4</definedName>
    <definedName name="W38_Score_4">'MP 37-40'!$AF$5</definedName>
    <definedName name="W38_Score_5">'MP 37-40'!$AF$6</definedName>
    <definedName name="W38_Score_6">'MP 37-40'!$AF$7</definedName>
    <definedName name="W38_Score_7">'MP 37-40'!$AF$8</definedName>
    <definedName name="W38_Score_8">'MP 37-40'!$AH$2</definedName>
    <definedName name="W38_Score_9">'MP 37-40'!$AH$3</definedName>
    <definedName name="W39_Score_1">'MP 37-40'!$N$43</definedName>
    <definedName name="W39_Score_10">'MP 37-40'!$P$45</definedName>
    <definedName name="W39_Score_11">'MP 37-40'!$P$46</definedName>
    <definedName name="W39_Score_12">'MP 37-40'!$P$47</definedName>
    <definedName name="W39_Score_13">'MP 37-40'!$P$48</definedName>
    <definedName name="W39_Score_14">'MP 37-40'!$P$49</definedName>
    <definedName name="W39_Score_2">'MP 37-40'!$N$44</definedName>
    <definedName name="W39_Score_3">'MP 37-40'!$N$45</definedName>
    <definedName name="W39_Score_4">'MP 37-40'!$N$46</definedName>
    <definedName name="W39_Score_5">'MP 37-40'!$N$47</definedName>
    <definedName name="W39_Score_6">'MP 37-40'!$N$48</definedName>
    <definedName name="W39_Score_7">'MP 37-40'!$N$49</definedName>
    <definedName name="W39_Score_8">'MP 37-40'!$P$43</definedName>
    <definedName name="W39_Score_9">'MP 37-40'!$P$44</definedName>
    <definedName name="W40_Score_1">'MP 37-40'!$AF$43</definedName>
    <definedName name="W40_Score_10">'MP 37-40'!$AH$45</definedName>
    <definedName name="W40_Score_11">'MP 37-40'!$AH$46</definedName>
    <definedName name="W40_Score_12">'MP 37-40'!$AH$47</definedName>
    <definedName name="W40_Score_13">'MP 37-40'!$AH$48</definedName>
    <definedName name="W40_Score_14">'MP 37-40'!$AH$49</definedName>
    <definedName name="W40_Score_2">'MP 37-40'!$AF$44</definedName>
    <definedName name="W40_Score_3">'MP 37-40'!$AF$45</definedName>
    <definedName name="W40_Score_4">'MP 37-40'!$AF$46</definedName>
    <definedName name="W40_Score_5">'MP 37-40'!$AF$47</definedName>
    <definedName name="W40_Score_6">'MP 37-40'!$AF$48</definedName>
    <definedName name="W40_Score_7">'MP 37-40'!$AF$49</definedName>
    <definedName name="W40_Score_8">'MP 37-40'!$AH$43</definedName>
    <definedName name="W40_Score_9">'MP 37-40'!$AH$44</definedName>
    <definedName name="W41_Score_1">'MP 41-44'!$N$2</definedName>
    <definedName name="W41_Score_10">'MP 41-44'!$P$4</definedName>
    <definedName name="W41_Score_11">'MP 41-44'!$P$5</definedName>
    <definedName name="W41_Score_12">'MP 41-44'!$P$6</definedName>
    <definedName name="W41_Score_13">'MP 41-44'!$P$7</definedName>
    <definedName name="W41_Score_14">'MP 41-44'!$P$8</definedName>
    <definedName name="W41_Score_2">'MP 41-44'!$N$3</definedName>
    <definedName name="W41_Score_3">'MP 41-44'!$N$4</definedName>
    <definedName name="W41_Score_4">'MP 41-44'!$N$5</definedName>
    <definedName name="W41_Score_5">'MP 41-44'!$N$6</definedName>
    <definedName name="W41_Score_6">'MP 41-44'!$N$7</definedName>
    <definedName name="W41_Score_7">'MP 41-44'!$N$8</definedName>
    <definedName name="W41_Score_8">'MP 41-44'!$P$2</definedName>
    <definedName name="W41_Score_9">'MP 41-44'!$P$3</definedName>
    <definedName name="W42_Score_1">'MP 41-44'!$AF$2</definedName>
    <definedName name="W42_Score_10">'MP 41-44'!$AH$4</definedName>
    <definedName name="W42_Score_11">'MP 41-44'!$AH$5</definedName>
    <definedName name="W42_Score_12">'MP 41-44'!$AH$6</definedName>
    <definedName name="W42_Score_13">'MP 41-44'!$AH$7</definedName>
    <definedName name="W42_Score_14">'MP 41-44'!$AH$8</definedName>
    <definedName name="W42_Score_2">'MP 41-44'!$AF$3</definedName>
    <definedName name="W42_Score_3">'MP 41-44'!$AF$4</definedName>
    <definedName name="W42_Score_4">'MP 41-44'!$AF$5</definedName>
    <definedName name="W42_Score_5">'MP 41-44'!$AF$6</definedName>
    <definedName name="W42_Score_6">'MP 41-44'!$AF$7</definedName>
    <definedName name="W42_Score_7">'MP 41-44'!$AF$8</definedName>
    <definedName name="W42_Score_8">'MP 41-44'!$AH$2</definedName>
    <definedName name="W42_Score_9">'MP 41-44'!$AH$3</definedName>
    <definedName name="W43_Score_1">'MP 41-44'!$N$43</definedName>
    <definedName name="W43_Score_10">'MP 41-44'!$P$45</definedName>
    <definedName name="W43_Score_11">'MP 41-44'!$P$46</definedName>
    <definedName name="W43_Score_12">'MP 41-44'!$P$47</definedName>
    <definedName name="W43_Score_13">'MP 41-44'!$P$48</definedName>
    <definedName name="W43_Score_14">'MP 41-44'!$P$49</definedName>
    <definedName name="W43_Score_2">'MP 41-44'!$N$44</definedName>
    <definedName name="W43_Score_3">'MP 41-44'!$N$45</definedName>
    <definedName name="W43_Score_4">'MP 41-44'!$N$46</definedName>
    <definedName name="W43_Score_5">'MP 41-44'!$N$47</definedName>
    <definedName name="W43_Score_6">'MP 41-44'!$N$48</definedName>
    <definedName name="W43_Score_7">'MP 41-44'!$N$49</definedName>
    <definedName name="W43_Score_8">'MP 41-44'!$P$43</definedName>
    <definedName name="W43_Score_9">'MP 41-44'!$P$44</definedName>
    <definedName name="W44_Score_1">'MP 41-44'!$AF$43</definedName>
    <definedName name="W44_Score_10">'MP 41-44'!$AH$45</definedName>
    <definedName name="W44_Score_11">'MP 41-44'!$AH$46</definedName>
    <definedName name="W44_Score_12">'MP 41-44'!$AH$47</definedName>
    <definedName name="W44_Score_13">'MP 41-44'!$AH$48</definedName>
    <definedName name="W44_Score_14">'MP 41-44'!$AH$49</definedName>
    <definedName name="W44_Score_2">'MP 41-44'!$AF$44</definedName>
    <definedName name="W44_Score_3">'MP 41-44'!$AF$45</definedName>
    <definedName name="W44_Score_4">'MP 41-44'!$AF$46</definedName>
    <definedName name="W44_Score_5">'MP 41-44'!$AF$47</definedName>
    <definedName name="W44_Score_6">'MP 41-44'!$AF$48</definedName>
    <definedName name="W44_Score_7">'MP 41-44'!$AF$49</definedName>
    <definedName name="W44_Score_8">'MP 41-44'!$AH$43</definedName>
    <definedName name="W44_Score_9">'MP 41-44'!$AH$44</definedName>
    <definedName name="W45_Score_1">'MP 45-48'!$N$2</definedName>
    <definedName name="W45_Score_10">'MP 45-48'!$P$4</definedName>
    <definedName name="W45_Score_11">'MP 45-48'!$P$5</definedName>
    <definedName name="W45_Score_12">'MP 45-48'!$P$6</definedName>
    <definedName name="W45_Score_13">'MP 45-48'!$P$7</definedName>
    <definedName name="W45_Score_14">'MP 45-48'!$P$8</definedName>
    <definedName name="W45_Score_2">'MP 45-48'!$N$3</definedName>
    <definedName name="W45_Score_3">'MP 45-48'!$N$4</definedName>
    <definedName name="W45_Score_4">'MP 45-48'!$N$5</definedName>
    <definedName name="W45_Score_5">'MP 45-48'!$N$6</definedName>
    <definedName name="W45_Score_6">'MP 45-48'!$N$7</definedName>
    <definedName name="W45_Score_7">'MP 45-48'!$N$8</definedName>
    <definedName name="W45_Score_8">'MP 45-48'!$P$2</definedName>
    <definedName name="W45_Score_9">'MP 45-48'!$P$3</definedName>
    <definedName name="W46_Score_1">'MP 45-48'!$AF$2</definedName>
    <definedName name="W46_Score_10">'MP 45-48'!$AH$4</definedName>
    <definedName name="W46_Score_11">'MP 45-48'!$AH$5</definedName>
    <definedName name="W46_Score_12">'MP 45-48'!$AH$6</definedName>
    <definedName name="W46_Score_13">'MP 45-48'!$AH$7</definedName>
    <definedName name="W46_Score_14">'MP 45-48'!$AH$8</definedName>
    <definedName name="W46_Score_2">'MP 45-48'!$AF$3</definedName>
    <definedName name="W46_Score_3">'MP 45-48'!$AF$4</definedName>
    <definedName name="W46_Score_4">'MP 45-48'!$AF$5</definedName>
    <definedName name="W46_Score_5">'MP 45-48'!$AF$6</definedName>
    <definedName name="W46_Score_6">'MP 45-48'!$AF$7</definedName>
    <definedName name="W46_Score_7">'MP 45-48'!$AF$8</definedName>
    <definedName name="W46_Score_8">'MP 45-48'!$AH$2</definedName>
    <definedName name="W46_Score_9">'MP 45-48'!$AH$3</definedName>
    <definedName name="W47_Score_1">'MP 45-48'!$N$43</definedName>
    <definedName name="W47_Score_10">'MP 45-48'!$P$45</definedName>
    <definedName name="W47_Score_11">'MP 45-48'!$P$46</definedName>
    <definedName name="W47_Score_12">'MP 45-48'!$P$47</definedName>
    <definedName name="W47_Score_13">'MP 45-48'!$P$48</definedName>
    <definedName name="W47_Score_14">'MP 45-48'!$P$49</definedName>
    <definedName name="W47_Score_2">'MP 45-48'!$N$44</definedName>
    <definedName name="W47_Score_3">'MP 45-48'!$N$45</definedName>
    <definedName name="W47_Score_4">'MP 45-48'!$N$46</definedName>
    <definedName name="W47_Score_5">'MP 45-48'!$N$47</definedName>
    <definedName name="W47_Score_6">'MP 45-48'!$N$48</definedName>
    <definedName name="W47_Score_7">'MP 45-48'!$N$49</definedName>
    <definedName name="W47_Score_8">'MP 45-48'!$P$43</definedName>
    <definedName name="W47_Score_9">'MP 45-48'!$P$44</definedName>
    <definedName name="W48_Score_1">'MP 45-48'!$AF$43</definedName>
    <definedName name="W48_Score_10">'MP 45-48'!$AH$45</definedName>
    <definedName name="W48_Score_11">'MP 45-48'!$AH$46</definedName>
    <definedName name="W48_Score_12">'MP 45-48'!$AH$47</definedName>
    <definedName name="W48_Score_13">'MP 45-48'!$AH$48</definedName>
    <definedName name="W48_Score_14">'MP 45-48'!$AH$49</definedName>
    <definedName name="W48_Score_2">'MP 45-48'!$AF$44</definedName>
    <definedName name="W48_Score_3">'MP 45-48'!$AF$45</definedName>
    <definedName name="W48_Score_4">'MP 45-48'!$AF$46</definedName>
    <definedName name="W48_Score_5">'MP 45-48'!$AF$47</definedName>
    <definedName name="W48_Score_6">'MP 45-48'!$AF$48</definedName>
    <definedName name="W48_Score_7">'MP 45-48'!$AF$49</definedName>
    <definedName name="W48_Score_8">'MP 45-48'!$AH$43</definedName>
    <definedName name="W48_Score_9">'MP 45-48'!$AH$44</definedName>
    <definedName name="W49_Score_1">'MP 49-52'!$N$2</definedName>
    <definedName name="W49_Score_10">'MP 49-52'!$P$4</definedName>
    <definedName name="W49_Score_11">'MP 49-52'!$P$5</definedName>
    <definedName name="W49_Score_12">'MP 49-52'!$P$6</definedName>
    <definedName name="W49_Score_13">'MP 49-52'!$P$7</definedName>
    <definedName name="W49_Score_14">'MP 49-52'!$P$8</definedName>
    <definedName name="W49_Score_2">'MP 49-52'!$N$3</definedName>
    <definedName name="W49_Score_3">'MP 49-52'!$N$4</definedName>
    <definedName name="W49_Score_4">'MP 49-52'!$N$5</definedName>
    <definedName name="W49_Score_5">'MP 49-52'!$N$6</definedName>
    <definedName name="W49_Score_6">'MP 49-52'!$N$7</definedName>
    <definedName name="W49_Score_7">'MP 49-52'!$N$8</definedName>
    <definedName name="W49_Score_8">'MP 49-52'!$P$2</definedName>
    <definedName name="W49_Score_9">'MP 49-52'!$P$3</definedName>
    <definedName name="W50_Score_1">'MP 49-52'!$AF$2</definedName>
    <definedName name="W50_Score_10">'MP 49-52'!$AH$4</definedName>
    <definedName name="W50_Score_11">'MP 49-52'!$AH$5</definedName>
    <definedName name="W50_Score_12">'MP 49-52'!$AH$6</definedName>
    <definedName name="W50_Score_13">'MP 49-52'!$AH$7</definedName>
    <definedName name="W50_Score_14">'MP 49-52'!$AH$8</definedName>
    <definedName name="W50_Score_2">'MP 49-52'!$AF$3</definedName>
    <definedName name="W50_Score_3">'MP 49-52'!$AF$4</definedName>
    <definedName name="W50_Score_4">'MP 49-52'!$AF$5</definedName>
    <definedName name="W50_Score_5">'MP 49-52'!$AF$6</definedName>
    <definedName name="W50_Score_6">'MP 49-52'!$AF$7</definedName>
    <definedName name="W50_Score_7">'MP 49-52'!$AF$8</definedName>
    <definedName name="W50_Score_8">'MP 49-52'!$AH$2</definedName>
    <definedName name="W50_Score_9">'MP 49-52'!$AH$3</definedName>
    <definedName name="W51_Score_1">'MP 49-52'!$N$43</definedName>
    <definedName name="W51_Score_10">'MP 49-52'!$P$45</definedName>
    <definedName name="W51_Score_11">'MP 49-52'!$P$46</definedName>
    <definedName name="W51_Score_12">'MP 49-52'!$P$47</definedName>
    <definedName name="W51_Score_13">'MP 49-52'!$P$48</definedName>
    <definedName name="W51_Score_14">'MP 49-52'!$P$49</definedName>
    <definedName name="W51_Score_2">'MP 49-52'!$N$44</definedName>
    <definedName name="W51_Score_3">'MP 49-52'!$N$45</definedName>
    <definedName name="W51_Score_4">'MP 49-52'!$N$46</definedName>
    <definedName name="W51_Score_5">'MP 49-52'!$N$47</definedName>
    <definedName name="W51_Score_6">'MP 49-52'!$N$48</definedName>
    <definedName name="W51_Score_7">'MP 49-52'!$N$49</definedName>
    <definedName name="W51_Score_8">'MP 49-52'!$P$43</definedName>
    <definedName name="W51_Score_9">'MP 49-52'!$P$44</definedName>
    <definedName name="W52_Score_1">'MP 49-52'!$AF$43</definedName>
    <definedName name="W52_Score_10">'MP 49-52'!$AH$45</definedName>
    <definedName name="W52_Score_11">'MP 49-52'!$AH$46</definedName>
    <definedName name="W52_Score_12">'MP 49-52'!$AH$47</definedName>
    <definedName name="W52_Score_13">'MP 49-52'!$AH$48</definedName>
    <definedName name="W52_Score_14">'MP 49-52'!$AH$49</definedName>
    <definedName name="W52_Score_2">'MP 49-52'!$AF$44</definedName>
    <definedName name="W52_Score_3">'MP 49-52'!$AF$45</definedName>
    <definedName name="W52_Score_4">'MP 49-52'!$AF$46</definedName>
    <definedName name="W52_Score_5">'MP 49-52'!$AF$47</definedName>
    <definedName name="W52_Score_6">'MP 49-52'!$AF$48</definedName>
    <definedName name="W52_Score_7">'MP 49-52'!$AF$49</definedName>
    <definedName name="W52_Score_8">'MP 49-52'!$AH$43</definedName>
    <definedName name="W52_Score_9">'MP 49-52'!$AH$44</definedName>
    <definedName name="YTP_Start_Date">'Basic Athlete Data'!$B$4</definedName>
  </definedNames>
  <calcPr calcId="181029"/>
</workbook>
</file>

<file path=xl/calcChain.xml><?xml version="1.0" encoding="utf-8"?>
<calcChain xmlns="http://schemas.openxmlformats.org/spreadsheetml/2006/main">
  <c r="Y40" i="26" l="1"/>
  <c r="P5" i="26"/>
  <c r="N7" i="26"/>
  <c r="N6" i="26"/>
  <c r="N5" i="26"/>
  <c r="N4" i="26"/>
  <c r="N3" i="26"/>
  <c r="AH46" i="24"/>
  <c r="AF7" i="24"/>
  <c r="AF6" i="24"/>
  <c r="AF5" i="24"/>
  <c r="AF4" i="24"/>
  <c r="AF3" i="24"/>
  <c r="AF48" i="24"/>
  <c r="AF47" i="24"/>
  <c r="AF46" i="24"/>
  <c r="AF45" i="24"/>
  <c r="AF44" i="24"/>
  <c r="N48" i="24"/>
  <c r="N47" i="24"/>
  <c r="N46" i="24"/>
  <c r="N45" i="24"/>
  <c r="N44" i="24"/>
  <c r="N7" i="24"/>
  <c r="N6" i="24"/>
  <c r="N5" i="24"/>
  <c r="N4" i="24"/>
  <c r="N3" i="24"/>
  <c r="O43" i="24"/>
  <c r="W45" i="38"/>
  <c r="W45" i="35"/>
  <c r="W45" i="34"/>
  <c r="W45" i="31"/>
  <c r="E45" i="41"/>
  <c r="W45" i="41" s="1"/>
  <c r="E45" i="40"/>
  <c r="W45" i="40" s="1"/>
  <c r="E45" i="38"/>
  <c r="E45" i="37"/>
  <c r="W45" i="37" s="1"/>
  <c r="E45" i="35"/>
  <c r="E45" i="34"/>
  <c r="E4" i="33"/>
  <c r="E4" i="30"/>
  <c r="E45" i="33"/>
  <c r="W45" i="33" s="1"/>
  <c r="E45" i="30"/>
  <c r="W45" i="30" s="1"/>
  <c r="E4" i="31" s="1"/>
  <c r="W4" i="31" s="1"/>
  <c r="W4" i="34"/>
  <c r="W4" i="33"/>
  <c r="E4" i="39"/>
  <c r="W4" i="39" s="1"/>
  <c r="E45" i="39" s="1"/>
  <c r="W45" i="39" s="1"/>
  <c r="E4" i="36"/>
  <c r="W4" i="36" s="1"/>
  <c r="E45" i="36" s="1"/>
  <c r="W45" i="36" s="1"/>
  <c r="E4" i="34"/>
  <c r="E4" i="26"/>
  <c r="W4" i="26" s="1"/>
  <c r="E4" i="24"/>
  <c r="W4" i="24" s="1"/>
  <c r="E45" i="24" s="1"/>
  <c r="W45" i="24" s="1"/>
  <c r="E4" i="41"/>
  <c r="W4" i="41"/>
  <c r="B21" i="26"/>
  <c r="B77" i="26" s="1"/>
  <c r="B20" i="26"/>
  <c r="B79" i="26" s="1"/>
  <c r="B19" i="26"/>
  <c r="O8" i="26"/>
  <c r="M8" i="26"/>
  <c r="O7" i="26"/>
  <c r="M7" i="26"/>
  <c r="O6" i="26"/>
  <c r="M6" i="26"/>
  <c r="O5" i="26"/>
  <c r="M5" i="26"/>
  <c r="O4" i="26"/>
  <c r="M4" i="26"/>
  <c r="O3" i="26"/>
  <c r="M3" i="26"/>
  <c r="O2" i="26"/>
  <c r="M2" i="26"/>
  <c r="O82" i="26"/>
  <c r="AH81" i="26"/>
  <c r="AF81" i="26"/>
  <c r="AD81" i="26"/>
  <c r="AA81" i="26"/>
  <c r="W81" i="26"/>
  <c r="P81" i="26"/>
  <c r="N81" i="26"/>
  <c r="L81" i="26"/>
  <c r="I81" i="26"/>
  <c r="E81" i="26"/>
  <c r="B80" i="26"/>
  <c r="T79" i="26"/>
  <c r="T78" i="26"/>
  <c r="B78" i="26"/>
  <c r="T77" i="26"/>
  <c r="T75" i="26"/>
  <c r="B75" i="26"/>
  <c r="T74" i="26"/>
  <c r="B74" i="26"/>
  <c r="T72" i="26"/>
  <c r="B72" i="26"/>
  <c r="T71" i="26"/>
  <c r="T69" i="26"/>
  <c r="B69" i="26"/>
  <c r="T68" i="26"/>
  <c r="B68" i="26"/>
  <c r="T66" i="26"/>
  <c r="B66" i="26"/>
  <c r="T65" i="26"/>
  <c r="T63" i="26"/>
  <c r="B63" i="26"/>
  <c r="T62" i="26"/>
  <c r="B62" i="26"/>
  <c r="T60" i="26"/>
  <c r="B60" i="26"/>
  <c r="AG49" i="26"/>
  <c r="AE49" i="26"/>
  <c r="O49" i="26"/>
  <c r="M49" i="26"/>
  <c r="AG48" i="26"/>
  <c r="AE48" i="26"/>
  <c r="O48" i="26"/>
  <c r="M48" i="26"/>
  <c r="AG47" i="26"/>
  <c r="AE47" i="26"/>
  <c r="O47" i="26"/>
  <c r="M47" i="26"/>
  <c r="AG46" i="26"/>
  <c r="AE46" i="26"/>
  <c r="O46" i="26"/>
  <c r="M46" i="26"/>
  <c r="AG45" i="26"/>
  <c r="AE45" i="26"/>
  <c r="AB45" i="26"/>
  <c r="O45" i="26"/>
  <c r="M45" i="26"/>
  <c r="J45" i="26"/>
  <c r="H45" i="26"/>
  <c r="AG44" i="26"/>
  <c r="AE44" i="26"/>
  <c r="AB44" i="26"/>
  <c r="Z44" i="26"/>
  <c r="O44" i="26"/>
  <c r="M44" i="26"/>
  <c r="J44" i="26"/>
  <c r="H44" i="26"/>
  <c r="AG43" i="26"/>
  <c r="AE43" i="26"/>
  <c r="AB43" i="26"/>
  <c r="O43" i="26"/>
  <c r="M43" i="26"/>
  <c r="J43" i="26"/>
  <c r="E43" i="26"/>
  <c r="AH40" i="26"/>
  <c r="AF40" i="26"/>
  <c r="AD40" i="26"/>
  <c r="AA40" i="26"/>
  <c r="W40" i="26"/>
  <c r="P40" i="26"/>
  <c r="N40" i="26"/>
  <c r="L40" i="26"/>
  <c r="I40" i="26"/>
  <c r="E40" i="26"/>
  <c r="B39" i="26"/>
  <c r="T37" i="26"/>
  <c r="B37" i="26"/>
  <c r="T36" i="26"/>
  <c r="B36" i="26"/>
  <c r="B35" i="26"/>
  <c r="T34" i="26"/>
  <c r="B34" i="26"/>
  <c r="T33" i="26"/>
  <c r="B33" i="26"/>
  <c r="B32" i="26"/>
  <c r="T31" i="26"/>
  <c r="B31" i="26"/>
  <c r="T28" i="26"/>
  <c r="B28" i="26"/>
  <c r="T27" i="26"/>
  <c r="B26" i="26"/>
  <c r="T25" i="26"/>
  <c r="B25" i="26"/>
  <c r="B23" i="26"/>
  <c r="T22" i="26"/>
  <c r="B22" i="26"/>
  <c r="T21" i="26"/>
  <c r="T19" i="26"/>
  <c r="AG8" i="26"/>
  <c r="AE8" i="26"/>
  <c r="AG7" i="26"/>
  <c r="AE7" i="26"/>
  <c r="AG6" i="26"/>
  <c r="AE6" i="26"/>
  <c r="AG5" i="26"/>
  <c r="AE5" i="26"/>
  <c r="F5" i="26"/>
  <c r="AG4" i="26"/>
  <c r="AE4" i="26"/>
  <c r="AB4" i="26"/>
  <c r="J4" i="26"/>
  <c r="AG3" i="26"/>
  <c r="AE3" i="26"/>
  <c r="AB3" i="26"/>
  <c r="Z3" i="26"/>
  <c r="W3" i="26"/>
  <c r="J3" i="26"/>
  <c r="H3" i="26"/>
  <c r="AG2" i="26"/>
  <c r="AE2" i="26"/>
  <c r="AB2" i="26"/>
  <c r="W2" i="26"/>
  <c r="AG40" i="26" s="1"/>
  <c r="J2" i="26"/>
  <c r="E2" i="26"/>
  <c r="W43" i="26" s="1"/>
  <c r="O82" i="24"/>
  <c r="AH81" i="24"/>
  <c r="AF81" i="24"/>
  <c r="AD81" i="24"/>
  <c r="AA81" i="24"/>
  <c r="W81" i="24"/>
  <c r="P81" i="24"/>
  <c r="N81" i="24"/>
  <c r="L81" i="24"/>
  <c r="I81" i="24"/>
  <c r="E81" i="24"/>
  <c r="T80" i="24"/>
  <c r="B80" i="24"/>
  <c r="T79" i="24"/>
  <c r="B79" i="24"/>
  <c r="T78" i="24"/>
  <c r="B78" i="24"/>
  <c r="T77" i="24"/>
  <c r="B77" i="24"/>
  <c r="T76" i="24"/>
  <c r="B76" i="24"/>
  <c r="T75" i="24"/>
  <c r="B75" i="24"/>
  <c r="T74" i="24"/>
  <c r="B74" i="24"/>
  <c r="T73" i="24"/>
  <c r="B73" i="24"/>
  <c r="T72" i="24"/>
  <c r="B72" i="24"/>
  <c r="T71" i="24"/>
  <c r="B71" i="24"/>
  <c r="T70" i="24"/>
  <c r="B70" i="24"/>
  <c r="T69" i="24"/>
  <c r="B69" i="24"/>
  <c r="T68" i="24"/>
  <c r="B68" i="24"/>
  <c r="T67" i="24"/>
  <c r="B67" i="24"/>
  <c r="T66" i="24"/>
  <c r="B66" i="24"/>
  <c r="T65" i="24"/>
  <c r="B65" i="24"/>
  <c r="T64" i="24"/>
  <c r="B64" i="24"/>
  <c r="T63" i="24"/>
  <c r="B63" i="24"/>
  <c r="T62" i="24"/>
  <c r="B62" i="24"/>
  <c r="T61" i="24"/>
  <c r="B61" i="24"/>
  <c r="T60" i="24"/>
  <c r="B60" i="24"/>
  <c r="AG49" i="24"/>
  <c r="AE49" i="24"/>
  <c r="O49" i="24"/>
  <c r="M49" i="24"/>
  <c r="AG48" i="24"/>
  <c r="AE48" i="24"/>
  <c r="O48" i="24"/>
  <c r="M48" i="24"/>
  <c r="AG47" i="24"/>
  <c r="AE47" i="24"/>
  <c r="O47" i="24"/>
  <c r="M47" i="24"/>
  <c r="AG46" i="24"/>
  <c r="AE46" i="24"/>
  <c r="O46" i="24"/>
  <c r="M46" i="24"/>
  <c r="AG45" i="24"/>
  <c r="AE45" i="24"/>
  <c r="AB45" i="24"/>
  <c r="O45" i="24"/>
  <c r="M45" i="24"/>
  <c r="J45" i="24"/>
  <c r="AG44" i="24"/>
  <c r="AE44" i="24"/>
  <c r="AB44" i="24"/>
  <c r="Z44" i="24"/>
  <c r="W44" i="24"/>
  <c r="O44" i="24"/>
  <c r="M44" i="24"/>
  <c r="J44" i="24"/>
  <c r="H44" i="24"/>
  <c r="AG43" i="24"/>
  <c r="AE43" i="24"/>
  <c r="AB43" i="24"/>
  <c r="W43" i="24"/>
  <c r="Y81" i="24" s="1"/>
  <c r="M43" i="24"/>
  <c r="J43" i="24"/>
  <c r="E43" i="24"/>
  <c r="AH40" i="24"/>
  <c r="AF40" i="24"/>
  <c r="AD40" i="24"/>
  <c r="AA40" i="24"/>
  <c r="Y40" i="24"/>
  <c r="W40" i="24"/>
  <c r="P40" i="24"/>
  <c r="O40" i="24"/>
  <c r="N40" i="24"/>
  <c r="M40" i="24"/>
  <c r="L40" i="24"/>
  <c r="I40" i="24"/>
  <c r="G40" i="24"/>
  <c r="E40" i="24"/>
  <c r="T39" i="24"/>
  <c r="B39" i="24"/>
  <c r="T38" i="24"/>
  <c r="B38" i="24"/>
  <c r="T37" i="24"/>
  <c r="B37" i="24"/>
  <c r="T36" i="24"/>
  <c r="B36" i="24"/>
  <c r="T35" i="24"/>
  <c r="B35" i="24"/>
  <c r="T34" i="24"/>
  <c r="B34" i="24"/>
  <c r="T33" i="24"/>
  <c r="B33" i="24"/>
  <c r="T32" i="24"/>
  <c r="B32" i="24"/>
  <c r="T31" i="24"/>
  <c r="B31" i="24"/>
  <c r="T30" i="24"/>
  <c r="B30" i="24"/>
  <c r="T29" i="24"/>
  <c r="B29" i="24"/>
  <c r="T28" i="24"/>
  <c r="B28" i="24"/>
  <c r="T27" i="24"/>
  <c r="B27" i="24"/>
  <c r="T26" i="24"/>
  <c r="B26" i="24"/>
  <c r="T25" i="24"/>
  <c r="B25" i="24"/>
  <c r="T24" i="24"/>
  <c r="B24" i="24"/>
  <c r="T23" i="24"/>
  <c r="B23" i="24"/>
  <c r="T22" i="24"/>
  <c r="B22" i="24"/>
  <c r="T21" i="24"/>
  <c r="T20" i="24"/>
  <c r="T19" i="24"/>
  <c r="AG8" i="24"/>
  <c r="AE8" i="24"/>
  <c r="AG7" i="24"/>
  <c r="AE7" i="24"/>
  <c r="AG6" i="24"/>
  <c r="AE6" i="24"/>
  <c r="AG5" i="24"/>
  <c r="AE5" i="24"/>
  <c r="F5" i="24"/>
  <c r="AG4" i="24"/>
  <c r="AE4" i="24"/>
  <c r="AB4" i="24"/>
  <c r="J4" i="24"/>
  <c r="AG3" i="24"/>
  <c r="AE3" i="24"/>
  <c r="AB3" i="24"/>
  <c r="Z3" i="24"/>
  <c r="J3" i="24"/>
  <c r="H3" i="24"/>
  <c r="F3" i="24"/>
  <c r="E3" i="24"/>
  <c r="AG2" i="24"/>
  <c r="AE2" i="24"/>
  <c r="AB2" i="24"/>
  <c r="W2" i="24"/>
  <c r="AG40" i="24" s="1"/>
  <c r="L2" i="24"/>
  <c r="J2" i="24"/>
  <c r="AG49" i="41"/>
  <c r="AE49" i="41"/>
  <c r="O49" i="41"/>
  <c r="M49" i="41"/>
  <c r="AG48" i="41"/>
  <c r="AE48" i="41"/>
  <c r="O48" i="41"/>
  <c r="M48" i="41"/>
  <c r="AG47" i="41"/>
  <c r="AE47" i="41"/>
  <c r="O47" i="41"/>
  <c r="M47" i="41"/>
  <c r="AG46" i="41"/>
  <c r="AE46" i="41"/>
  <c r="O46" i="41"/>
  <c r="M46" i="41"/>
  <c r="AG45" i="41"/>
  <c r="AE45" i="41"/>
  <c r="AB45" i="41"/>
  <c r="O45" i="41"/>
  <c r="M45" i="41"/>
  <c r="J45" i="41"/>
  <c r="AG44" i="41"/>
  <c r="AE44" i="41"/>
  <c r="AB44" i="41"/>
  <c r="Z44" i="41"/>
  <c r="O44" i="41"/>
  <c r="M44" i="41"/>
  <c r="J44" i="41"/>
  <c r="H44" i="41"/>
  <c r="AG43" i="41"/>
  <c r="AE43" i="41"/>
  <c r="AB43" i="41"/>
  <c r="O43" i="41"/>
  <c r="M43" i="41"/>
  <c r="J43" i="41"/>
  <c r="J43" i="40"/>
  <c r="M43" i="40"/>
  <c r="O43" i="40"/>
  <c r="AB43" i="40"/>
  <c r="AE43" i="40"/>
  <c r="AG43" i="40"/>
  <c r="H44" i="40"/>
  <c r="J44" i="40"/>
  <c r="M44" i="40"/>
  <c r="O44" i="40"/>
  <c r="Z44" i="40"/>
  <c r="AB44" i="40"/>
  <c r="AE44" i="40"/>
  <c r="AG44" i="40"/>
  <c r="J45" i="40"/>
  <c r="M45" i="40"/>
  <c r="O45" i="40"/>
  <c r="AB45" i="40"/>
  <c r="AE45" i="40"/>
  <c r="AG45" i="40"/>
  <c r="M46" i="40"/>
  <c r="O46" i="40"/>
  <c r="AE46" i="40"/>
  <c r="AG46" i="40"/>
  <c r="M47" i="40"/>
  <c r="O47" i="40"/>
  <c r="AE47" i="40"/>
  <c r="AG47" i="40"/>
  <c r="M48" i="40"/>
  <c r="O48" i="40"/>
  <c r="AE48" i="40"/>
  <c r="AG48" i="40"/>
  <c r="M49" i="40"/>
  <c r="O49" i="40"/>
  <c r="AE49" i="40"/>
  <c r="AG49" i="40"/>
  <c r="AG49" i="39"/>
  <c r="AE49" i="39"/>
  <c r="O49" i="39"/>
  <c r="M49" i="39"/>
  <c r="AG48" i="39"/>
  <c r="AE48" i="39"/>
  <c r="O48" i="39"/>
  <c r="M48" i="39"/>
  <c r="AG47" i="39"/>
  <c r="AE47" i="39"/>
  <c r="O47" i="39"/>
  <c r="M47" i="39"/>
  <c r="AG46" i="39"/>
  <c r="AE46" i="39"/>
  <c r="O46" i="39"/>
  <c r="M46" i="39"/>
  <c r="AG45" i="39"/>
  <c r="AE45" i="39"/>
  <c r="AB45" i="39"/>
  <c r="O45" i="39"/>
  <c r="M45" i="39"/>
  <c r="J45" i="39"/>
  <c r="AG44" i="39"/>
  <c r="AE44" i="39"/>
  <c r="AB44" i="39"/>
  <c r="Z44" i="39"/>
  <c r="O44" i="39"/>
  <c r="M44" i="39"/>
  <c r="J44" i="39"/>
  <c r="H44" i="39"/>
  <c r="AG43" i="39"/>
  <c r="AE43" i="39"/>
  <c r="AB43" i="39"/>
  <c r="O43" i="39"/>
  <c r="M43" i="39"/>
  <c r="J43" i="39"/>
  <c r="J43" i="38"/>
  <c r="M43" i="38"/>
  <c r="O43" i="38"/>
  <c r="AB43" i="38"/>
  <c r="AE43" i="38"/>
  <c r="AG43" i="38"/>
  <c r="H44" i="38"/>
  <c r="J44" i="38"/>
  <c r="M44" i="38"/>
  <c r="O44" i="38"/>
  <c r="Z44" i="38"/>
  <c r="AB44" i="38"/>
  <c r="AE44" i="38"/>
  <c r="AG44" i="38"/>
  <c r="J45" i="38"/>
  <c r="M45" i="38"/>
  <c r="O45" i="38"/>
  <c r="AB45" i="38"/>
  <c r="AE45" i="38"/>
  <c r="AG45" i="38"/>
  <c r="M46" i="38"/>
  <c r="O46" i="38"/>
  <c r="AE46" i="38"/>
  <c r="AG46" i="38"/>
  <c r="M47" i="38"/>
  <c r="O47" i="38"/>
  <c r="AE47" i="38"/>
  <c r="AG47" i="38"/>
  <c r="M48" i="38"/>
  <c r="O48" i="38"/>
  <c r="AE48" i="38"/>
  <c r="AG48" i="38"/>
  <c r="M49" i="38"/>
  <c r="O49" i="38"/>
  <c r="AE49" i="38"/>
  <c r="AG49" i="38"/>
  <c r="AG49" i="37"/>
  <c r="AE49" i="37"/>
  <c r="O49" i="37"/>
  <c r="M49" i="37"/>
  <c r="AG48" i="37"/>
  <c r="AE48" i="37"/>
  <c r="O48" i="37"/>
  <c r="M48" i="37"/>
  <c r="AG47" i="37"/>
  <c r="AE47" i="37"/>
  <c r="O47" i="37"/>
  <c r="M47" i="37"/>
  <c r="AG46" i="37"/>
  <c r="AE46" i="37"/>
  <c r="O46" i="37"/>
  <c r="M46" i="37"/>
  <c r="AG45" i="37"/>
  <c r="AE45" i="37"/>
  <c r="AB45" i="37"/>
  <c r="O45" i="37"/>
  <c r="M45" i="37"/>
  <c r="J45" i="37"/>
  <c r="AG44" i="37"/>
  <c r="AE44" i="37"/>
  <c r="AB44" i="37"/>
  <c r="Z44" i="37"/>
  <c r="O44" i="37"/>
  <c r="M44" i="37"/>
  <c r="J44" i="37"/>
  <c r="H44" i="37"/>
  <c r="AG43" i="37"/>
  <c r="AE43" i="37"/>
  <c r="AB43" i="37"/>
  <c r="O43" i="37"/>
  <c r="M43" i="37"/>
  <c r="J43" i="37"/>
  <c r="AG49" i="36"/>
  <c r="AE49" i="36"/>
  <c r="O49" i="36"/>
  <c r="M49" i="36"/>
  <c r="AG48" i="36"/>
  <c r="AE48" i="36"/>
  <c r="O48" i="36"/>
  <c r="M48" i="36"/>
  <c r="AG47" i="36"/>
  <c r="AE47" i="36"/>
  <c r="O47" i="36"/>
  <c r="M47" i="36"/>
  <c r="AG46" i="36"/>
  <c r="AE46" i="36"/>
  <c r="O46" i="36"/>
  <c r="M46" i="36"/>
  <c r="AG45" i="36"/>
  <c r="AE45" i="36"/>
  <c r="AB45" i="36"/>
  <c r="O45" i="36"/>
  <c r="M45" i="36"/>
  <c r="J45" i="36"/>
  <c r="AG44" i="36"/>
  <c r="AE44" i="36"/>
  <c r="AB44" i="36"/>
  <c r="Z44" i="36"/>
  <c r="O44" i="36"/>
  <c r="M44" i="36"/>
  <c r="J44" i="36"/>
  <c r="H44" i="36"/>
  <c r="AG43" i="36"/>
  <c r="AE43" i="36"/>
  <c r="AB43" i="36"/>
  <c r="O43" i="36"/>
  <c r="M43" i="36"/>
  <c r="J43" i="36"/>
  <c r="J43" i="35"/>
  <c r="M43" i="35"/>
  <c r="O43" i="35"/>
  <c r="AB43" i="35"/>
  <c r="AE43" i="35"/>
  <c r="AG43" i="35"/>
  <c r="H44" i="35"/>
  <c r="J44" i="35"/>
  <c r="M44" i="35"/>
  <c r="O44" i="35"/>
  <c r="Z44" i="35"/>
  <c r="AB44" i="35"/>
  <c r="AE44" i="35"/>
  <c r="AG44" i="35"/>
  <c r="J45" i="35"/>
  <c r="M45" i="35"/>
  <c r="O45" i="35"/>
  <c r="AB45" i="35"/>
  <c r="AE45" i="35"/>
  <c r="AG45" i="35"/>
  <c r="M46" i="35"/>
  <c r="O46" i="35"/>
  <c r="AE46" i="35"/>
  <c r="AG46" i="35"/>
  <c r="M47" i="35"/>
  <c r="O47" i="35"/>
  <c r="AE47" i="35"/>
  <c r="AG47" i="35"/>
  <c r="M48" i="35"/>
  <c r="O48" i="35"/>
  <c r="AE48" i="35"/>
  <c r="AG48" i="35"/>
  <c r="M49" i="35"/>
  <c r="O49" i="35"/>
  <c r="AE49" i="35"/>
  <c r="AG49" i="35"/>
  <c r="J43" i="34"/>
  <c r="AG49" i="34"/>
  <c r="AE49" i="34"/>
  <c r="O49" i="34"/>
  <c r="M49" i="34"/>
  <c r="AG48" i="34"/>
  <c r="AE48" i="34"/>
  <c r="O48" i="34"/>
  <c r="M48" i="34"/>
  <c r="AG47" i="34"/>
  <c r="AE47" i="34"/>
  <c r="O47" i="34"/>
  <c r="M47" i="34"/>
  <c r="AG46" i="34"/>
  <c r="AE46" i="34"/>
  <c r="O46" i="34"/>
  <c r="M46" i="34"/>
  <c r="AG45" i="34"/>
  <c r="AE45" i="34"/>
  <c r="AB45" i="34"/>
  <c r="O45" i="34"/>
  <c r="M45" i="34"/>
  <c r="J45" i="34"/>
  <c r="AG44" i="34"/>
  <c r="AE44" i="34"/>
  <c r="AB44" i="34"/>
  <c r="Z44" i="34"/>
  <c r="O44" i="34"/>
  <c r="M44" i="34"/>
  <c r="J44" i="34"/>
  <c r="H44" i="34"/>
  <c r="AG43" i="34"/>
  <c r="AE43" i="34"/>
  <c r="AB43" i="34"/>
  <c r="O43" i="34"/>
  <c r="M43" i="34"/>
  <c r="J43" i="33"/>
  <c r="AG49" i="33"/>
  <c r="AE49" i="33"/>
  <c r="O49" i="33"/>
  <c r="M49" i="33"/>
  <c r="AG48" i="33"/>
  <c r="AE48" i="33"/>
  <c r="O48" i="33"/>
  <c r="M48" i="33"/>
  <c r="AG47" i="33"/>
  <c r="AE47" i="33"/>
  <c r="O47" i="33"/>
  <c r="M47" i="33"/>
  <c r="AG46" i="33"/>
  <c r="AE46" i="33"/>
  <c r="O46" i="33"/>
  <c r="M46" i="33"/>
  <c r="AG45" i="33"/>
  <c r="AE45" i="33"/>
  <c r="AB45" i="33"/>
  <c r="O45" i="33"/>
  <c r="M45" i="33"/>
  <c r="J45" i="33"/>
  <c r="AG44" i="33"/>
  <c r="AE44" i="33"/>
  <c r="AB44" i="33"/>
  <c r="Z44" i="33"/>
  <c r="O44" i="33"/>
  <c r="M44" i="33"/>
  <c r="J44" i="33"/>
  <c r="H44" i="33"/>
  <c r="AG43" i="33"/>
  <c r="AE43" i="33"/>
  <c r="AB43" i="33"/>
  <c r="O43" i="33"/>
  <c r="M43" i="33"/>
  <c r="AG49" i="31"/>
  <c r="AE49" i="31"/>
  <c r="O49" i="31"/>
  <c r="M49" i="31"/>
  <c r="AG48" i="31"/>
  <c r="AE48" i="31"/>
  <c r="O48" i="31"/>
  <c r="M48" i="31"/>
  <c r="AG47" i="31"/>
  <c r="AE47" i="31"/>
  <c r="O47" i="31"/>
  <c r="M47" i="31"/>
  <c r="AG46" i="31"/>
  <c r="AE46" i="31"/>
  <c r="O46" i="31"/>
  <c r="M46" i="31"/>
  <c r="AG45" i="31"/>
  <c r="AE45" i="31"/>
  <c r="AB45" i="31"/>
  <c r="O45" i="31"/>
  <c r="M45" i="31"/>
  <c r="J45" i="31"/>
  <c r="AG44" i="31"/>
  <c r="AE44" i="31"/>
  <c r="AB44" i="31"/>
  <c r="Z44" i="31"/>
  <c r="O44" i="31"/>
  <c r="M44" i="31"/>
  <c r="J44" i="31"/>
  <c r="H44" i="31"/>
  <c r="AG43" i="31"/>
  <c r="AE43" i="31"/>
  <c r="AB43" i="31"/>
  <c r="O43" i="31"/>
  <c r="M43" i="31"/>
  <c r="J43" i="31"/>
  <c r="AG49" i="30"/>
  <c r="AE49" i="30"/>
  <c r="O49" i="30"/>
  <c r="M49" i="30"/>
  <c r="AG48" i="30"/>
  <c r="AE48" i="30"/>
  <c r="O48" i="30"/>
  <c r="M48" i="30"/>
  <c r="AG47" i="30"/>
  <c r="AE47" i="30"/>
  <c r="O47" i="30"/>
  <c r="M47" i="30"/>
  <c r="AG46" i="30"/>
  <c r="AE46" i="30"/>
  <c r="O46" i="30"/>
  <c r="M46" i="30"/>
  <c r="AG45" i="30"/>
  <c r="AE45" i="30"/>
  <c r="AB45" i="30"/>
  <c r="O45" i="30"/>
  <c r="M45" i="30"/>
  <c r="J45" i="30"/>
  <c r="AG44" i="30"/>
  <c r="AE44" i="30"/>
  <c r="AB44" i="30"/>
  <c r="Z44" i="30"/>
  <c r="O44" i="30"/>
  <c r="M44" i="30"/>
  <c r="J44" i="30"/>
  <c r="H44" i="30"/>
  <c r="AG43" i="30"/>
  <c r="AE43" i="30"/>
  <c r="AB43" i="30"/>
  <c r="O43" i="30"/>
  <c r="M43" i="30"/>
  <c r="J43" i="30"/>
  <c r="N8" i="26" l="1"/>
  <c r="AF8" i="24"/>
  <c r="B27" i="26"/>
  <c r="B24" i="26"/>
  <c r="T39" i="26"/>
  <c r="T80" i="26"/>
  <c r="T24" i="26"/>
  <c r="B30" i="26"/>
  <c r="T30" i="26"/>
  <c r="B65" i="26"/>
  <c r="B71" i="26"/>
  <c r="B64" i="26"/>
  <c r="B29" i="26"/>
  <c r="B38" i="26"/>
  <c r="T61" i="26"/>
  <c r="T70" i="26"/>
  <c r="T29" i="26"/>
  <c r="B76" i="26"/>
  <c r="T20" i="26"/>
  <c r="T67" i="26"/>
  <c r="T73" i="26"/>
  <c r="AF49" i="24"/>
  <c r="N49" i="24"/>
  <c r="N8" i="24"/>
  <c r="E45" i="31"/>
  <c r="E4" i="40"/>
  <c r="W4" i="40" s="1"/>
  <c r="E4" i="38"/>
  <c r="W4" i="38" s="1"/>
  <c r="E4" i="37"/>
  <c r="W4" i="37" s="1"/>
  <c r="E4" i="35"/>
  <c r="W4" i="35" s="1"/>
  <c r="T64" i="26"/>
  <c r="T76" i="26"/>
  <c r="T26" i="26"/>
  <c r="T38" i="26"/>
  <c r="B61" i="26"/>
  <c r="B73" i="26"/>
  <c r="T23" i="26"/>
  <c r="T35" i="26"/>
  <c r="B70" i="26"/>
  <c r="T32" i="26"/>
  <c r="B67" i="26"/>
  <c r="Y81" i="26"/>
  <c r="Z45" i="26"/>
  <c r="AD43" i="26"/>
  <c r="AG81" i="26"/>
  <c r="X44" i="26"/>
  <c r="AE81" i="26"/>
  <c r="W44" i="26"/>
  <c r="X46" i="26"/>
  <c r="M81" i="26"/>
  <c r="AD2" i="26"/>
  <c r="X3" i="26"/>
  <c r="X5" i="26"/>
  <c r="M40" i="26"/>
  <c r="F46" i="26"/>
  <c r="O81" i="26"/>
  <c r="L43" i="26"/>
  <c r="O40" i="26"/>
  <c r="AE40" i="26"/>
  <c r="E44" i="26"/>
  <c r="G81" i="26"/>
  <c r="E3" i="26"/>
  <c r="F44" i="26"/>
  <c r="L2" i="26"/>
  <c r="F3" i="26"/>
  <c r="G40" i="26"/>
  <c r="X46" i="24"/>
  <c r="W3" i="24"/>
  <c r="AD43" i="24"/>
  <c r="AD2" i="24"/>
  <c r="X3" i="24"/>
  <c r="X5" i="24"/>
  <c r="F46" i="24"/>
  <c r="O81" i="24"/>
  <c r="AE81" i="24"/>
  <c r="L43" i="24"/>
  <c r="X44" i="24"/>
  <c r="M81" i="24"/>
  <c r="AE40" i="24"/>
  <c r="E44" i="24"/>
  <c r="G81" i="24"/>
  <c r="AG81" i="24"/>
  <c r="F44" i="24"/>
  <c r="E6" i="25"/>
  <c r="E45" i="26" l="1"/>
  <c r="W45" i="26" s="1"/>
  <c r="D15" i="4"/>
  <c r="D14" i="4"/>
  <c r="F14" i="4" s="1"/>
  <c r="D13" i="4"/>
  <c r="D12" i="4"/>
  <c r="F13" i="4" l="1"/>
  <c r="F15" i="4"/>
  <c r="D9" i="4" l="1"/>
  <c r="C9" i="4"/>
  <c r="B9" i="4"/>
  <c r="AH81" i="41" l="1"/>
  <c r="AF81" i="41"/>
  <c r="AD81" i="41"/>
  <c r="AA81" i="41"/>
  <c r="W81" i="41"/>
  <c r="P81" i="41"/>
  <c r="N81" i="41"/>
  <c r="L81" i="41"/>
  <c r="I81" i="41"/>
  <c r="E81" i="41"/>
  <c r="AH81" i="40"/>
  <c r="AF81" i="40"/>
  <c r="AD81" i="40"/>
  <c r="AA81" i="40"/>
  <c r="W81" i="40"/>
  <c r="P81" i="40"/>
  <c r="N81" i="40"/>
  <c r="L81" i="40"/>
  <c r="I81" i="40"/>
  <c r="E81" i="40"/>
  <c r="AH81" i="39"/>
  <c r="AF81" i="39"/>
  <c r="AD81" i="39"/>
  <c r="AA81" i="39"/>
  <c r="W81" i="39"/>
  <c r="P81" i="39"/>
  <c r="N81" i="39"/>
  <c r="L81" i="39"/>
  <c r="I81" i="39"/>
  <c r="E81" i="39"/>
  <c r="AH81" i="38"/>
  <c r="AF81" i="38"/>
  <c r="AD81" i="38"/>
  <c r="AA81" i="38"/>
  <c r="W81" i="38"/>
  <c r="P81" i="38"/>
  <c r="N81" i="38"/>
  <c r="L81" i="38"/>
  <c r="I81" i="38"/>
  <c r="E81" i="38"/>
  <c r="AH81" i="37"/>
  <c r="AF81" i="37"/>
  <c r="AD81" i="37"/>
  <c r="AA81" i="37"/>
  <c r="W81" i="37"/>
  <c r="P81" i="37"/>
  <c r="N81" i="37"/>
  <c r="L81" i="37"/>
  <c r="I81" i="37"/>
  <c r="E81" i="37"/>
  <c r="AH81" i="36"/>
  <c r="AF81" i="36"/>
  <c r="AD81" i="36"/>
  <c r="AA81" i="36"/>
  <c r="W81" i="36"/>
  <c r="P81" i="36"/>
  <c r="N81" i="36"/>
  <c r="L81" i="36"/>
  <c r="I81" i="36"/>
  <c r="E81" i="36"/>
  <c r="AH81" i="35"/>
  <c r="AF81" i="35"/>
  <c r="AD81" i="35"/>
  <c r="AA81" i="35"/>
  <c r="W81" i="35"/>
  <c r="P81" i="35"/>
  <c r="N81" i="35"/>
  <c r="L81" i="35"/>
  <c r="I81" i="35"/>
  <c r="E81" i="35"/>
  <c r="AH81" i="34"/>
  <c r="AF81" i="34"/>
  <c r="AD81" i="34"/>
  <c r="AA81" i="34"/>
  <c r="W81" i="34"/>
  <c r="P81" i="34"/>
  <c r="N81" i="34"/>
  <c r="L81" i="34"/>
  <c r="I81" i="34"/>
  <c r="E81" i="34"/>
  <c r="AH81" i="33"/>
  <c r="AF81" i="33"/>
  <c r="AD81" i="33"/>
  <c r="AA81" i="33"/>
  <c r="W81" i="33"/>
  <c r="P81" i="33"/>
  <c r="N81" i="33"/>
  <c r="L81" i="33"/>
  <c r="I81" i="33"/>
  <c r="E81" i="33"/>
  <c r="AH81" i="31"/>
  <c r="AF81" i="31"/>
  <c r="AD81" i="31"/>
  <c r="AA81" i="31"/>
  <c r="W81" i="31"/>
  <c r="P81" i="31"/>
  <c r="N81" i="31"/>
  <c r="L81" i="31"/>
  <c r="I81" i="31"/>
  <c r="E81" i="31"/>
  <c r="AH81" i="30"/>
  <c r="AF81" i="30"/>
  <c r="AD81" i="30"/>
  <c r="AA81" i="30"/>
  <c r="W81" i="30"/>
  <c r="P81" i="30"/>
  <c r="N81" i="30"/>
  <c r="L81" i="30"/>
  <c r="I81" i="30"/>
  <c r="E81" i="30"/>
  <c r="AH40" i="41"/>
  <c r="AF40" i="41"/>
  <c r="AD40" i="41"/>
  <c r="AA40" i="41"/>
  <c r="W40" i="41"/>
  <c r="P40" i="41"/>
  <c r="N40" i="41"/>
  <c r="L40" i="41"/>
  <c r="I40" i="41"/>
  <c r="E40" i="41"/>
  <c r="AH40" i="40"/>
  <c r="AF40" i="40"/>
  <c r="AD40" i="40"/>
  <c r="AA40" i="40"/>
  <c r="W40" i="40"/>
  <c r="P40" i="40"/>
  <c r="N40" i="40"/>
  <c r="L40" i="40"/>
  <c r="I40" i="40"/>
  <c r="E40" i="40"/>
  <c r="AH40" i="39"/>
  <c r="AF40" i="39"/>
  <c r="AD40" i="39"/>
  <c r="AA40" i="39"/>
  <c r="W40" i="39"/>
  <c r="P40" i="39"/>
  <c r="N40" i="39"/>
  <c r="L40" i="39"/>
  <c r="I40" i="39"/>
  <c r="E40" i="39"/>
  <c r="AH40" i="38"/>
  <c r="AF40" i="38"/>
  <c r="AD40" i="38"/>
  <c r="AA40" i="38"/>
  <c r="W40" i="38"/>
  <c r="P40" i="38"/>
  <c r="N40" i="38"/>
  <c r="L40" i="38"/>
  <c r="I40" i="38"/>
  <c r="E40" i="38"/>
  <c r="AH40" i="37"/>
  <c r="AF40" i="37"/>
  <c r="AD40" i="37"/>
  <c r="AA40" i="37"/>
  <c r="W40" i="37"/>
  <c r="P40" i="37"/>
  <c r="N40" i="37"/>
  <c r="L40" i="37"/>
  <c r="I40" i="37"/>
  <c r="E40" i="37"/>
  <c r="AH40" i="36"/>
  <c r="AF40" i="36"/>
  <c r="AD40" i="36"/>
  <c r="AA40" i="36"/>
  <c r="W40" i="36"/>
  <c r="P40" i="36"/>
  <c r="N40" i="36"/>
  <c r="L40" i="36"/>
  <c r="I40" i="36"/>
  <c r="E40" i="36"/>
  <c r="AH40" i="35"/>
  <c r="AF40" i="35"/>
  <c r="AD40" i="35"/>
  <c r="AA40" i="35"/>
  <c r="W40" i="35"/>
  <c r="P40" i="35"/>
  <c r="N40" i="35"/>
  <c r="L40" i="35"/>
  <c r="I40" i="35"/>
  <c r="E40" i="35"/>
  <c r="AH40" i="34"/>
  <c r="AF40" i="34"/>
  <c r="AD40" i="34"/>
  <c r="AA40" i="34"/>
  <c r="W40" i="34"/>
  <c r="P40" i="34"/>
  <c r="N40" i="34"/>
  <c r="L40" i="34"/>
  <c r="I40" i="34"/>
  <c r="E40" i="34"/>
  <c r="AH40" i="33"/>
  <c r="AF40" i="33"/>
  <c r="AD40" i="33"/>
  <c r="AA40" i="33"/>
  <c r="W40" i="33"/>
  <c r="P40" i="33"/>
  <c r="N40" i="33"/>
  <c r="L40" i="33"/>
  <c r="I40" i="33"/>
  <c r="E40" i="33"/>
  <c r="AH40" i="31"/>
  <c r="AF40" i="31"/>
  <c r="AD40" i="31"/>
  <c r="AA40" i="31"/>
  <c r="W40" i="31"/>
  <c r="P40" i="31"/>
  <c r="N40" i="31"/>
  <c r="L40" i="31"/>
  <c r="I40" i="31"/>
  <c r="E40" i="31"/>
  <c r="AH40" i="30"/>
  <c r="AF40" i="30"/>
  <c r="AD40" i="30"/>
  <c r="AA40" i="30"/>
  <c r="W40" i="30"/>
  <c r="P40" i="30"/>
  <c r="N40" i="30"/>
  <c r="L40" i="30"/>
  <c r="I40" i="30"/>
  <c r="E40" i="30"/>
  <c r="B21" i="41" l="1"/>
  <c r="B20" i="41"/>
  <c r="B19" i="41"/>
  <c r="B22" i="41" s="1"/>
  <c r="B21" i="40"/>
  <c r="B20" i="40"/>
  <c r="B19" i="40"/>
  <c r="B21" i="39"/>
  <c r="B20" i="39"/>
  <c r="B19" i="39"/>
  <c r="B21" i="38"/>
  <c r="B20" i="38"/>
  <c r="B19" i="38"/>
  <c r="B21" i="37"/>
  <c r="B20" i="37"/>
  <c r="B19" i="37"/>
  <c r="B21" i="36"/>
  <c r="B20" i="36"/>
  <c r="B19" i="36"/>
  <c r="B21" i="35"/>
  <c r="B20" i="35"/>
  <c r="B19" i="35"/>
  <c r="B21" i="34"/>
  <c r="B20" i="34"/>
  <c r="B19" i="34"/>
  <c r="B21" i="33"/>
  <c r="B20" i="33"/>
  <c r="B19" i="33"/>
  <c r="B21" i="31"/>
  <c r="B20" i="31"/>
  <c r="B19" i="31"/>
  <c r="B21" i="30"/>
  <c r="B20" i="30"/>
  <c r="B19" i="30"/>
  <c r="AG8" i="41"/>
  <c r="AE8" i="41"/>
  <c r="AG7" i="41"/>
  <c r="AE7" i="41"/>
  <c r="AG6" i="41"/>
  <c r="AE6" i="41"/>
  <c r="AG5" i="41"/>
  <c r="AE5" i="41"/>
  <c r="AG4" i="41"/>
  <c r="AE4" i="41"/>
  <c r="AG3" i="41"/>
  <c r="AE3" i="41"/>
  <c r="AG2" i="41"/>
  <c r="AE2" i="41"/>
  <c r="O8" i="41"/>
  <c r="M8" i="41"/>
  <c r="O7" i="41"/>
  <c r="M7" i="41"/>
  <c r="O6" i="41"/>
  <c r="M6" i="41"/>
  <c r="O5" i="41"/>
  <c r="M5" i="41"/>
  <c r="O4" i="41"/>
  <c r="M4" i="41"/>
  <c r="O3" i="41"/>
  <c r="M3" i="41"/>
  <c r="O2" i="41"/>
  <c r="M2" i="41"/>
  <c r="AG8" i="40"/>
  <c r="AE8" i="40"/>
  <c r="AG7" i="40"/>
  <c r="AE7" i="40"/>
  <c r="AG6" i="40"/>
  <c r="AE6" i="40"/>
  <c r="AG5" i="40"/>
  <c r="AE5" i="40"/>
  <c r="AG4" i="40"/>
  <c r="AE4" i="40"/>
  <c r="AG3" i="40"/>
  <c r="AE3" i="40"/>
  <c r="AG2" i="40"/>
  <c r="AE2" i="40"/>
  <c r="O8" i="40"/>
  <c r="M8" i="40"/>
  <c r="O7" i="40"/>
  <c r="M7" i="40"/>
  <c r="O6" i="40"/>
  <c r="M6" i="40"/>
  <c r="O5" i="40"/>
  <c r="M5" i="40"/>
  <c r="O4" i="40"/>
  <c r="M4" i="40"/>
  <c r="O3" i="40"/>
  <c r="M3" i="40"/>
  <c r="O2" i="40"/>
  <c r="M2" i="40"/>
  <c r="AG8" i="39"/>
  <c r="AE8" i="39"/>
  <c r="AG7" i="39"/>
  <c r="AE7" i="39"/>
  <c r="AG6" i="39"/>
  <c r="AE6" i="39"/>
  <c r="AG5" i="39"/>
  <c r="AE5" i="39"/>
  <c r="AG4" i="39"/>
  <c r="AE4" i="39"/>
  <c r="AG3" i="39"/>
  <c r="AE3" i="39"/>
  <c r="AG2" i="39"/>
  <c r="AE2" i="39"/>
  <c r="O8" i="39"/>
  <c r="M8" i="39"/>
  <c r="O7" i="39"/>
  <c r="M7" i="39"/>
  <c r="O6" i="39"/>
  <c r="M6" i="39"/>
  <c r="O5" i="39"/>
  <c r="M5" i="39"/>
  <c r="O4" i="39"/>
  <c r="M4" i="39"/>
  <c r="O3" i="39"/>
  <c r="M3" i="39"/>
  <c r="O2" i="39"/>
  <c r="M2" i="39"/>
  <c r="AG8" i="38"/>
  <c r="AE8" i="38"/>
  <c r="AG7" i="38"/>
  <c r="AE7" i="38"/>
  <c r="AG6" i="38"/>
  <c r="AE6" i="38"/>
  <c r="AG5" i="38"/>
  <c r="AE5" i="38"/>
  <c r="AG4" i="38"/>
  <c r="AE4" i="38"/>
  <c r="AG3" i="38"/>
  <c r="AE3" i="38"/>
  <c r="AG2" i="38"/>
  <c r="AE2" i="38"/>
  <c r="O8" i="38"/>
  <c r="M8" i="38"/>
  <c r="O7" i="38"/>
  <c r="M7" i="38"/>
  <c r="O6" i="38"/>
  <c r="M6" i="38"/>
  <c r="O5" i="38"/>
  <c r="M5" i="38"/>
  <c r="O4" i="38"/>
  <c r="M4" i="38"/>
  <c r="O3" i="38"/>
  <c r="M3" i="38"/>
  <c r="O2" i="38"/>
  <c r="M2" i="38"/>
  <c r="AG8" i="37"/>
  <c r="AE8" i="37"/>
  <c r="AG7" i="37"/>
  <c r="AE7" i="37"/>
  <c r="AG6" i="37"/>
  <c r="AE6" i="37"/>
  <c r="AG5" i="37"/>
  <c r="AE5" i="37"/>
  <c r="AG4" i="37"/>
  <c r="AE4" i="37"/>
  <c r="AG3" i="37"/>
  <c r="AE3" i="37"/>
  <c r="AG2" i="37"/>
  <c r="AE2" i="37"/>
  <c r="O8" i="37"/>
  <c r="M8" i="37"/>
  <c r="O7" i="37"/>
  <c r="M7" i="37"/>
  <c r="O6" i="37"/>
  <c r="M6" i="37"/>
  <c r="O5" i="37"/>
  <c r="M5" i="37"/>
  <c r="O4" i="37"/>
  <c r="M4" i="37"/>
  <c r="O3" i="37"/>
  <c r="M3" i="37"/>
  <c r="O2" i="37"/>
  <c r="M2" i="37"/>
  <c r="AG8" i="36"/>
  <c r="AE8" i="36"/>
  <c r="AG7" i="36"/>
  <c r="AE7" i="36"/>
  <c r="AG6" i="36"/>
  <c r="AE6" i="36"/>
  <c r="AG5" i="36"/>
  <c r="AE5" i="36"/>
  <c r="AG4" i="36"/>
  <c r="AE4" i="36"/>
  <c r="AG3" i="36"/>
  <c r="AE3" i="36"/>
  <c r="AG2" i="36"/>
  <c r="AE2" i="36"/>
  <c r="O8" i="36"/>
  <c r="M8" i="36"/>
  <c r="O7" i="36"/>
  <c r="M7" i="36"/>
  <c r="O6" i="36"/>
  <c r="M6" i="36"/>
  <c r="O5" i="36"/>
  <c r="M5" i="36"/>
  <c r="O4" i="36"/>
  <c r="M4" i="36"/>
  <c r="O3" i="36"/>
  <c r="M3" i="36"/>
  <c r="O2" i="36"/>
  <c r="M2" i="36"/>
  <c r="AG8" i="35"/>
  <c r="AE8" i="35"/>
  <c r="AG7" i="35"/>
  <c r="AE7" i="35"/>
  <c r="AG6" i="35"/>
  <c r="AE6" i="35"/>
  <c r="AG5" i="35"/>
  <c r="AE5" i="35"/>
  <c r="AG4" i="35"/>
  <c r="AE4" i="35"/>
  <c r="AG3" i="35"/>
  <c r="AE3" i="35"/>
  <c r="AG2" i="35"/>
  <c r="AE2" i="35"/>
  <c r="O8" i="35"/>
  <c r="M8" i="35"/>
  <c r="O7" i="35"/>
  <c r="M7" i="35"/>
  <c r="O6" i="35"/>
  <c r="M6" i="35"/>
  <c r="O5" i="35"/>
  <c r="M5" i="35"/>
  <c r="O4" i="35"/>
  <c r="M4" i="35"/>
  <c r="O3" i="35"/>
  <c r="M3" i="35"/>
  <c r="O2" i="35"/>
  <c r="M2" i="35"/>
  <c r="AG8" i="34"/>
  <c r="AE8" i="34"/>
  <c r="AG7" i="34"/>
  <c r="AE7" i="34"/>
  <c r="AG6" i="34"/>
  <c r="AE6" i="34"/>
  <c r="AG5" i="34"/>
  <c r="AE5" i="34"/>
  <c r="AG4" i="34"/>
  <c r="AE4" i="34"/>
  <c r="AG3" i="34"/>
  <c r="AE3" i="34"/>
  <c r="AG2" i="34"/>
  <c r="AE2" i="34"/>
  <c r="O8" i="34"/>
  <c r="M8" i="34"/>
  <c r="O7" i="34"/>
  <c r="M7" i="34"/>
  <c r="O6" i="34"/>
  <c r="M6" i="34"/>
  <c r="O5" i="34"/>
  <c r="M5" i="34"/>
  <c r="O4" i="34"/>
  <c r="M4" i="34"/>
  <c r="O3" i="34"/>
  <c r="M3" i="34"/>
  <c r="O2" i="34"/>
  <c r="M2" i="34"/>
  <c r="AG8" i="33"/>
  <c r="AE8" i="33"/>
  <c r="AG7" i="33"/>
  <c r="AE7" i="33"/>
  <c r="AG6" i="33"/>
  <c r="AE6" i="33"/>
  <c r="AG5" i="33"/>
  <c r="AE5" i="33"/>
  <c r="AG4" i="33"/>
  <c r="AE4" i="33"/>
  <c r="AG3" i="33"/>
  <c r="AE3" i="33"/>
  <c r="AG2" i="33"/>
  <c r="AE2" i="33"/>
  <c r="O8" i="33"/>
  <c r="M8" i="33"/>
  <c r="O7" i="33"/>
  <c r="M7" i="33"/>
  <c r="O6" i="33"/>
  <c r="M6" i="33"/>
  <c r="O5" i="33"/>
  <c r="M5" i="33"/>
  <c r="O4" i="33"/>
  <c r="M4" i="33"/>
  <c r="O3" i="33"/>
  <c r="M3" i="33"/>
  <c r="O2" i="33"/>
  <c r="M2" i="33"/>
  <c r="AG8" i="31"/>
  <c r="AE8" i="31"/>
  <c r="AG7" i="31"/>
  <c r="AE7" i="31"/>
  <c r="AG6" i="31"/>
  <c r="AE6" i="31"/>
  <c r="AG5" i="31"/>
  <c r="AE5" i="31"/>
  <c r="AG4" i="31"/>
  <c r="AE4" i="31"/>
  <c r="AG3" i="31"/>
  <c r="AE3" i="31"/>
  <c r="AG2" i="31"/>
  <c r="AE2" i="31"/>
  <c r="O8" i="31"/>
  <c r="M8" i="31"/>
  <c r="O7" i="31"/>
  <c r="M7" i="31"/>
  <c r="O6" i="31"/>
  <c r="M6" i="31"/>
  <c r="O5" i="31"/>
  <c r="M5" i="31"/>
  <c r="O4" i="31"/>
  <c r="M4" i="31"/>
  <c r="O3" i="31"/>
  <c r="M3" i="31"/>
  <c r="O2" i="31"/>
  <c r="M2" i="31"/>
  <c r="AG8" i="30"/>
  <c r="AE8" i="30"/>
  <c r="AG7" i="30"/>
  <c r="AE7" i="30"/>
  <c r="AG6" i="30"/>
  <c r="AE6" i="30"/>
  <c r="AG5" i="30"/>
  <c r="AE5" i="30"/>
  <c r="AG4" i="30"/>
  <c r="AE4" i="30"/>
  <c r="AG3" i="30"/>
  <c r="AE3" i="30"/>
  <c r="AG2" i="30"/>
  <c r="AE2" i="30"/>
  <c r="O8" i="30"/>
  <c r="M8" i="30"/>
  <c r="O7" i="30"/>
  <c r="M7" i="30"/>
  <c r="O6" i="30"/>
  <c r="M6" i="30"/>
  <c r="O5" i="30"/>
  <c r="M5" i="30"/>
  <c r="O4" i="30"/>
  <c r="M4" i="30"/>
  <c r="O3" i="30"/>
  <c r="M3" i="30"/>
  <c r="O2" i="30"/>
  <c r="M2" i="30"/>
  <c r="G6" i="25" l="1"/>
  <c r="F6" i="25"/>
  <c r="C240" i="4" l="1"/>
  <c r="C440" i="4"/>
  <c r="C140" i="4"/>
  <c r="C340" i="4"/>
  <c r="B15" i="6"/>
  <c r="D32" i="4" l="1"/>
  <c r="C32" i="4"/>
  <c r="B32" i="4"/>
  <c r="A1" i="4" l="1"/>
  <c r="D48" i="4"/>
  <c r="C48" i="4"/>
  <c r="B48" i="4"/>
  <c r="D47" i="4"/>
  <c r="C47" i="4"/>
  <c r="B47" i="4"/>
  <c r="D46" i="4"/>
  <c r="C46" i="4"/>
  <c r="B46" i="4"/>
  <c r="D45" i="4"/>
  <c r="C45" i="4"/>
  <c r="B45" i="4"/>
  <c r="D44" i="4"/>
  <c r="C44" i="4"/>
  <c r="B44" i="4"/>
  <c r="D43" i="4"/>
  <c r="C43" i="4"/>
  <c r="B43" i="4"/>
  <c r="D42" i="4"/>
  <c r="B42" i="4"/>
  <c r="D41" i="4"/>
  <c r="C41" i="4"/>
  <c r="B41" i="4"/>
  <c r="D39" i="4"/>
  <c r="C39" i="4"/>
  <c r="B39" i="4"/>
  <c r="D38" i="4"/>
  <c r="C38" i="4"/>
  <c r="B38" i="4"/>
  <c r="D37" i="4"/>
  <c r="C37" i="4"/>
  <c r="B37" i="4"/>
  <c r="D36" i="4"/>
  <c r="C36" i="4"/>
  <c r="B36" i="4"/>
  <c r="D35" i="4"/>
  <c r="C35" i="4"/>
  <c r="B35" i="4"/>
  <c r="D34" i="4"/>
  <c r="C34" i="4"/>
  <c r="B34" i="4"/>
  <c r="D31" i="4"/>
  <c r="C31" i="4"/>
  <c r="B31" i="4"/>
  <c r="D30" i="4"/>
  <c r="C30" i="4"/>
  <c r="B30" i="4"/>
  <c r="D29" i="4"/>
  <c r="C29" i="4"/>
  <c r="B29" i="4"/>
  <c r="D28" i="4"/>
  <c r="C28" i="4"/>
  <c r="B28" i="4"/>
  <c r="D27" i="4"/>
  <c r="C27" i="4"/>
  <c r="B27" i="4"/>
  <c r="D25" i="4"/>
  <c r="C25" i="4"/>
  <c r="B25" i="4"/>
  <c r="D24" i="4"/>
  <c r="C24" i="4"/>
  <c r="B24" i="4"/>
  <c r="D23" i="4"/>
  <c r="C23" i="4"/>
  <c r="B23" i="4"/>
  <c r="D22" i="4"/>
  <c r="C22" i="4"/>
  <c r="B22" i="4"/>
  <c r="D21" i="4"/>
  <c r="C21" i="4"/>
  <c r="B21" i="4"/>
  <c r="D20" i="4"/>
  <c r="C20" i="4"/>
  <c r="B20" i="4"/>
  <c r="D18" i="4"/>
  <c r="C18" i="4"/>
  <c r="B18" i="4"/>
  <c r="D17" i="4"/>
  <c r="C17" i="4"/>
  <c r="B17" i="4"/>
  <c r="D16" i="4"/>
  <c r="C16" i="4"/>
  <c r="C15" i="4"/>
  <c r="C14" i="4"/>
  <c r="C13" i="4"/>
  <c r="C12" i="4"/>
  <c r="D11" i="4"/>
  <c r="C11" i="4"/>
  <c r="D10" i="4"/>
  <c r="C10" i="4"/>
  <c r="D8" i="4"/>
  <c r="C8" i="4"/>
  <c r="D7" i="4"/>
  <c r="C7" i="4"/>
  <c r="D6" i="4"/>
  <c r="C6" i="4"/>
  <c r="C5" i="4"/>
  <c r="D4" i="4"/>
  <c r="C4" i="4"/>
  <c r="B16" i="4"/>
  <c r="B15" i="4"/>
  <c r="B14" i="4"/>
  <c r="B13" i="4"/>
  <c r="B12" i="4"/>
  <c r="B11" i="4"/>
  <c r="B10" i="4"/>
  <c r="B8" i="4"/>
  <c r="B7" i="4"/>
  <c r="B6" i="4"/>
  <c r="B5" i="4"/>
  <c r="B4" i="4"/>
  <c r="C53" i="6" l="1"/>
  <c r="C52" i="6"/>
  <c r="C51" i="6"/>
  <c r="C50" i="6"/>
  <c r="C49" i="6"/>
  <c r="C48" i="6"/>
  <c r="E4" i="25" l="1"/>
  <c r="E68" i="6" l="1"/>
  <c r="C40" i="24" s="1"/>
  <c r="L68" i="6"/>
  <c r="U81" i="26" s="1"/>
  <c r="AB4" i="41" l="1"/>
  <c r="AB3" i="41"/>
  <c r="AB2" i="41"/>
  <c r="J4" i="41"/>
  <c r="J3" i="41"/>
  <c r="J2" i="41"/>
  <c r="AB4" i="40"/>
  <c r="AB3" i="40"/>
  <c r="AB2" i="40"/>
  <c r="J4" i="40"/>
  <c r="J3" i="40"/>
  <c r="J2" i="40"/>
  <c r="AB4" i="39"/>
  <c r="AB3" i="39"/>
  <c r="AB2" i="39"/>
  <c r="J4" i="39"/>
  <c r="J3" i="39"/>
  <c r="J2" i="39"/>
  <c r="AB4" i="38"/>
  <c r="AB3" i="38"/>
  <c r="AB2" i="38"/>
  <c r="J4" i="38"/>
  <c r="J3" i="38"/>
  <c r="J2" i="38"/>
  <c r="AB4" i="37"/>
  <c r="AB3" i="37"/>
  <c r="AB2" i="37"/>
  <c r="J4" i="37"/>
  <c r="J3" i="37"/>
  <c r="J2" i="37"/>
  <c r="AB4" i="36"/>
  <c r="AB3" i="36"/>
  <c r="AB2" i="36"/>
  <c r="J4" i="36"/>
  <c r="J3" i="36"/>
  <c r="J2" i="36"/>
  <c r="AB4" i="35"/>
  <c r="AB3" i="35"/>
  <c r="AB2" i="35"/>
  <c r="J4" i="35"/>
  <c r="J3" i="35"/>
  <c r="J2" i="35"/>
  <c r="AB4" i="34"/>
  <c r="AB3" i="34"/>
  <c r="AB2" i="34"/>
  <c r="J4" i="34"/>
  <c r="J3" i="34"/>
  <c r="J2" i="34"/>
  <c r="AB4" i="33"/>
  <c r="AB3" i="33"/>
  <c r="AB2" i="33"/>
  <c r="J4" i="33"/>
  <c r="J3" i="33"/>
  <c r="J2" i="33"/>
  <c r="AB4" i="31"/>
  <c r="AB3" i="31"/>
  <c r="AB2" i="31"/>
  <c r="J4" i="31"/>
  <c r="J3" i="31"/>
  <c r="J2" i="31"/>
  <c r="AB2" i="30"/>
  <c r="AB4" i="30"/>
  <c r="AB3" i="30"/>
  <c r="J4" i="30"/>
  <c r="J3" i="30"/>
  <c r="J2" i="30"/>
  <c r="F49" i="4" l="1"/>
  <c r="F12" i="4" l="1"/>
  <c r="AU51" i="27" l="1"/>
  <c r="BJ51" i="27" s="1"/>
  <c r="AT51" i="27"/>
  <c r="BI51" i="27" s="1"/>
  <c r="AS51" i="27"/>
  <c r="BH51" i="27" s="1"/>
  <c r="AR51" i="27"/>
  <c r="BG51" i="27" s="1"/>
  <c r="AQ51" i="27"/>
  <c r="BF51" i="27" s="1"/>
  <c r="AP51" i="27"/>
  <c r="BE51" i="27" s="1"/>
  <c r="AO51" i="27"/>
  <c r="BD51" i="27" s="1"/>
  <c r="AN51" i="27"/>
  <c r="BC51" i="27" s="1"/>
  <c r="AM51" i="27"/>
  <c r="BB51" i="27" s="1"/>
  <c r="AL51" i="27"/>
  <c r="BA51" i="27" s="1"/>
  <c r="AK51" i="27"/>
  <c r="AZ51" i="27" s="1"/>
  <c r="AJ51" i="27"/>
  <c r="AY51" i="27" s="1"/>
  <c r="AI51" i="27"/>
  <c r="AX51" i="27" s="1"/>
  <c r="AU50" i="27"/>
  <c r="BJ50" i="27" s="1"/>
  <c r="AT50" i="27"/>
  <c r="BI50" i="27" s="1"/>
  <c r="AS50" i="27"/>
  <c r="BH50" i="27" s="1"/>
  <c r="AR50" i="27"/>
  <c r="BG50" i="27" s="1"/>
  <c r="AQ50" i="27"/>
  <c r="BF50" i="27" s="1"/>
  <c r="AP50" i="27"/>
  <c r="BE50" i="27" s="1"/>
  <c r="AO50" i="27"/>
  <c r="BD50" i="27" s="1"/>
  <c r="AN50" i="27"/>
  <c r="BC50" i="27" s="1"/>
  <c r="AM50" i="27"/>
  <c r="BB50" i="27" s="1"/>
  <c r="AL50" i="27"/>
  <c r="BA50" i="27" s="1"/>
  <c r="AK50" i="27"/>
  <c r="AZ50" i="27" s="1"/>
  <c r="AJ50" i="27"/>
  <c r="AY50" i="27" s="1"/>
  <c r="AI50" i="27"/>
  <c r="AX50" i="27" s="1"/>
  <c r="AU49" i="27"/>
  <c r="BJ49" i="27" s="1"/>
  <c r="AT49" i="27"/>
  <c r="BI49" i="27" s="1"/>
  <c r="AS49" i="27"/>
  <c r="BH49" i="27" s="1"/>
  <c r="AR49" i="27"/>
  <c r="BG49" i="27" s="1"/>
  <c r="AQ49" i="27"/>
  <c r="BF49" i="27" s="1"/>
  <c r="AP49" i="27"/>
  <c r="BE49" i="27" s="1"/>
  <c r="AO49" i="27"/>
  <c r="BD49" i="27" s="1"/>
  <c r="AN49" i="27"/>
  <c r="BC49" i="27" s="1"/>
  <c r="AM49" i="27"/>
  <c r="BB49" i="27" s="1"/>
  <c r="AL49" i="27"/>
  <c r="BA49" i="27" s="1"/>
  <c r="AK49" i="27"/>
  <c r="AZ49" i="27" s="1"/>
  <c r="AJ49" i="27"/>
  <c r="AY49" i="27" s="1"/>
  <c r="AI49" i="27"/>
  <c r="AX49" i="27" s="1"/>
  <c r="AU47" i="27"/>
  <c r="BJ47" i="27" s="1"/>
  <c r="AT47" i="27"/>
  <c r="BI47" i="27" s="1"/>
  <c r="AS47" i="27"/>
  <c r="BH47" i="27" s="1"/>
  <c r="AR47" i="27"/>
  <c r="BG47" i="27" s="1"/>
  <c r="AQ47" i="27"/>
  <c r="BF47" i="27" s="1"/>
  <c r="AP47" i="27"/>
  <c r="BE47" i="27" s="1"/>
  <c r="AO47" i="27"/>
  <c r="BD47" i="27" s="1"/>
  <c r="AN47" i="27"/>
  <c r="BC47" i="27" s="1"/>
  <c r="AM47" i="27"/>
  <c r="BB47" i="27" s="1"/>
  <c r="AL47" i="27"/>
  <c r="BA47" i="27" s="1"/>
  <c r="AK47" i="27"/>
  <c r="AZ47" i="27" s="1"/>
  <c r="AJ47" i="27"/>
  <c r="AY47" i="27" s="1"/>
  <c r="AI47" i="27"/>
  <c r="AX47" i="27" s="1"/>
  <c r="AU46" i="27"/>
  <c r="BJ46" i="27" s="1"/>
  <c r="AT46" i="27"/>
  <c r="BI46" i="27" s="1"/>
  <c r="AS46" i="27"/>
  <c r="BH46" i="27" s="1"/>
  <c r="AR46" i="27"/>
  <c r="BG46" i="27" s="1"/>
  <c r="AQ46" i="27"/>
  <c r="BF46" i="27" s="1"/>
  <c r="AP46" i="27"/>
  <c r="BE46" i="27" s="1"/>
  <c r="AO46" i="27"/>
  <c r="BD46" i="27" s="1"/>
  <c r="AN46" i="27"/>
  <c r="BC46" i="27" s="1"/>
  <c r="AM46" i="27"/>
  <c r="BB46" i="27" s="1"/>
  <c r="AL46" i="27"/>
  <c r="BA46" i="27" s="1"/>
  <c r="AK46" i="27"/>
  <c r="AZ46" i="27" s="1"/>
  <c r="AJ46" i="27"/>
  <c r="AY46" i="27" s="1"/>
  <c r="AI46" i="27"/>
  <c r="AX46" i="27" s="1"/>
  <c r="AU45" i="27"/>
  <c r="BJ45" i="27" s="1"/>
  <c r="AT45" i="27"/>
  <c r="BI45" i="27" s="1"/>
  <c r="AS45" i="27"/>
  <c r="BH45" i="27" s="1"/>
  <c r="AR45" i="27"/>
  <c r="BG45" i="27" s="1"/>
  <c r="AQ45" i="27"/>
  <c r="BF45" i="27" s="1"/>
  <c r="AP45" i="27"/>
  <c r="BE45" i="27" s="1"/>
  <c r="AO45" i="27"/>
  <c r="BD45" i="27" s="1"/>
  <c r="AN45" i="27"/>
  <c r="BC45" i="27" s="1"/>
  <c r="AM45" i="27"/>
  <c r="BB45" i="27" s="1"/>
  <c r="AL45" i="27"/>
  <c r="BA45" i="27" s="1"/>
  <c r="AK45" i="27"/>
  <c r="AZ45" i="27" s="1"/>
  <c r="AJ45" i="27"/>
  <c r="AY45" i="27" s="1"/>
  <c r="AI45" i="27"/>
  <c r="AX45" i="27" s="1"/>
  <c r="AU48" i="27"/>
  <c r="BJ48" i="27" s="1"/>
  <c r="AT48" i="27"/>
  <c r="BI48" i="27" s="1"/>
  <c r="AS48" i="27"/>
  <c r="BH48" i="27" s="1"/>
  <c r="AR48" i="27"/>
  <c r="BG48" i="27" s="1"/>
  <c r="AQ48" i="27"/>
  <c r="BF48" i="27" s="1"/>
  <c r="AP48" i="27"/>
  <c r="BE48" i="27" s="1"/>
  <c r="AO48" i="27"/>
  <c r="BD48" i="27" s="1"/>
  <c r="AN48" i="27"/>
  <c r="BC48" i="27" s="1"/>
  <c r="AM48" i="27"/>
  <c r="BB48" i="27" s="1"/>
  <c r="AL48" i="27"/>
  <c r="BA48" i="27" s="1"/>
  <c r="AK48" i="27"/>
  <c r="AZ48" i="27" s="1"/>
  <c r="AJ48" i="27"/>
  <c r="AY48" i="27" s="1"/>
  <c r="AI48" i="27"/>
  <c r="AX48" i="27" s="1"/>
  <c r="AU55" i="27"/>
  <c r="BJ55" i="27" s="1"/>
  <c r="AT55" i="27"/>
  <c r="BI55" i="27" s="1"/>
  <c r="AS55" i="27"/>
  <c r="BH55" i="27" s="1"/>
  <c r="AR55" i="27"/>
  <c r="BG55" i="27" s="1"/>
  <c r="AQ55" i="27"/>
  <c r="BF55" i="27" s="1"/>
  <c r="AP55" i="27"/>
  <c r="BE55" i="27" s="1"/>
  <c r="AO55" i="27"/>
  <c r="BD55" i="27" s="1"/>
  <c r="AN55" i="27"/>
  <c r="BC55" i="27" s="1"/>
  <c r="AM55" i="27"/>
  <c r="BB55" i="27" s="1"/>
  <c r="AL55" i="27"/>
  <c r="BA55" i="27" s="1"/>
  <c r="AK55" i="27"/>
  <c r="AZ55" i="27" s="1"/>
  <c r="AJ55" i="27"/>
  <c r="AY55" i="27" s="1"/>
  <c r="AI55" i="27"/>
  <c r="AX55" i="27" s="1"/>
  <c r="AU54" i="27"/>
  <c r="BJ54" i="27" s="1"/>
  <c r="AT54" i="27"/>
  <c r="BI54" i="27" s="1"/>
  <c r="AS54" i="27"/>
  <c r="BH54" i="27" s="1"/>
  <c r="AR54" i="27"/>
  <c r="BG54" i="27" s="1"/>
  <c r="AQ54" i="27"/>
  <c r="BF54" i="27" s="1"/>
  <c r="AP54" i="27"/>
  <c r="BE54" i="27" s="1"/>
  <c r="AO54" i="27"/>
  <c r="BD54" i="27" s="1"/>
  <c r="AN54" i="27"/>
  <c r="BC54" i="27" s="1"/>
  <c r="AM54" i="27"/>
  <c r="BB54" i="27" s="1"/>
  <c r="AL54" i="27"/>
  <c r="BA54" i="27" s="1"/>
  <c r="AK54" i="27"/>
  <c r="AZ54" i="27" s="1"/>
  <c r="AJ54" i="27"/>
  <c r="AY54" i="27" s="1"/>
  <c r="AI54" i="27"/>
  <c r="AX54" i="27" s="1"/>
  <c r="AU52" i="27"/>
  <c r="BJ52" i="27" s="1"/>
  <c r="AT52" i="27"/>
  <c r="BI52" i="27" s="1"/>
  <c r="AS52" i="27"/>
  <c r="BH52" i="27" s="1"/>
  <c r="AR52" i="27"/>
  <c r="BG52" i="27" s="1"/>
  <c r="AQ52" i="27"/>
  <c r="BF52" i="27" s="1"/>
  <c r="AP52" i="27"/>
  <c r="BE52" i="27" s="1"/>
  <c r="AO52" i="27"/>
  <c r="BD52" i="27" s="1"/>
  <c r="AN52" i="27"/>
  <c r="BC52" i="27" s="1"/>
  <c r="AM52" i="27"/>
  <c r="BB52" i="27" s="1"/>
  <c r="AL52" i="27"/>
  <c r="BA52" i="27" s="1"/>
  <c r="AK52" i="27"/>
  <c r="AZ52" i="27" s="1"/>
  <c r="AJ52" i="27"/>
  <c r="AY52" i="27" s="1"/>
  <c r="AI52" i="27"/>
  <c r="AX52" i="27" s="1"/>
  <c r="AU44" i="27"/>
  <c r="BJ44" i="27" s="1"/>
  <c r="AT44" i="27"/>
  <c r="BI44" i="27" s="1"/>
  <c r="AS44" i="27"/>
  <c r="BH44" i="27" s="1"/>
  <c r="AR44" i="27"/>
  <c r="BG44" i="27" s="1"/>
  <c r="AQ44" i="27"/>
  <c r="BF44" i="27" s="1"/>
  <c r="AP44" i="27"/>
  <c r="BE44" i="27" s="1"/>
  <c r="AO44" i="27"/>
  <c r="BD44" i="27" s="1"/>
  <c r="AN44" i="27"/>
  <c r="BC44" i="27" s="1"/>
  <c r="AM44" i="27"/>
  <c r="BB44" i="27" s="1"/>
  <c r="AL44" i="27"/>
  <c r="BA44" i="27" s="1"/>
  <c r="AK44" i="27"/>
  <c r="AZ44" i="27" s="1"/>
  <c r="AJ44" i="27"/>
  <c r="AY44" i="27" s="1"/>
  <c r="AI44" i="27"/>
  <c r="AX44" i="27" s="1"/>
  <c r="AU53" i="27"/>
  <c r="BJ53" i="27" s="1"/>
  <c r="AT53" i="27"/>
  <c r="BI53" i="27" s="1"/>
  <c r="AS53" i="27"/>
  <c r="BH53" i="27" s="1"/>
  <c r="AR53" i="27"/>
  <c r="BG53" i="27" s="1"/>
  <c r="AQ53" i="27"/>
  <c r="BF53" i="27" s="1"/>
  <c r="AP53" i="27"/>
  <c r="BE53" i="27" s="1"/>
  <c r="AO53" i="27"/>
  <c r="BD53" i="27" s="1"/>
  <c r="AN53" i="27"/>
  <c r="BC53" i="27" s="1"/>
  <c r="AM53" i="27"/>
  <c r="BB53" i="27" s="1"/>
  <c r="AL53" i="27"/>
  <c r="BA53" i="27" s="1"/>
  <c r="AK53" i="27"/>
  <c r="AZ53" i="27" s="1"/>
  <c r="AJ53" i="27"/>
  <c r="AY53" i="27" s="1"/>
  <c r="AI53" i="27"/>
  <c r="AX53" i="27" s="1"/>
  <c r="AU43" i="27"/>
  <c r="BJ43" i="27" s="1"/>
  <c r="AT43" i="27"/>
  <c r="BI43" i="27" s="1"/>
  <c r="AS43" i="27"/>
  <c r="BH43" i="27" s="1"/>
  <c r="AR43" i="27"/>
  <c r="BG43" i="27" s="1"/>
  <c r="AQ43" i="27"/>
  <c r="BF43" i="27" s="1"/>
  <c r="AP43" i="27"/>
  <c r="BE43" i="27" s="1"/>
  <c r="AO43" i="27"/>
  <c r="BD43" i="27" s="1"/>
  <c r="AN43" i="27"/>
  <c r="BC43" i="27" s="1"/>
  <c r="AM43" i="27"/>
  <c r="BB43" i="27" s="1"/>
  <c r="AL43" i="27"/>
  <c r="BA43" i="27" s="1"/>
  <c r="AK43" i="27"/>
  <c r="AZ43" i="27" s="1"/>
  <c r="AJ43" i="27"/>
  <c r="AY43" i="27" s="1"/>
  <c r="AI43" i="27"/>
  <c r="AX43" i="27" s="1"/>
  <c r="AU42" i="27"/>
  <c r="BJ42" i="27" s="1"/>
  <c r="AT42" i="27"/>
  <c r="BI42" i="27" s="1"/>
  <c r="AS42" i="27"/>
  <c r="BH42" i="27" s="1"/>
  <c r="AR42" i="27"/>
  <c r="BG42" i="27" s="1"/>
  <c r="AQ42" i="27"/>
  <c r="BF42" i="27" s="1"/>
  <c r="AP42" i="27"/>
  <c r="BE42" i="27" s="1"/>
  <c r="AO42" i="27"/>
  <c r="BD42" i="27" s="1"/>
  <c r="AN42" i="27"/>
  <c r="BC42" i="27" s="1"/>
  <c r="AM42" i="27"/>
  <c r="BB42" i="27" s="1"/>
  <c r="AL42" i="27"/>
  <c r="BA42" i="27" s="1"/>
  <c r="AK42" i="27"/>
  <c r="AZ42" i="27" s="1"/>
  <c r="AJ42" i="27"/>
  <c r="AY42" i="27" s="1"/>
  <c r="AI42" i="27"/>
  <c r="AX42" i="27" s="1"/>
  <c r="AU41" i="27"/>
  <c r="BJ41" i="27" s="1"/>
  <c r="AT41" i="27"/>
  <c r="BI41" i="27" s="1"/>
  <c r="AS41" i="27"/>
  <c r="BH41" i="27" s="1"/>
  <c r="AR41" i="27"/>
  <c r="BG41" i="27" s="1"/>
  <c r="AQ41" i="27"/>
  <c r="BF41" i="27" s="1"/>
  <c r="AP41" i="27"/>
  <c r="BE41" i="27" s="1"/>
  <c r="AO41" i="27"/>
  <c r="BD41" i="27" s="1"/>
  <c r="AN41" i="27"/>
  <c r="BC41" i="27" s="1"/>
  <c r="AM41" i="27"/>
  <c r="BB41" i="27" s="1"/>
  <c r="AL41" i="27"/>
  <c r="BA41" i="27" s="1"/>
  <c r="AK41" i="27"/>
  <c r="AZ41" i="27" s="1"/>
  <c r="AJ41" i="27"/>
  <c r="AY41" i="27" s="1"/>
  <c r="AI41" i="27"/>
  <c r="AX41" i="27" s="1"/>
  <c r="AH55" i="27"/>
  <c r="AW55" i="27" s="1"/>
  <c r="AH54" i="27"/>
  <c r="AW54" i="27" s="1"/>
  <c r="AH53" i="27"/>
  <c r="AW53" i="27" s="1"/>
  <c r="AH52" i="27"/>
  <c r="AW52" i="27" s="1"/>
  <c r="AH51" i="27"/>
  <c r="AW51" i="27" s="1"/>
  <c r="AH50" i="27"/>
  <c r="AW50" i="27" s="1"/>
  <c r="AH49" i="27"/>
  <c r="AW49" i="27" s="1"/>
  <c r="AH48" i="27"/>
  <c r="AW48" i="27" s="1"/>
  <c r="AH47" i="27"/>
  <c r="AW47" i="27" s="1"/>
  <c r="AH46" i="27"/>
  <c r="AW46" i="27" s="1"/>
  <c r="AH45" i="27"/>
  <c r="AW45" i="27" s="1"/>
  <c r="AH44" i="27"/>
  <c r="AW44" i="27" s="1"/>
  <c r="AH43" i="27"/>
  <c r="AW43" i="27" s="1"/>
  <c r="AH42" i="27"/>
  <c r="AW42" i="27" s="1"/>
  <c r="AH41" i="27"/>
  <c r="AW41" i="27" s="1"/>
  <c r="AU40" i="27"/>
  <c r="BJ40" i="27" s="1"/>
  <c r="AT40" i="27"/>
  <c r="BI40" i="27" s="1"/>
  <c r="AS40" i="27"/>
  <c r="BH40" i="27" s="1"/>
  <c r="AR40" i="27"/>
  <c r="BG40" i="27" s="1"/>
  <c r="AQ40" i="27"/>
  <c r="BF40" i="27" s="1"/>
  <c r="AP40" i="27"/>
  <c r="BE40" i="27" s="1"/>
  <c r="AO40" i="27"/>
  <c r="BD40" i="27" s="1"/>
  <c r="AN40" i="27"/>
  <c r="BC40" i="27" s="1"/>
  <c r="AM40" i="27"/>
  <c r="BB40" i="27" s="1"/>
  <c r="AL40" i="27"/>
  <c r="BA40" i="27" s="1"/>
  <c r="AK40" i="27"/>
  <c r="AZ40" i="27" s="1"/>
  <c r="AJ40" i="27"/>
  <c r="AY40" i="27" s="1"/>
  <c r="AI40" i="27"/>
  <c r="AX40" i="27" s="1"/>
  <c r="AU39" i="27"/>
  <c r="BJ39" i="27" s="1"/>
  <c r="AT39" i="27"/>
  <c r="BI39" i="27" s="1"/>
  <c r="AS39" i="27"/>
  <c r="BH39" i="27" s="1"/>
  <c r="AR39" i="27"/>
  <c r="BG39" i="27" s="1"/>
  <c r="AQ39" i="27"/>
  <c r="BF39" i="27" s="1"/>
  <c r="AP39" i="27"/>
  <c r="BE39" i="27" s="1"/>
  <c r="AO39" i="27"/>
  <c r="BD39" i="27" s="1"/>
  <c r="AN39" i="27"/>
  <c r="BC39" i="27" s="1"/>
  <c r="AM39" i="27"/>
  <c r="BB39" i="27" s="1"/>
  <c r="AL39" i="27"/>
  <c r="BA39" i="27" s="1"/>
  <c r="AK39" i="27"/>
  <c r="AZ39" i="27" s="1"/>
  <c r="AJ39" i="27"/>
  <c r="AY39" i="27" s="1"/>
  <c r="AI39" i="27"/>
  <c r="AX39" i="27" s="1"/>
  <c r="AU38" i="27"/>
  <c r="BJ38" i="27" s="1"/>
  <c r="AT38" i="27"/>
  <c r="BI38" i="27" s="1"/>
  <c r="AS38" i="27"/>
  <c r="BH38" i="27" s="1"/>
  <c r="AR38" i="27"/>
  <c r="BG38" i="27" s="1"/>
  <c r="AQ38" i="27"/>
  <c r="BF38" i="27" s="1"/>
  <c r="AP38" i="27"/>
  <c r="BE38" i="27" s="1"/>
  <c r="AO38" i="27"/>
  <c r="BD38" i="27" s="1"/>
  <c r="AN38" i="27"/>
  <c r="BC38" i="27" s="1"/>
  <c r="AM38" i="27"/>
  <c r="BB38" i="27" s="1"/>
  <c r="AL38" i="27"/>
  <c r="BA38" i="27" s="1"/>
  <c r="AK38" i="27"/>
  <c r="AZ38" i="27" s="1"/>
  <c r="AJ38" i="27"/>
  <c r="AY38" i="27" s="1"/>
  <c r="AI38" i="27"/>
  <c r="AX38" i="27" s="1"/>
  <c r="AU37" i="27"/>
  <c r="BJ37" i="27" s="1"/>
  <c r="AT37" i="27"/>
  <c r="BI37" i="27" s="1"/>
  <c r="AS37" i="27"/>
  <c r="BH37" i="27" s="1"/>
  <c r="AR37" i="27"/>
  <c r="BG37" i="27" s="1"/>
  <c r="AQ37" i="27"/>
  <c r="BF37" i="27" s="1"/>
  <c r="AP37" i="27"/>
  <c r="BE37" i="27" s="1"/>
  <c r="AO37" i="27"/>
  <c r="BD37" i="27" s="1"/>
  <c r="AN37" i="27"/>
  <c r="BC37" i="27" s="1"/>
  <c r="AM37" i="27"/>
  <c r="BB37" i="27" s="1"/>
  <c r="AL37" i="27"/>
  <c r="BA37" i="27" s="1"/>
  <c r="AK37" i="27"/>
  <c r="AZ37" i="27" s="1"/>
  <c r="AJ37" i="27"/>
  <c r="AY37" i="27" s="1"/>
  <c r="AI37" i="27"/>
  <c r="AX37" i="27" s="1"/>
  <c r="AH40" i="27"/>
  <c r="AW40" i="27" s="1"/>
  <c r="AH39" i="27"/>
  <c r="AW39" i="27" s="1"/>
  <c r="AH38" i="27"/>
  <c r="AW38" i="27" s="1"/>
  <c r="AH37" i="27"/>
  <c r="AW37" i="27" s="1"/>
  <c r="AU35" i="27" l="1"/>
  <c r="BJ35" i="27" s="1"/>
  <c r="AU36" i="27"/>
  <c r="BJ36" i="27" s="1"/>
  <c r="AT36" i="27"/>
  <c r="BI36" i="27" s="1"/>
  <c r="AS36" i="27"/>
  <c r="BH36" i="27" s="1"/>
  <c r="AR36" i="27"/>
  <c r="BG36" i="27" s="1"/>
  <c r="AQ36" i="27"/>
  <c r="BF36" i="27" s="1"/>
  <c r="AP36" i="27"/>
  <c r="BE36" i="27" s="1"/>
  <c r="AO36" i="27"/>
  <c r="BD36" i="27" s="1"/>
  <c r="AN36" i="27"/>
  <c r="BC36" i="27" s="1"/>
  <c r="AM36" i="27"/>
  <c r="BB36" i="27" s="1"/>
  <c r="AL36" i="27"/>
  <c r="BA36" i="27" s="1"/>
  <c r="AK36" i="27"/>
  <c r="AZ36" i="27" s="1"/>
  <c r="AJ36" i="27"/>
  <c r="AY36" i="27" s="1"/>
  <c r="AI36" i="27"/>
  <c r="AX36" i="27" s="1"/>
  <c r="AH36" i="27"/>
  <c r="AW36" i="27" s="1"/>
  <c r="AT35" i="27"/>
  <c r="BI35" i="27" s="1"/>
  <c r="AS35" i="27"/>
  <c r="BH35" i="27" s="1"/>
  <c r="AR35" i="27"/>
  <c r="BG35" i="27" s="1"/>
  <c r="AQ35" i="27"/>
  <c r="BF35" i="27" s="1"/>
  <c r="AP35" i="27"/>
  <c r="BE35" i="27" s="1"/>
  <c r="AO35" i="27"/>
  <c r="BD35" i="27" s="1"/>
  <c r="AN35" i="27"/>
  <c r="BC35" i="27" s="1"/>
  <c r="AM35" i="27"/>
  <c r="BB35" i="27" s="1"/>
  <c r="AL35" i="27"/>
  <c r="BA35" i="27" s="1"/>
  <c r="AK35" i="27"/>
  <c r="AZ35" i="27" s="1"/>
  <c r="AJ35" i="27"/>
  <c r="AY35" i="27" s="1"/>
  <c r="AI35" i="27"/>
  <c r="AX35" i="27" s="1"/>
  <c r="AU34" i="27"/>
  <c r="BJ34" i="27" s="1"/>
  <c r="AT34" i="27"/>
  <c r="BI34" i="27" s="1"/>
  <c r="AS34" i="27"/>
  <c r="BH34" i="27" s="1"/>
  <c r="AR34" i="27"/>
  <c r="BG34" i="27" s="1"/>
  <c r="AQ34" i="27"/>
  <c r="BF34" i="27" s="1"/>
  <c r="AP34" i="27"/>
  <c r="BE34" i="27" s="1"/>
  <c r="AO34" i="27"/>
  <c r="BD34" i="27" s="1"/>
  <c r="AN34" i="27"/>
  <c r="BC34" i="27" s="1"/>
  <c r="AM34" i="27"/>
  <c r="BB34" i="27" s="1"/>
  <c r="AL34" i="27"/>
  <c r="BA34" i="27" s="1"/>
  <c r="AK34" i="27"/>
  <c r="AZ34" i="27" s="1"/>
  <c r="AJ34" i="27"/>
  <c r="AY34" i="27" s="1"/>
  <c r="AI34" i="27"/>
  <c r="AX34" i="27" s="1"/>
  <c r="AU33" i="27"/>
  <c r="BJ33" i="27" s="1"/>
  <c r="AT33" i="27"/>
  <c r="BI33" i="27" s="1"/>
  <c r="AS33" i="27"/>
  <c r="BH33" i="27" s="1"/>
  <c r="AR33" i="27"/>
  <c r="BG33" i="27" s="1"/>
  <c r="AQ33" i="27"/>
  <c r="BF33" i="27" s="1"/>
  <c r="AP33" i="27"/>
  <c r="BE33" i="27" s="1"/>
  <c r="AO33" i="27"/>
  <c r="BD33" i="27" s="1"/>
  <c r="AN33" i="27"/>
  <c r="BC33" i="27" s="1"/>
  <c r="AM33" i="27"/>
  <c r="BB33" i="27" s="1"/>
  <c r="AL33" i="27"/>
  <c r="BA33" i="27" s="1"/>
  <c r="AK33" i="27"/>
  <c r="AZ33" i="27" s="1"/>
  <c r="AJ33" i="27"/>
  <c r="AY33" i="27" s="1"/>
  <c r="AI33" i="27"/>
  <c r="AX33" i="27" s="1"/>
  <c r="AK32" i="27"/>
  <c r="AZ32" i="27" s="1"/>
  <c r="AJ32" i="27"/>
  <c r="AY32" i="27" s="1"/>
  <c r="AI32" i="27"/>
  <c r="AX32" i="27" s="1"/>
  <c r="AH35" i="27"/>
  <c r="AW35" i="27" s="1"/>
  <c r="AH34" i="27"/>
  <c r="AW34" i="27" s="1"/>
  <c r="AH33" i="27"/>
  <c r="AW33" i="27" s="1"/>
  <c r="AU32" i="27" l="1"/>
  <c r="BJ32" i="27" s="1"/>
  <c r="AT32" i="27"/>
  <c r="BI32" i="27" s="1"/>
  <c r="AS32" i="27"/>
  <c r="BH32" i="27" s="1"/>
  <c r="AR32" i="27"/>
  <c r="BG32" i="27" s="1"/>
  <c r="AQ32" i="27"/>
  <c r="BF32" i="27" s="1"/>
  <c r="AP32" i="27"/>
  <c r="BE32" i="27" s="1"/>
  <c r="AO32" i="27"/>
  <c r="BD32" i="27" s="1"/>
  <c r="AN32" i="27"/>
  <c r="BC32" i="27" s="1"/>
  <c r="AM32" i="27"/>
  <c r="BB32" i="27" s="1"/>
  <c r="AL32" i="27"/>
  <c r="BA32" i="27" s="1"/>
  <c r="AU31" i="27"/>
  <c r="BJ31" i="27" s="1"/>
  <c r="AT31" i="27"/>
  <c r="BI31" i="27" s="1"/>
  <c r="AS31" i="27"/>
  <c r="BH31" i="27" s="1"/>
  <c r="AR31" i="27"/>
  <c r="BG31" i="27" s="1"/>
  <c r="AQ31" i="27"/>
  <c r="BF31" i="27" s="1"/>
  <c r="AP31" i="27"/>
  <c r="BE31" i="27" s="1"/>
  <c r="AO31" i="27"/>
  <c r="BD31" i="27" s="1"/>
  <c r="AN31" i="27"/>
  <c r="BC31" i="27" s="1"/>
  <c r="AM31" i="27"/>
  <c r="BB31" i="27" s="1"/>
  <c r="AL31" i="27"/>
  <c r="BA31" i="27" s="1"/>
  <c r="AK31" i="27"/>
  <c r="AZ31" i="27" s="1"/>
  <c r="AJ31" i="27"/>
  <c r="AY31" i="27" s="1"/>
  <c r="AI31" i="27"/>
  <c r="AX31" i="27" s="1"/>
  <c r="AT30" i="27"/>
  <c r="BI30" i="27" s="1"/>
  <c r="AS30" i="27"/>
  <c r="BH30" i="27" s="1"/>
  <c r="AR30" i="27"/>
  <c r="BG30" i="27" s="1"/>
  <c r="AQ30" i="27"/>
  <c r="BF30" i="27" s="1"/>
  <c r="AP30" i="27"/>
  <c r="BE30" i="27" s="1"/>
  <c r="AO30" i="27"/>
  <c r="BD30" i="27" s="1"/>
  <c r="AN30" i="27"/>
  <c r="BC30" i="27" s="1"/>
  <c r="AM30" i="27"/>
  <c r="BB30" i="27" s="1"/>
  <c r="AL30" i="27"/>
  <c r="BA30" i="27" s="1"/>
  <c r="AK30" i="27"/>
  <c r="AZ30" i="27" s="1"/>
  <c r="AJ30" i="27"/>
  <c r="AY30" i="27" s="1"/>
  <c r="AI30" i="27"/>
  <c r="AX30" i="27" s="1"/>
  <c r="AH32" i="27"/>
  <c r="AW32" i="27" s="1"/>
  <c r="AH31" i="27"/>
  <c r="AW31" i="27" s="1"/>
  <c r="AH30" i="27"/>
  <c r="AW30" i="27" s="1"/>
  <c r="AU28" i="27"/>
  <c r="BJ28" i="27" s="1"/>
  <c r="AT28" i="27"/>
  <c r="BI28" i="27" s="1"/>
  <c r="AS28" i="27"/>
  <c r="BH28" i="27" s="1"/>
  <c r="AR28" i="27"/>
  <c r="BG28" i="27" s="1"/>
  <c r="AQ28" i="27"/>
  <c r="BF28" i="27" s="1"/>
  <c r="AP28" i="27"/>
  <c r="BE28" i="27" s="1"/>
  <c r="AO28" i="27"/>
  <c r="BD28" i="27" s="1"/>
  <c r="AN28" i="27"/>
  <c r="BC28" i="27" s="1"/>
  <c r="AM28" i="27"/>
  <c r="BB28" i="27" s="1"/>
  <c r="AL28" i="27"/>
  <c r="BA28" i="27" s="1"/>
  <c r="AK28" i="27"/>
  <c r="AZ28" i="27" s="1"/>
  <c r="AJ28" i="27"/>
  <c r="AY28" i="27" s="1"/>
  <c r="AI28" i="27"/>
  <c r="AX28" i="27" s="1"/>
  <c r="AH28" i="27"/>
  <c r="AW28" i="27" s="1"/>
  <c r="AU29" i="27"/>
  <c r="BJ29" i="27" s="1"/>
  <c r="AT29" i="27"/>
  <c r="BI29" i="27" s="1"/>
  <c r="AS29" i="27"/>
  <c r="BH29" i="27" s="1"/>
  <c r="AR29" i="27"/>
  <c r="BG29" i="27" s="1"/>
  <c r="AQ29" i="27"/>
  <c r="BF29" i="27" s="1"/>
  <c r="AP29" i="27"/>
  <c r="BE29" i="27" s="1"/>
  <c r="AO29" i="27"/>
  <c r="BD29" i="27" s="1"/>
  <c r="AN29" i="27"/>
  <c r="BC29" i="27" s="1"/>
  <c r="AM29" i="27"/>
  <c r="BB29" i="27" s="1"/>
  <c r="AL29" i="27"/>
  <c r="BA29" i="27" s="1"/>
  <c r="AK29" i="27"/>
  <c r="AZ29" i="27" s="1"/>
  <c r="AJ29" i="27"/>
  <c r="AY29" i="27" s="1"/>
  <c r="AI29" i="27"/>
  <c r="AX29" i="27" s="1"/>
  <c r="AH29" i="27"/>
  <c r="AW29" i="27" s="1"/>
  <c r="AU30" i="27"/>
  <c r="BJ30" i="27" s="1"/>
  <c r="AU27" i="27"/>
  <c r="BJ27" i="27" s="1"/>
  <c r="AT27" i="27"/>
  <c r="BI27" i="27" s="1"/>
  <c r="AS27" i="27"/>
  <c r="BH27" i="27" s="1"/>
  <c r="AR27" i="27"/>
  <c r="BG27" i="27" s="1"/>
  <c r="AP27" i="27"/>
  <c r="BE27" i="27" s="1"/>
  <c r="AQ27" i="27"/>
  <c r="BF27" i="27" s="1"/>
  <c r="AO27" i="27"/>
  <c r="BD27" i="27" s="1"/>
  <c r="AN27" i="27"/>
  <c r="BC27" i="27" s="1"/>
  <c r="AM27" i="27"/>
  <c r="BB27" i="27" s="1"/>
  <c r="AL27" i="27"/>
  <c r="BA27" i="27" s="1"/>
  <c r="AK27" i="27"/>
  <c r="AZ27" i="27" s="1"/>
  <c r="AJ27" i="27"/>
  <c r="AY27" i="27" s="1"/>
  <c r="AI27" i="27"/>
  <c r="AX27" i="27" s="1"/>
  <c r="AH27" i="27"/>
  <c r="AW27" i="27" s="1"/>
  <c r="AK26" i="27"/>
  <c r="AZ26" i="27" s="1"/>
  <c r="AU26" i="27"/>
  <c r="BJ26" i="27" s="1"/>
  <c r="AT26" i="27"/>
  <c r="BI26" i="27" s="1"/>
  <c r="AS26" i="27"/>
  <c r="BH26" i="27" s="1"/>
  <c r="AR26" i="27"/>
  <c r="BG26" i="27" s="1"/>
  <c r="AQ26" i="27"/>
  <c r="BF26" i="27" s="1"/>
  <c r="AP26" i="27"/>
  <c r="BE26" i="27" s="1"/>
  <c r="AO26" i="27"/>
  <c r="BD26" i="27" s="1"/>
  <c r="AN26" i="27"/>
  <c r="BC26" i="27" s="1"/>
  <c r="AM26" i="27"/>
  <c r="BB26" i="27" s="1"/>
  <c r="AL26" i="27"/>
  <c r="BA26" i="27" s="1"/>
  <c r="AJ26" i="27"/>
  <c r="AY26" i="27" s="1"/>
  <c r="AI26" i="27"/>
  <c r="AX26" i="27" s="1"/>
  <c r="AH26" i="27"/>
  <c r="AW26" i="27" s="1"/>
  <c r="AU25" i="27"/>
  <c r="BJ25" i="27" s="1"/>
  <c r="AT25" i="27"/>
  <c r="BI25" i="27" s="1"/>
  <c r="AS25" i="27"/>
  <c r="BH25" i="27" s="1"/>
  <c r="AR25" i="27"/>
  <c r="BG25" i="27" s="1"/>
  <c r="AQ25" i="27"/>
  <c r="BF25" i="27" s="1"/>
  <c r="AP25" i="27"/>
  <c r="BE25" i="27" s="1"/>
  <c r="AO25" i="27"/>
  <c r="BD25" i="27" s="1"/>
  <c r="AN25" i="27"/>
  <c r="BC25" i="27" s="1"/>
  <c r="AM25" i="27"/>
  <c r="BB25" i="27" s="1"/>
  <c r="AL25" i="27"/>
  <c r="BA25" i="27" s="1"/>
  <c r="AK25" i="27"/>
  <c r="AZ25" i="27" s="1"/>
  <c r="AJ25" i="27"/>
  <c r="AY25" i="27" s="1"/>
  <c r="AI25" i="27"/>
  <c r="AX25" i="27" s="1"/>
  <c r="AH25" i="27"/>
  <c r="AW25" i="27" s="1"/>
  <c r="T74" i="41"/>
  <c r="T70" i="41"/>
  <c r="T78" i="41"/>
  <c r="Z3" i="41"/>
  <c r="H3" i="41"/>
  <c r="T74" i="40"/>
  <c r="T70" i="40"/>
  <c r="T78" i="40"/>
  <c r="Z3" i="40"/>
  <c r="H3" i="40"/>
  <c r="T74" i="39"/>
  <c r="T70" i="39"/>
  <c r="T78" i="39"/>
  <c r="Z3" i="39"/>
  <c r="H3" i="39"/>
  <c r="T74" i="38"/>
  <c r="T70" i="38"/>
  <c r="T78" i="38"/>
  <c r="Z3" i="38"/>
  <c r="H3" i="38"/>
  <c r="T74" i="37"/>
  <c r="T70" i="37"/>
  <c r="T78" i="37"/>
  <c r="Z3" i="37"/>
  <c r="H3" i="37"/>
  <c r="T74" i="36"/>
  <c r="T70" i="36"/>
  <c r="T78" i="36"/>
  <c r="Z3" i="36"/>
  <c r="H3" i="36"/>
  <c r="T74" i="35"/>
  <c r="T70" i="35"/>
  <c r="T78" i="35"/>
  <c r="Z3" i="35"/>
  <c r="H3" i="35"/>
  <c r="T74" i="34"/>
  <c r="T70" i="34"/>
  <c r="T78" i="34"/>
  <c r="Z3" i="34"/>
  <c r="H3" i="34"/>
  <c r="B39" i="39" l="1"/>
  <c r="B24" i="35"/>
  <c r="B39" i="37"/>
  <c r="B30" i="40"/>
  <c r="B39" i="40"/>
  <c r="B72" i="38"/>
  <c r="T75" i="38"/>
  <c r="T71" i="39"/>
  <c r="T24" i="38"/>
  <c r="T24" i="39"/>
  <c r="T24" i="37"/>
  <c r="B30" i="39"/>
  <c r="T24" i="40"/>
  <c r="T79" i="36"/>
  <c r="T79" i="37"/>
  <c r="T38" i="36"/>
  <c r="B35" i="37"/>
  <c r="B23" i="36"/>
  <c r="T32" i="41"/>
  <c r="B25" i="38"/>
  <c r="T28" i="38"/>
  <c r="B63" i="35"/>
  <c r="B36" i="35"/>
  <c r="T21" i="36"/>
  <c r="B27" i="37"/>
  <c r="T71" i="37"/>
  <c r="B27" i="39"/>
  <c r="B62" i="39"/>
  <c r="B36" i="40"/>
  <c r="T24" i="41"/>
  <c r="T24" i="34"/>
  <c r="T24" i="36"/>
  <c r="T36" i="37"/>
  <c r="T36" i="39"/>
  <c r="B74" i="39"/>
  <c r="T36" i="41"/>
  <c r="B27" i="36"/>
  <c r="T71" i="38"/>
  <c r="T30" i="36"/>
  <c r="T71" i="36"/>
  <c r="B24" i="40"/>
  <c r="B39" i="36"/>
  <c r="T71" i="41"/>
  <c r="T36" i="36"/>
  <c r="B71" i="35"/>
  <c r="T36" i="38"/>
  <c r="B27" i="40"/>
  <c r="B71" i="40"/>
  <c r="B29" i="37"/>
  <c r="T20" i="38"/>
  <c r="T79" i="39"/>
  <c r="T79" i="41"/>
  <c r="T20" i="34"/>
  <c r="T26" i="36"/>
  <c r="T20" i="37"/>
  <c r="T32" i="37"/>
  <c r="B76" i="38"/>
  <c r="B64" i="37"/>
  <c r="T79" i="38"/>
  <c r="T32" i="39"/>
  <c r="T29" i="36"/>
  <c r="B23" i="37"/>
  <c r="T67" i="37"/>
  <c r="T20" i="39"/>
  <c r="B35" i="39"/>
  <c r="B26" i="34"/>
  <c r="T20" i="36"/>
  <c r="T23" i="37"/>
  <c r="T38" i="37"/>
  <c r="B70" i="37"/>
  <c r="B64" i="38"/>
  <c r="T67" i="39"/>
  <c r="B29" i="34"/>
  <c r="T32" i="36"/>
  <c r="B29" i="38"/>
  <c r="T67" i="38"/>
  <c r="B23" i="39"/>
  <c r="B38" i="39"/>
  <c r="B70" i="39"/>
  <c r="T20" i="41"/>
  <c r="T32" i="34"/>
  <c r="B35" i="36"/>
  <c r="T67" i="36"/>
  <c r="T26" i="37"/>
  <c r="B76" i="37"/>
  <c r="T32" i="38"/>
  <c r="T67" i="41"/>
  <c r="B26" i="39"/>
  <c r="B75" i="40"/>
  <c r="T28" i="39"/>
  <c r="T75" i="36"/>
  <c r="B34" i="34"/>
  <c r="B28" i="35"/>
  <c r="B75" i="35"/>
  <c r="T28" i="36"/>
  <c r="T28" i="37"/>
  <c r="T75" i="37"/>
  <c r="B60" i="38"/>
  <c r="T63" i="38"/>
  <c r="T63" i="41"/>
  <c r="B37" i="34"/>
  <c r="T28" i="41"/>
  <c r="B22" i="34"/>
  <c r="B25" i="34"/>
  <c r="T63" i="37"/>
  <c r="B37" i="38"/>
  <c r="T28" i="34"/>
  <c r="T63" i="36"/>
  <c r="B28" i="40"/>
  <c r="B63" i="40"/>
  <c r="T75" i="41"/>
  <c r="B24" i="41"/>
  <c r="B28" i="41"/>
  <c r="B32" i="41"/>
  <c r="B36" i="41"/>
  <c r="B63" i="41"/>
  <c r="B67" i="41"/>
  <c r="B71" i="41"/>
  <c r="B75" i="41"/>
  <c r="B79" i="41"/>
  <c r="B25" i="41"/>
  <c r="B29" i="41"/>
  <c r="B33" i="41"/>
  <c r="B37" i="41"/>
  <c r="B60" i="41"/>
  <c r="B64" i="41"/>
  <c r="B68" i="41"/>
  <c r="B72" i="41"/>
  <c r="B76" i="41"/>
  <c r="B80" i="41"/>
  <c r="T21" i="41"/>
  <c r="T25" i="41"/>
  <c r="T29" i="41"/>
  <c r="T33" i="41"/>
  <c r="T37" i="41"/>
  <c r="T60" i="41"/>
  <c r="T64" i="41"/>
  <c r="T68" i="41"/>
  <c r="T72" i="41"/>
  <c r="T76" i="41"/>
  <c r="T80" i="41"/>
  <c r="B26" i="41"/>
  <c r="B30" i="41"/>
  <c r="B34" i="41"/>
  <c r="B38" i="41"/>
  <c r="B61" i="41"/>
  <c r="B65" i="41"/>
  <c r="B69" i="41"/>
  <c r="B73" i="41"/>
  <c r="B77" i="41"/>
  <c r="T22" i="41"/>
  <c r="T26" i="41"/>
  <c r="T30" i="41"/>
  <c r="T34" i="41"/>
  <c r="T38" i="41"/>
  <c r="T61" i="41"/>
  <c r="T65" i="41"/>
  <c r="T69" i="41"/>
  <c r="T73" i="41"/>
  <c r="T77" i="41"/>
  <c r="B23" i="41"/>
  <c r="B27" i="41"/>
  <c r="B31" i="41"/>
  <c r="B35" i="41"/>
  <c r="B39" i="41"/>
  <c r="B62" i="41"/>
  <c r="B66" i="41"/>
  <c r="B70" i="41"/>
  <c r="B74" i="41"/>
  <c r="B78" i="41"/>
  <c r="T19" i="41"/>
  <c r="T23" i="41"/>
  <c r="T27" i="41"/>
  <c r="T31" i="41"/>
  <c r="T35" i="41"/>
  <c r="T39" i="41"/>
  <c r="T62" i="41"/>
  <c r="T66" i="41"/>
  <c r="T20" i="40"/>
  <c r="T28" i="40"/>
  <c r="T32" i="40"/>
  <c r="T36" i="40"/>
  <c r="T63" i="40"/>
  <c r="T67" i="40"/>
  <c r="T71" i="40"/>
  <c r="T75" i="40"/>
  <c r="T79" i="40"/>
  <c r="B25" i="40"/>
  <c r="B29" i="40"/>
  <c r="B33" i="40"/>
  <c r="B37" i="40"/>
  <c r="B60" i="40"/>
  <c r="B64" i="40"/>
  <c r="B68" i="40"/>
  <c r="B72" i="40"/>
  <c r="B76" i="40"/>
  <c r="B80" i="40"/>
  <c r="B32" i="40"/>
  <c r="B79" i="40"/>
  <c r="T21" i="40"/>
  <c r="T25" i="40"/>
  <c r="T29" i="40"/>
  <c r="T33" i="40"/>
  <c r="T37" i="40"/>
  <c r="T60" i="40"/>
  <c r="T64" i="40"/>
  <c r="T68" i="40"/>
  <c r="T72" i="40"/>
  <c r="T76" i="40"/>
  <c r="T80" i="40"/>
  <c r="B22" i="40"/>
  <c r="B26" i="40"/>
  <c r="B34" i="40"/>
  <c r="B38" i="40"/>
  <c r="B61" i="40"/>
  <c r="B65" i="40"/>
  <c r="B69" i="40"/>
  <c r="B73" i="40"/>
  <c r="B77" i="40"/>
  <c r="T22" i="40"/>
  <c r="T26" i="40"/>
  <c r="T30" i="40"/>
  <c r="T34" i="40"/>
  <c r="T38" i="40"/>
  <c r="T61" i="40"/>
  <c r="T65" i="40"/>
  <c r="T69" i="40"/>
  <c r="T73" i="40"/>
  <c r="T77" i="40"/>
  <c r="B67" i="40"/>
  <c r="B23" i="40"/>
  <c r="B31" i="40"/>
  <c r="B35" i="40"/>
  <c r="B62" i="40"/>
  <c r="B66" i="40"/>
  <c r="B70" i="40"/>
  <c r="B74" i="40"/>
  <c r="B78" i="40"/>
  <c r="T19" i="40"/>
  <c r="T23" i="40"/>
  <c r="T27" i="40"/>
  <c r="T31" i="40"/>
  <c r="T35" i="40"/>
  <c r="T39" i="40"/>
  <c r="T62" i="40"/>
  <c r="T66" i="40"/>
  <c r="B24" i="39"/>
  <c r="B28" i="39"/>
  <c r="B32" i="39"/>
  <c r="B36" i="39"/>
  <c r="B63" i="39"/>
  <c r="B67" i="39"/>
  <c r="B71" i="39"/>
  <c r="B75" i="39"/>
  <c r="B79" i="39"/>
  <c r="T63" i="39"/>
  <c r="B25" i="39"/>
  <c r="B29" i="39"/>
  <c r="B33" i="39"/>
  <c r="B37" i="39"/>
  <c r="B60" i="39"/>
  <c r="B64" i="39"/>
  <c r="B68" i="39"/>
  <c r="B72" i="39"/>
  <c r="B76" i="39"/>
  <c r="B80" i="39"/>
  <c r="T75" i="39"/>
  <c r="T21" i="39"/>
  <c r="T25" i="39"/>
  <c r="T29" i="39"/>
  <c r="T33" i="39"/>
  <c r="T37" i="39"/>
  <c r="T60" i="39"/>
  <c r="T64" i="39"/>
  <c r="T68" i="39"/>
  <c r="T72" i="39"/>
  <c r="T76" i="39"/>
  <c r="T80" i="39"/>
  <c r="B22" i="39"/>
  <c r="B34" i="39"/>
  <c r="B61" i="39"/>
  <c r="B65" i="39"/>
  <c r="B69" i="39"/>
  <c r="B73" i="39"/>
  <c r="B77" i="39"/>
  <c r="T22" i="39"/>
  <c r="T26" i="39"/>
  <c r="T30" i="39"/>
  <c r="T34" i="39"/>
  <c r="T38" i="39"/>
  <c r="T61" i="39"/>
  <c r="T65" i="39"/>
  <c r="T69" i="39"/>
  <c r="T73" i="39"/>
  <c r="T77" i="39"/>
  <c r="B31" i="39"/>
  <c r="B66" i="39"/>
  <c r="B78" i="39"/>
  <c r="T19" i="39"/>
  <c r="T23" i="39"/>
  <c r="T27" i="39"/>
  <c r="T31" i="39"/>
  <c r="T35" i="39"/>
  <c r="T39" i="39"/>
  <c r="T62" i="39"/>
  <c r="T66" i="39"/>
  <c r="B68" i="38"/>
  <c r="B24" i="38"/>
  <c r="B28" i="38"/>
  <c r="B32" i="38"/>
  <c r="B36" i="38"/>
  <c r="B63" i="38"/>
  <c r="B67" i="38"/>
  <c r="B71" i="38"/>
  <c r="B75" i="38"/>
  <c r="B79" i="38"/>
  <c r="T21" i="38"/>
  <c r="T25" i="38"/>
  <c r="T29" i="38"/>
  <c r="T33" i="38"/>
  <c r="T37" i="38"/>
  <c r="T60" i="38"/>
  <c r="T64" i="38"/>
  <c r="T68" i="38"/>
  <c r="T72" i="38"/>
  <c r="T76" i="38"/>
  <c r="T80" i="38"/>
  <c r="B33" i="38"/>
  <c r="B22" i="38"/>
  <c r="B26" i="38"/>
  <c r="B30" i="38"/>
  <c r="B34" i="38"/>
  <c r="B38" i="38"/>
  <c r="B61" i="38"/>
  <c r="B65" i="38"/>
  <c r="B69" i="38"/>
  <c r="B73" i="38"/>
  <c r="B77" i="38"/>
  <c r="B80" i="38"/>
  <c r="T22" i="38"/>
  <c r="T26" i="38"/>
  <c r="T30" i="38"/>
  <c r="T34" i="38"/>
  <c r="T38" i="38"/>
  <c r="T61" i="38"/>
  <c r="T65" i="38"/>
  <c r="T69" i="38"/>
  <c r="T73" i="38"/>
  <c r="T77" i="38"/>
  <c r="B23" i="38"/>
  <c r="B27" i="38"/>
  <c r="B31" i="38"/>
  <c r="B35" i="38"/>
  <c r="B39" i="38"/>
  <c r="B62" i="38"/>
  <c r="B66" i="38"/>
  <c r="B70" i="38"/>
  <c r="B74" i="38"/>
  <c r="B78" i="38"/>
  <c r="T19" i="38"/>
  <c r="T23" i="38"/>
  <c r="T27" i="38"/>
  <c r="T31" i="38"/>
  <c r="T35" i="38"/>
  <c r="T39" i="38"/>
  <c r="T62" i="38"/>
  <c r="T66" i="38"/>
  <c r="B62" i="37"/>
  <c r="B24" i="37"/>
  <c r="B28" i="37"/>
  <c r="B32" i="37"/>
  <c r="B36" i="37"/>
  <c r="B63" i="37"/>
  <c r="B67" i="37"/>
  <c r="B71" i="37"/>
  <c r="B75" i="37"/>
  <c r="B79" i="37"/>
  <c r="B37" i="37"/>
  <c r="B68" i="37"/>
  <c r="B72" i="37"/>
  <c r="B80" i="37"/>
  <c r="T21" i="37"/>
  <c r="T25" i="37"/>
  <c r="T29" i="37"/>
  <c r="T33" i="37"/>
  <c r="T37" i="37"/>
  <c r="T60" i="37"/>
  <c r="T64" i="37"/>
  <c r="T68" i="37"/>
  <c r="T72" i="37"/>
  <c r="T76" i="37"/>
  <c r="T80" i="37"/>
  <c r="B25" i="37"/>
  <c r="B33" i="37"/>
  <c r="B22" i="37"/>
  <c r="B26" i="37"/>
  <c r="B30" i="37"/>
  <c r="B34" i="37"/>
  <c r="B38" i="37"/>
  <c r="B61" i="37"/>
  <c r="B65" i="37"/>
  <c r="B69" i="37"/>
  <c r="B73" i="37"/>
  <c r="B77" i="37"/>
  <c r="B60" i="37"/>
  <c r="T22" i="37"/>
  <c r="T30" i="37"/>
  <c r="T34" i="37"/>
  <c r="T61" i="37"/>
  <c r="T65" i="37"/>
  <c r="T69" i="37"/>
  <c r="T73" i="37"/>
  <c r="T77" i="37"/>
  <c r="B31" i="37"/>
  <c r="B74" i="37"/>
  <c r="B78" i="37"/>
  <c r="B66" i="37"/>
  <c r="T19" i="37"/>
  <c r="T27" i="37"/>
  <c r="T31" i="37"/>
  <c r="T35" i="37"/>
  <c r="T39" i="37"/>
  <c r="T62" i="37"/>
  <c r="T66" i="37"/>
  <c r="B24" i="36"/>
  <c r="B28" i="36"/>
  <c r="B32" i="36"/>
  <c r="B36" i="36"/>
  <c r="B63" i="36"/>
  <c r="B67" i="36"/>
  <c r="B71" i="36"/>
  <c r="B75" i="36"/>
  <c r="B79" i="36"/>
  <c r="B25" i="36"/>
  <c r="B29" i="36"/>
  <c r="B33" i="36"/>
  <c r="B37" i="36"/>
  <c r="B60" i="36"/>
  <c r="B64" i="36"/>
  <c r="B68" i="36"/>
  <c r="B72" i="36"/>
  <c r="B76" i="36"/>
  <c r="B80" i="36"/>
  <c r="T25" i="36"/>
  <c r="T33" i="36"/>
  <c r="T37" i="36"/>
  <c r="T60" i="36"/>
  <c r="T64" i="36"/>
  <c r="T68" i="36"/>
  <c r="T72" i="36"/>
  <c r="T76" i="36"/>
  <c r="T80" i="36"/>
  <c r="B22" i="36"/>
  <c r="B26" i="36"/>
  <c r="B30" i="36"/>
  <c r="B34" i="36"/>
  <c r="B38" i="36"/>
  <c r="B61" i="36"/>
  <c r="B65" i="36"/>
  <c r="B69" i="36"/>
  <c r="B73" i="36"/>
  <c r="B77" i="36"/>
  <c r="T22" i="36"/>
  <c r="T34" i="36"/>
  <c r="T61" i="36"/>
  <c r="T65" i="36"/>
  <c r="T69" i="36"/>
  <c r="T73" i="36"/>
  <c r="T77" i="36"/>
  <c r="B31" i="36"/>
  <c r="B62" i="36"/>
  <c r="B66" i="36"/>
  <c r="B70" i="36"/>
  <c r="B74" i="36"/>
  <c r="B78" i="36"/>
  <c r="T19" i="36"/>
  <c r="T23" i="36"/>
  <c r="T27" i="36"/>
  <c r="T31" i="36"/>
  <c r="T35" i="36"/>
  <c r="T39" i="36"/>
  <c r="T62" i="36"/>
  <c r="T66" i="36"/>
  <c r="T20" i="35"/>
  <c r="T24" i="35"/>
  <c r="T28" i="35"/>
  <c r="T32" i="35"/>
  <c r="T36" i="35"/>
  <c r="T63" i="35"/>
  <c r="T67" i="35"/>
  <c r="T71" i="35"/>
  <c r="T75" i="35"/>
  <c r="T79" i="35"/>
  <c r="B25" i="35"/>
  <c r="B29" i="35"/>
  <c r="B33" i="35"/>
  <c r="B37" i="35"/>
  <c r="B60" i="35"/>
  <c r="B64" i="35"/>
  <c r="B68" i="35"/>
  <c r="B72" i="35"/>
  <c r="B76" i="35"/>
  <c r="B80" i="35"/>
  <c r="T21" i="35"/>
  <c r="T25" i="35"/>
  <c r="T29" i="35"/>
  <c r="T33" i="35"/>
  <c r="T37" i="35"/>
  <c r="T60" i="35"/>
  <c r="T64" i="35"/>
  <c r="T68" i="35"/>
  <c r="T72" i="35"/>
  <c r="T76" i="35"/>
  <c r="T80" i="35"/>
  <c r="B22" i="35"/>
  <c r="B26" i="35"/>
  <c r="B30" i="35"/>
  <c r="B34" i="35"/>
  <c r="B38" i="35"/>
  <c r="B61" i="35"/>
  <c r="B65" i="35"/>
  <c r="B69" i="35"/>
  <c r="B73" i="35"/>
  <c r="B77" i="35"/>
  <c r="B79" i="35"/>
  <c r="T22" i="35"/>
  <c r="T26" i="35"/>
  <c r="T30" i="35"/>
  <c r="T34" i="35"/>
  <c r="T38" i="35"/>
  <c r="T61" i="35"/>
  <c r="T65" i="35"/>
  <c r="T69" i="35"/>
  <c r="T73" i="35"/>
  <c r="T77" i="35"/>
  <c r="B32" i="35"/>
  <c r="B23" i="35"/>
  <c r="B27" i="35"/>
  <c r="B31" i="35"/>
  <c r="B35" i="35"/>
  <c r="B39" i="35"/>
  <c r="B62" i="35"/>
  <c r="B66" i="35"/>
  <c r="B70" i="35"/>
  <c r="B74" i="35"/>
  <c r="B78" i="35"/>
  <c r="B67" i="35"/>
  <c r="T19" i="35"/>
  <c r="T23" i="35"/>
  <c r="T27" i="35"/>
  <c r="T31" i="35"/>
  <c r="T35" i="35"/>
  <c r="T39" i="35"/>
  <c r="T62" i="35"/>
  <c r="T66" i="35"/>
  <c r="B24" i="34"/>
  <c r="B28" i="34"/>
  <c r="B32" i="34"/>
  <c r="B36" i="34"/>
  <c r="B63" i="34"/>
  <c r="B67" i="34"/>
  <c r="B71" i="34"/>
  <c r="B75" i="34"/>
  <c r="B79" i="34"/>
  <c r="T36" i="34"/>
  <c r="T63" i="34"/>
  <c r="T67" i="34"/>
  <c r="T71" i="34"/>
  <c r="T75" i="34"/>
  <c r="T79" i="34"/>
  <c r="B33" i="34"/>
  <c r="B60" i="34"/>
  <c r="B64" i="34"/>
  <c r="B68" i="34"/>
  <c r="B72" i="34"/>
  <c r="B76" i="34"/>
  <c r="B80" i="34"/>
  <c r="T21" i="34"/>
  <c r="T25" i="34"/>
  <c r="T29" i="34"/>
  <c r="T33" i="34"/>
  <c r="T37" i="34"/>
  <c r="T60" i="34"/>
  <c r="T64" i="34"/>
  <c r="T68" i="34"/>
  <c r="T72" i="34"/>
  <c r="T76" i="34"/>
  <c r="T80" i="34"/>
  <c r="B30" i="34"/>
  <c r="B38" i="34"/>
  <c r="B61" i="34"/>
  <c r="B65" i="34"/>
  <c r="B69" i="34"/>
  <c r="B73" i="34"/>
  <c r="B77" i="34"/>
  <c r="T22" i="34"/>
  <c r="T26" i="34"/>
  <c r="T30" i="34"/>
  <c r="T34" i="34"/>
  <c r="T38" i="34"/>
  <c r="T61" i="34"/>
  <c r="T65" i="34"/>
  <c r="T69" i="34"/>
  <c r="T73" i="34"/>
  <c r="T77" i="34"/>
  <c r="B23" i="34"/>
  <c r="B27" i="34"/>
  <c r="B31" i="34"/>
  <c r="B35" i="34"/>
  <c r="B39" i="34"/>
  <c r="B62" i="34"/>
  <c r="B66" i="34"/>
  <c r="B70" i="34"/>
  <c r="B74" i="34"/>
  <c r="B78" i="34"/>
  <c r="T19" i="34"/>
  <c r="T23" i="34"/>
  <c r="T27" i="34"/>
  <c r="T31" i="34"/>
  <c r="T35" i="34"/>
  <c r="T39" i="34"/>
  <c r="T62" i="34"/>
  <c r="T66" i="34"/>
  <c r="AU24" i="27"/>
  <c r="BJ24" i="27" s="1"/>
  <c r="AT24" i="27"/>
  <c r="BI24" i="27" s="1"/>
  <c r="AS24" i="27"/>
  <c r="BH24" i="27" s="1"/>
  <c r="AR24" i="27"/>
  <c r="BG24" i="27" s="1"/>
  <c r="AQ24" i="27"/>
  <c r="BF24" i="27" s="1"/>
  <c r="AP24" i="27"/>
  <c r="BE24" i="27" s="1"/>
  <c r="AO24" i="27"/>
  <c r="BD24" i="27" s="1"/>
  <c r="AN24" i="27"/>
  <c r="BC24" i="27" s="1"/>
  <c r="AM24" i="27"/>
  <c r="BB24" i="27" s="1"/>
  <c r="AL24" i="27"/>
  <c r="BA24" i="27" s="1"/>
  <c r="AK24" i="27"/>
  <c r="AZ24" i="27" s="1"/>
  <c r="AJ24" i="27"/>
  <c r="AY24" i="27" s="1"/>
  <c r="AI24" i="27"/>
  <c r="AX24" i="27" s="1"/>
  <c r="AH24" i="27"/>
  <c r="AW24" i="27" s="1"/>
  <c r="AU23" i="27"/>
  <c r="BJ23" i="27" s="1"/>
  <c r="AT23" i="27"/>
  <c r="BI23" i="27" s="1"/>
  <c r="AS23" i="27"/>
  <c r="BH23" i="27" s="1"/>
  <c r="AR23" i="27"/>
  <c r="BG23" i="27" s="1"/>
  <c r="AQ23" i="27"/>
  <c r="BF23" i="27" s="1"/>
  <c r="AP23" i="27"/>
  <c r="BE23" i="27" s="1"/>
  <c r="AO23" i="27"/>
  <c r="BD23" i="27" s="1"/>
  <c r="AN23" i="27"/>
  <c r="BC23" i="27" s="1"/>
  <c r="AM23" i="27"/>
  <c r="BB23" i="27" s="1"/>
  <c r="AL23" i="27"/>
  <c r="BA23" i="27" s="1"/>
  <c r="AK23" i="27"/>
  <c r="AZ23" i="27" s="1"/>
  <c r="AJ23" i="27"/>
  <c r="AY23" i="27" s="1"/>
  <c r="AI23" i="27"/>
  <c r="AX23" i="27" s="1"/>
  <c r="AH23" i="27"/>
  <c r="AW23" i="27" s="1"/>
  <c r="AU22" i="27"/>
  <c r="BJ22" i="27" s="1"/>
  <c r="AT22" i="27"/>
  <c r="BI22" i="27" s="1"/>
  <c r="AS22" i="27"/>
  <c r="BH22" i="27" s="1"/>
  <c r="AR22" i="27"/>
  <c r="BG22" i="27" s="1"/>
  <c r="AQ22" i="27"/>
  <c r="BF22" i="27" s="1"/>
  <c r="AP22" i="27"/>
  <c r="BE22" i="27" s="1"/>
  <c r="AO22" i="27"/>
  <c r="BD22" i="27" s="1"/>
  <c r="AN22" i="27"/>
  <c r="BC22" i="27" s="1"/>
  <c r="AM22" i="27"/>
  <c r="BB22" i="27" s="1"/>
  <c r="AL22" i="27"/>
  <c r="BA22" i="27" s="1"/>
  <c r="AK22" i="27"/>
  <c r="AZ22" i="27" s="1"/>
  <c r="AJ22" i="27"/>
  <c r="AY22" i="27" s="1"/>
  <c r="AI22" i="27"/>
  <c r="AX22" i="27" s="1"/>
  <c r="AH22" i="27"/>
  <c r="AW22" i="27" s="1"/>
  <c r="T74" i="33"/>
  <c r="T70" i="33"/>
  <c r="T78" i="33"/>
  <c r="Z3" i="33"/>
  <c r="H3" i="33"/>
  <c r="AU21" i="27"/>
  <c r="BJ21" i="27" s="1"/>
  <c r="AT21" i="27"/>
  <c r="BI21" i="27" s="1"/>
  <c r="AS21" i="27"/>
  <c r="BH21" i="27" s="1"/>
  <c r="AR21" i="27"/>
  <c r="BG21" i="27" s="1"/>
  <c r="AQ21" i="27"/>
  <c r="BF21" i="27" s="1"/>
  <c r="AP21" i="27"/>
  <c r="BE21" i="27" s="1"/>
  <c r="AO21" i="27"/>
  <c r="BD21" i="27" s="1"/>
  <c r="AN21" i="27"/>
  <c r="BC21" i="27" s="1"/>
  <c r="AM21" i="27"/>
  <c r="BB21" i="27" s="1"/>
  <c r="AL21" i="27"/>
  <c r="BA21" i="27" s="1"/>
  <c r="AK21" i="27"/>
  <c r="AZ21" i="27" s="1"/>
  <c r="AJ21" i="27"/>
  <c r="AY21" i="27" s="1"/>
  <c r="AI21" i="27"/>
  <c r="AX21" i="27" s="1"/>
  <c r="AH21" i="27"/>
  <c r="AW21" i="27" s="1"/>
  <c r="AU20" i="27"/>
  <c r="BJ20" i="27" s="1"/>
  <c r="AT20" i="27"/>
  <c r="BI20" i="27" s="1"/>
  <c r="AS20" i="27"/>
  <c r="BH20" i="27" s="1"/>
  <c r="AR20" i="27"/>
  <c r="BG20" i="27" s="1"/>
  <c r="AQ20" i="27"/>
  <c r="BF20" i="27" s="1"/>
  <c r="AP20" i="27"/>
  <c r="BE20" i="27" s="1"/>
  <c r="AO20" i="27"/>
  <c r="BD20" i="27" s="1"/>
  <c r="AN20" i="27"/>
  <c r="BC20" i="27" s="1"/>
  <c r="AM20" i="27"/>
  <c r="BB20" i="27" s="1"/>
  <c r="AL20" i="27"/>
  <c r="BA20" i="27" s="1"/>
  <c r="AK20" i="27"/>
  <c r="AZ20" i="27" s="1"/>
  <c r="AJ20" i="27"/>
  <c r="AY20" i="27" s="1"/>
  <c r="AI20" i="27"/>
  <c r="AX20" i="27" s="1"/>
  <c r="AH20" i="27"/>
  <c r="AW20" i="27" s="1"/>
  <c r="T79" i="33" l="1"/>
  <c r="T20" i="33"/>
  <c r="T63" i="33"/>
  <c r="T24" i="33"/>
  <c r="T36" i="33"/>
  <c r="T71" i="33"/>
  <c r="T67" i="33"/>
  <c r="T32" i="33"/>
  <c r="T75" i="33"/>
  <c r="T28" i="33"/>
  <c r="B24" i="33"/>
  <c r="B28" i="33"/>
  <c r="B32" i="33"/>
  <c r="B36" i="33"/>
  <c r="B63" i="33"/>
  <c r="B67" i="33"/>
  <c r="B71" i="33"/>
  <c r="B75" i="33"/>
  <c r="B79" i="33"/>
  <c r="B25" i="33"/>
  <c r="B29" i="33"/>
  <c r="B33" i="33"/>
  <c r="B37" i="33"/>
  <c r="B60" i="33"/>
  <c r="B64" i="33"/>
  <c r="B68" i="33"/>
  <c r="B72" i="33"/>
  <c r="B76" i="33"/>
  <c r="B80" i="33"/>
  <c r="T21" i="33"/>
  <c r="T25" i="33"/>
  <c r="T29" i="33"/>
  <c r="T33" i="33"/>
  <c r="T37" i="33"/>
  <c r="T60" i="33"/>
  <c r="T64" i="33"/>
  <c r="T68" i="33"/>
  <c r="T72" i="33"/>
  <c r="T76" i="33"/>
  <c r="T80" i="33"/>
  <c r="B22" i="33"/>
  <c r="B26" i="33"/>
  <c r="B30" i="33"/>
  <c r="B34" i="33"/>
  <c r="B38" i="33"/>
  <c r="B61" i="33"/>
  <c r="B65" i="33"/>
  <c r="B69" i="33"/>
  <c r="B73" i="33"/>
  <c r="B77" i="33"/>
  <c r="T22" i="33"/>
  <c r="T26" i="33"/>
  <c r="T30" i="33"/>
  <c r="T34" i="33"/>
  <c r="T38" i="33"/>
  <c r="T61" i="33"/>
  <c r="T65" i="33"/>
  <c r="T69" i="33"/>
  <c r="T73" i="33"/>
  <c r="T77" i="33"/>
  <c r="B23" i="33"/>
  <c r="B27" i="33"/>
  <c r="B31" i="33"/>
  <c r="B35" i="33"/>
  <c r="B39" i="33"/>
  <c r="B62" i="33"/>
  <c r="B66" i="33"/>
  <c r="B70" i="33"/>
  <c r="B74" i="33"/>
  <c r="B78" i="33"/>
  <c r="T19" i="33"/>
  <c r="T23" i="33"/>
  <c r="T27" i="33"/>
  <c r="T31" i="33"/>
  <c r="T35" i="33"/>
  <c r="T39" i="33"/>
  <c r="T62" i="33"/>
  <c r="T66" i="33"/>
  <c r="B67" i="30"/>
  <c r="B39" i="31"/>
  <c r="B23" i="31"/>
  <c r="B31" i="31"/>
  <c r="B39" i="30"/>
  <c r="B38" i="30"/>
  <c r="B22" i="30"/>
  <c r="T38" i="30" l="1"/>
  <c r="T21" i="31"/>
  <c r="B77" i="30"/>
  <c r="T21" i="30"/>
  <c r="T24" i="30"/>
  <c r="T80" i="30"/>
  <c r="T60" i="30"/>
  <c r="B31" i="30"/>
  <c r="T69" i="30"/>
  <c r="T63" i="31"/>
  <c r="B75" i="30"/>
  <c r="B72" i="31"/>
  <c r="T78" i="30"/>
  <c r="B72" i="30"/>
  <c r="T36" i="30"/>
  <c r="B65" i="31"/>
  <c r="B33" i="30"/>
  <c r="B71" i="30"/>
  <c r="T62" i="30"/>
  <c r="B65" i="30"/>
  <c r="T68" i="30"/>
  <c r="B74" i="30"/>
  <c r="T79" i="30"/>
  <c r="B76" i="30"/>
  <c r="T20" i="30"/>
  <c r="T64" i="30"/>
  <c r="B29" i="30"/>
  <c r="T73" i="31"/>
  <c r="T29" i="30"/>
  <c r="T70" i="30"/>
  <c r="B61" i="31"/>
  <c r="T73" i="30"/>
  <c r="T37" i="31"/>
  <c r="B66" i="31"/>
  <c r="T25" i="30"/>
  <c r="T69" i="31"/>
  <c r="B34" i="30"/>
  <c r="T28" i="30"/>
  <c r="B63" i="30"/>
  <c r="T19" i="31"/>
  <c r="T78" i="31"/>
  <c r="T34" i="30"/>
  <c r="B60" i="31"/>
  <c r="T72" i="30"/>
  <c r="T25" i="31"/>
  <c r="T34" i="31"/>
  <c r="T39" i="31"/>
  <c r="T62" i="31"/>
  <c r="T77" i="31"/>
  <c r="B68" i="31"/>
  <c r="T24" i="31"/>
  <c r="T27" i="30"/>
  <c r="T39" i="30"/>
  <c r="T71" i="30"/>
  <c r="B62" i="30"/>
  <c r="T27" i="31"/>
  <c r="B71" i="31"/>
  <c r="T74" i="31"/>
  <c r="T30" i="31"/>
  <c r="T65" i="31"/>
  <c r="T80" i="31"/>
  <c r="T68" i="31"/>
  <c r="B74" i="31"/>
  <c r="B24" i="31"/>
  <c r="T30" i="30"/>
  <c r="T74" i="30"/>
  <c r="B80" i="30"/>
  <c r="B77" i="31"/>
  <c r="T33" i="31"/>
  <c r="T33" i="30"/>
  <c r="T65" i="30"/>
  <c r="T77" i="30"/>
  <c r="B68" i="30"/>
  <c r="T36" i="31"/>
  <c r="T71" i="31"/>
  <c r="B62" i="31"/>
  <c r="B80" i="31"/>
  <c r="T64" i="31"/>
  <c r="T23" i="30"/>
  <c r="T32" i="30"/>
  <c r="T61" i="30"/>
  <c r="B70" i="30"/>
  <c r="B79" i="30"/>
  <c r="T26" i="31"/>
  <c r="T76" i="31"/>
  <c r="B64" i="31"/>
  <c r="B73" i="31"/>
  <c r="T35" i="31"/>
  <c r="B61" i="30"/>
  <c r="T67" i="31"/>
  <c r="T29" i="31"/>
  <c r="T38" i="31"/>
  <c r="B76" i="31"/>
  <c r="B23" i="30"/>
  <c r="T26" i="30"/>
  <c r="T35" i="30"/>
  <c r="B73" i="30"/>
  <c r="T20" i="31"/>
  <c r="T79" i="31"/>
  <c r="B67" i="31"/>
  <c r="B26" i="30"/>
  <c r="T67" i="30"/>
  <c r="T76" i="30"/>
  <c r="B64" i="30"/>
  <c r="T32" i="31"/>
  <c r="T61" i="31"/>
  <c r="T70" i="31"/>
  <c r="B79" i="31"/>
  <c r="B32" i="31"/>
  <c r="T23" i="31"/>
  <c r="B70" i="31"/>
  <c r="T19" i="30"/>
  <c r="T63" i="30"/>
  <c r="B66" i="30"/>
  <c r="T28" i="31"/>
  <c r="T72" i="31"/>
  <c r="B75" i="31"/>
  <c r="B37" i="30"/>
  <c r="T37" i="30"/>
  <c r="B60" i="30"/>
  <c r="T22" i="31"/>
  <c r="T66" i="31"/>
  <c r="B69" i="31"/>
  <c r="T22" i="30"/>
  <c r="T66" i="30"/>
  <c r="B69" i="30"/>
  <c r="T31" i="31"/>
  <c r="T75" i="31"/>
  <c r="B78" i="31"/>
  <c r="B25" i="30"/>
  <c r="T31" i="30"/>
  <c r="T75" i="30"/>
  <c r="B78" i="30"/>
  <c r="T60" i="31"/>
  <c r="B63" i="31"/>
  <c r="B25" i="31"/>
  <c r="B33" i="31"/>
  <c r="B26" i="31"/>
  <c r="B34" i="31"/>
  <c r="B27" i="31"/>
  <c r="B35" i="31"/>
  <c r="B28" i="31"/>
  <c r="B36" i="31"/>
  <c r="B29" i="31"/>
  <c r="B37" i="31"/>
  <c r="B22" i="31"/>
  <c r="B30" i="31"/>
  <c r="B38" i="31"/>
  <c r="B24" i="30"/>
  <c r="B32" i="30"/>
  <c r="B27" i="30"/>
  <c r="B35" i="30"/>
  <c r="B28" i="30"/>
  <c r="B36" i="30"/>
  <c r="B30" i="30"/>
  <c r="AU19" i="27"/>
  <c r="BJ19" i="27" s="1"/>
  <c r="AT19" i="27"/>
  <c r="BI19" i="27" s="1"/>
  <c r="AS19" i="27"/>
  <c r="BH19" i="27" s="1"/>
  <c r="AR19" i="27"/>
  <c r="BG19" i="27" s="1"/>
  <c r="AQ19" i="27"/>
  <c r="BF19" i="27" s="1"/>
  <c r="AP19" i="27"/>
  <c r="BE19" i="27" s="1"/>
  <c r="AO19" i="27"/>
  <c r="BD19" i="27" s="1"/>
  <c r="AN19" i="27"/>
  <c r="BC19" i="27" s="1"/>
  <c r="AM19" i="27"/>
  <c r="BB19" i="27" s="1"/>
  <c r="AL19" i="27"/>
  <c r="BA19" i="27" s="1"/>
  <c r="AU18" i="27"/>
  <c r="BJ18" i="27" s="1"/>
  <c r="AT18" i="27"/>
  <c r="BI18" i="27" s="1"/>
  <c r="AS18" i="27"/>
  <c r="BH18" i="27" s="1"/>
  <c r="AR18" i="27"/>
  <c r="BG18" i="27" s="1"/>
  <c r="AQ18" i="27"/>
  <c r="BF18" i="27" s="1"/>
  <c r="AP18" i="27"/>
  <c r="BE18" i="27" s="1"/>
  <c r="AO18" i="27"/>
  <c r="BD18" i="27" s="1"/>
  <c r="AN18" i="27"/>
  <c r="BC18" i="27" s="1"/>
  <c r="AM18" i="27"/>
  <c r="BB18" i="27" s="1"/>
  <c r="AL18" i="27"/>
  <c r="BA18" i="27" s="1"/>
  <c r="AU17" i="27"/>
  <c r="BJ17" i="27" s="1"/>
  <c r="AT17" i="27"/>
  <c r="BI17" i="27" s="1"/>
  <c r="AS17" i="27"/>
  <c r="BH17" i="27" s="1"/>
  <c r="AR17" i="27"/>
  <c r="BG17" i="27" s="1"/>
  <c r="AQ17" i="27"/>
  <c r="BF17" i="27" s="1"/>
  <c r="AP17" i="27"/>
  <c r="BE17" i="27" s="1"/>
  <c r="AO17" i="27"/>
  <c r="BD17" i="27" s="1"/>
  <c r="AN17" i="27"/>
  <c r="BC17" i="27" s="1"/>
  <c r="AM17" i="27"/>
  <c r="BB17" i="27" s="1"/>
  <c r="AL17" i="27"/>
  <c r="BA17" i="27" s="1"/>
  <c r="AU16" i="27"/>
  <c r="BJ16" i="27" s="1"/>
  <c r="AT16" i="27"/>
  <c r="BI16" i="27" s="1"/>
  <c r="AS16" i="27"/>
  <c r="BH16" i="27" s="1"/>
  <c r="AR16" i="27"/>
  <c r="BG16" i="27" s="1"/>
  <c r="AQ16" i="27"/>
  <c r="BF16" i="27" s="1"/>
  <c r="AP16" i="27"/>
  <c r="BE16" i="27" s="1"/>
  <c r="AO16" i="27"/>
  <c r="BD16" i="27" s="1"/>
  <c r="AN16" i="27"/>
  <c r="BC16" i="27" s="1"/>
  <c r="AM16" i="27"/>
  <c r="BB16" i="27" s="1"/>
  <c r="AL16" i="27"/>
  <c r="BA16" i="27" s="1"/>
  <c r="Z3" i="31"/>
  <c r="H3" i="31"/>
  <c r="AM14" i="27"/>
  <c r="BB14" i="27" s="1"/>
  <c r="AT15" i="27"/>
  <c r="BI15" i="27" s="1"/>
  <c r="AS15" i="27"/>
  <c r="BH15" i="27" s="1"/>
  <c r="AR15" i="27"/>
  <c r="BG15" i="27" s="1"/>
  <c r="AQ15" i="27"/>
  <c r="BF15" i="27" s="1"/>
  <c r="AP15" i="27"/>
  <c r="BE15" i="27" s="1"/>
  <c r="AO15" i="27"/>
  <c r="BD15" i="27" s="1"/>
  <c r="AN15" i="27"/>
  <c r="BC15" i="27" s="1"/>
  <c r="AM15" i="27"/>
  <c r="BB15" i="27" s="1"/>
  <c r="AL15" i="27"/>
  <c r="BA15" i="27" s="1"/>
  <c r="AU14" i="27"/>
  <c r="BJ14" i="27" s="1"/>
  <c r="AT14" i="27"/>
  <c r="BI14" i="27" s="1"/>
  <c r="AS14" i="27"/>
  <c r="BH14" i="27" s="1"/>
  <c r="AR14" i="27"/>
  <c r="BG14" i="27" s="1"/>
  <c r="AQ14" i="27"/>
  <c r="BF14" i="27" s="1"/>
  <c r="AP14" i="27"/>
  <c r="BE14" i="27" s="1"/>
  <c r="AO14" i="27"/>
  <c r="BD14" i="27" s="1"/>
  <c r="AN14" i="27"/>
  <c r="BC14" i="27" s="1"/>
  <c r="AL14" i="27"/>
  <c r="BA14" i="27" s="1"/>
  <c r="AU15" i="27"/>
  <c r="BJ15" i="27" s="1"/>
  <c r="Z3" i="30"/>
  <c r="H3" i="30"/>
  <c r="AU13" i="27"/>
  <c r="BJ13" i="27" s="1"/>
  <c r="AT13" i="27"/>
  <c r="BI13" i="27" s="1"/>
  <c r="AS13" i="27"/>
  <c r="BH13" i="27" s="1"/>
  <c r="AR13" i="27"/>
  <c r="BG13" i="27" s="1"/>
  <c r="AQ13" i="27"/>
  <c r="BF13" i="27" s="1"/>
  <c r="AP13" i="27"/>
  <c r="BE13" i="27" s="1"/>
  <c r="AO13" i="27"/>
  <c r="BD13" i="27" s="1"/>
  <c r="AN13" i="27"/>
  <c r="BC13" i="27" s="1"/>
  <c r="AM13" i="27"/>
  <c r="BB13" i="27" s="1"/>
  <c r="AL13" i="27"/>
  <c r="BA13" i="27" s="1"/>
  <c r="AU12" i="27"/>
  <c r="BJ12" i="27" s="1"/>
  <c r="AT12" i="27"/>
  <c r="BI12" i="27" s="1"/>
  <c r="AS12" i="27"/>
  <c r="BH12" i="27" s="1"/>
  <c r="AR12" i="27"/>
  <c r="BG12" i="27" s="1"/>
  <c r="AQ12" i="27"/>
  <c r="BF12" i="27" s="1"/>
  <c r="AP12" i="27"/>
  <c r="BE12" i="27" s="1"/>
  <c r="AO12" i="27"/>
  <c r="BD12" i="27" s="1"/>
  <c r="AN12" i="27"/>
  <c r="BC12" i="27" s="1"/>
  <c r="AM12" i="27"/>
  <c r="BB12" i="27" s="1"/>
  <c r="AL12" i="27"/>
  <c r="BA12" i="27" s="1"/>
  <c r="AT11" i="27" l="1"/>
  <c r="BI11" i="27" s="1"/>
  <c r="AS11" i="27"/>
  <c r="BH11" i="27" s="1"/>
  <c r="AR11" i="27"/>
  <c r="BG11" i="27" s="1"/>
  <c r="AQ11" i="27"/>
  <c r="BF11" i="27" s="1"/>
  <c r="AP11" i="27"/>
  <c r="BE11" i="27" s="1"/>
  <c r="AO11" i="27"/>
  <c r="BD11" i="27" s="1"/>
  <c r="AN11" i="27"/>
  <c r="BC11" i="27" s="1"/>
  <c r="AM11" i="27"/>
  <c r="BB11" i="27" s="1"/>
  <c r="AL11" i="27"/>
  <c r="BA11" i="27" s="1"/>
  <c r="AT10" i="27"/>
  <c r="BI10" i="27" s="1"/>
  <c r="AS10" i="27"/>
  <c r="BH10" i="27" s="1"/>
  <c r="AR10" i="27"/>
  <c r="BG10" i="27" s="1"/>
  <c r="AQ10" i="27"/>
  <c r="BF10" i="27" s="1"/>
  <c r="AP10" i="27"/>
  <c r="BE10" i="27" s="1"/>
  <c r="AO10" i="27"/>
  <c r="BD10" i="27" s="1"/>
  <c r="AN10" i="27"/>
  <c r="BC10" i="27" s="1"/>
  <c r="AM10" i="27"/>
  <c r="BB10" i="27" s="1"/>
  <c r="AL10" i="27"/>
  <c r="BA10" i="27" s="1"/>
  <c r="AU11" i="27" l="1"/>
  <c r="BJ11" i="27" s="1"/>
  <c r="AU10" i="27"/>
  <c r="BJ10" i="27" s="1"/>
  <c r="AT9" i="27"/>
  <c r="BI9" i="27" s="1"/>
  <c r="AS9" i="27"/>
  <c r="BH9" i="27" s="1"/>
  <c r="AR9" i="27"/>
  <c r="BG9" i="27" s="1"/>
  <c r="AQ9" i="27"/>
  <c r="BF9" i="27" s="1"/>
  <c r="AP9" i="27"/>
  <c r="BE9" i="27" s="1"/>
  <c r="AO9" i="27"/>
  <c r="BD9" i="27" s="1"/>
  <c r="AN9" i="27"/>
  <c r="BC9" i="27" s="1"/>
  <c r="AM9" i="27"/>
  <c r="BB9" i="27" s="1"/>
  <c r="AL9" i="27"/>
  <c r="BA9" i="27" s="1"/>
  <c r="AT8" i="27"/>
  <c r="BI8" i="27" s="1"/>
  <c r="AS8" i="27"/>
  <c r="BH8" i="27" s="1"/>
  <c r="AR8" i="27"/>
  <c r="BG8" i="27" s="1"/>
  <c r="AQ8" i="27"/>
  <c r="BF8" i="27" s="1"/>
  <c r="AP8" i="27"/>
  <c r="BE8" i="27" s="1"/>
  <c r="AO8" i="27"/>
  <c r="BD8" i="27" s="1"/>
  <c r="AN8" i="27"/>
  <c r="BC8" i="27" s="1"/>
  <c r="AM8" i="27"/>
  <c r="BB8" i="27" s="1"/>
  <c r="AL8" i="27"/>
  <c r="BA8" i="27" s="1"/>
  <c r="AU9" i="27" l="1"/>
  <c r="BJ9" i="27" s="1"/>
  <c r="AU8" i="27"/>
  <c r="BJ8" i="27" s="1"/>
  <c r="AU7" i="27"/>
  <c r="BJ7" i="27" s="1"/>
  <c r="AT7" i="27"/>
  <c r="BI7" i="27" s="1"/>
  <c r="AS7" i="27"/>
  <c r="BH7" i="27" s="1"/>
  <c r="AR7" i="27"/>
  <c r="BG7" i="27" s="1"/>
  <c r="AQ7" i="27"/>
  <c r="BF7" i="27" s="1"/>
  <c r="AP7" i="27"/>
  <c r="BE7" i="27" s="1"/>
  <c r="AO7" i="27"/>
  <c r="BD7" i="27" s="1"/>
  <c r="AN7" i="27"/>
  <c r="BC7" i="27" s="1"/>
  <c r="AM7" i="27"/>
  <c r="BB7" i="27" s="1"/>
  <c r="AL7" i="27"/>
  <c r="BA7" i="27" s="1"/>
  <c r="AU6" i="27"/>
  <c r="BJ6" i="27" s="1"/>
  <c r="AT6" i="27"/>
  <c r="BI6" i="27" s="1"/>
  <c r="AS6" i="27"/>
  <c r="BH6" i="27" s="1"/>
  <c r="AR6" i="27"/>
  <c r="BG6" i="27" s="1"/>
  <c r="AQ6" i="27"/>
  <c r="BF6" i="27" s="1"/>
  <c r="AP6" i="27"/>
  <c r="BE6" i="27" s="1"/>
  <c r="AO6" i="27"/>
  <c r="BD6" i="27" s="1"/>
  <c r="AN6" i="27"/>
  <c r="BC6" i="27" s="1"/>
  <c r="AM6" i="27"/>
  <c r="BB6" i="27" s="1"/>
  <c r="AL6" i="27"/>
  <c r="BA6" i="27" s="1"/>
  <c r="AU5" i="27"/>
  <c r="BJ5" i="27" s="1"/>
  <c r="AT5" i="27"/>
  <c r="BI5" i="27" s="1"/>
  <c r="AS5" i="27"/>
  <c r="BH5" i="27" s="1"/>
  <c r="AR5" i="27"/>
  <c r="BG5" i="27" s="1"/>
  <c r="AQ5" i="27"/>
  <c r="BF5" i="27" s="1"/>
  <c r="AP5" i="27"/>
  <c r="BE5" i="27" s="1"/>
  <c r="AO5" i="27"/>
  <c r="BD5" i="27" s="1"/>
  <c r="AN5" i="27"/>
  <c r="BC5" i="27" s="1"/>
  <c r="AM5" i="27"/>
  <c r="BB5" i="27" s="1"/>
  <c r="AL5" i="27"/>
  <c r="BA5" i="27" s="1"/>
  <c r="AU4" i="27"/>
  <c r="BJ4" i="27" s="1"/>
  <c r="AT4" i="27"/>
  <c r="BI4" i="27" s="1"/>
  <c r="AS4" i="27"/>
  <c r="BH4" i="27" s="1"/>
  <c r="AR4" i="27"/>
  <c r="BG4" i="27" s="1"/>
  <c r="AQ4" i="27"/>
  <c r="BF4" i="27" s="1"/>
  <c r="AP4" i="27"/>
  <c r="BE4" i="27" s="1"/>
  <c r="AO4" i="27"/>
  <c r="BD4" i="27" s="1"/>
  <c r="AN4" i="27"/>
  <c r="BC4" i="27" s="1"/>
  <c r="AM4" i="27"/>
  <c r="BB4" i="27" s="1"/>
  <c r="AL4" i="27"/>
  <c r="BA4" i="27" s="1"/>
  <c r="BJ3" i="27"/>
  <c r="BI3" i="27"/>
  <c r="BH3" i="27"/>
  <c r="BG3" i="27"/>
  <c r="BF3" i="27"/>
  <c r="BE3" i="27"/>
  <c r="BD3" i="27"/>
  <c r="BC3" i="27"/>
  <c r="BB3" i="27"/>
  <c r="BA3" i="27"/>
  <c r="AU3" i="27"/>
  <c r="AT3" i="27"/>
  <c r="AS3" i="27"/>
  <c r="AR3" i="27"/>
  <c r="AQ3" i="27"/>
  <c r="AP3" i="27"/>
  <c r="AO3" i="27"/>
  <c r="AN3" i="27"/>
  <c r="AM3" i="27"/>
  <c r="AL3" i="27"/>
  <c r="AJ9" i="27" l="1"/>
  <c r="AY9" i="27" s="1"/>
  <c r="AK6" i="27" l="1"/>
  <c r="AZ6" i="27" s="1"/>
  <c r="AH74" i="27" l="1"/>
  <c r="AK19" i="27"/>
  <c r="AZ19" i="27" s="1"/>
  <c r="AK18" i="27"/>
  <c r="AZ18" i="27" s="1"/>
  <c r="AK17" i="27"/>
  <c r="AZ17" i="27" s="1"/>
  <c r="AK16" i="27"/>
  <c r="AZ16" i="27" s="1"/>
  <c r="AK15" i="27"/>
  <c r="AZ15" i="27" s="1"/>
  <c r="AK14" i="27"/>
  <c r="AZ14" i="27" s="1"/>
  <c r="AJ19" i="27"/>
  <c r="AY19" i="27" s="1"/>
  <c r="AJ18" i="27"/>
  <c r="AY18" i="27" s="1"/>
  <c r="AJ17" i="27"/>
  <c r="AY17" i="27" s="1"/>
  <c r="AJ16" i="27"/>
  <c r="AY16" i="27" s="1"/>
  <c r="AJ15" i="27"/>
  <c r="AY15" i="27" s="1"/>
  <c r="AJ14" i="27"/>
  <c r="AY14" i="27" s="1"/>
  <c r="AK13" i="27"/>
  <c r="AZ13" i="27" s="1"/>
  <c r="AJ13" i="27"/>
  <c r="AY13" i="27" s="1"/>
  <c r="AI19" i="27"/>
  <c r="AX19" i="27" s="1"/>
  <c r="AI18" i="27"/>
  <c r="AX18" i="27" s="1"/>
  <c r="AI17" i="27"/>
  <c r="AX17" i="27" s="1"/>
  <c r="AI14" i="27"/>
  <c r="AX14" i="27" s="1"/>
  <c r="AI16" i="27"/>
  <c r="AX16" i="27" s="1"/>
  <c r="AI15" i="27"/>
  <c r="AX15" i="27" s="1"/>
  <c r="AI13" i="27"/>
  <c r="AX13" i="27" s="1"/>
  <c r="AK12" i="27"/>
  <c r="AZ12" i="27" s="1"/>
  <c r="AJ12" i="27"/>
  <c r="AY12" i="27" s="1"/>
  <c r="AI12" i="27"/>
  <c r="AX12" i="27" s="1"/>
  <c r="AH16" i="27"/>
  <c r="AW16" i="27" s="1"/>
  <c r="AH17" i="27"/>
  <c r="AW17" i="27" s="1"/>
  <c r="AH18" i="27"/>
  <c r="AW18" i="27" s="1"/>
  <c r="AH19" i="27"/>
  <c r="AW19" i="27" s="1"/>
  <c r="AH15" i="27"/>
  <c r="AW15" i="27" s="1"/>
  <c r="AH14" i="27"/>
  <c r="AW14" i="27" s="1"/>
  <c r="AH13" i="27"/>
  <c r="AW13" i="27" s="1"/>
  <c r="AH12" i="27"/>
  <c r="AW12" i="27" s="1"/>
  <c r="AH11" i="27"/>
  <c r="AW11" i="27" s="1"/>
  <c r="AI11" i="27"/>
  <c r="AX11" i="27" s="1"/>
  <c r="AJ11" i="27"/>
  <c r="AY11" i="27" s="1"/>
  <c r="AK11" i="27"/>
  <c r="AZ11" i="27" s="1"/>
  <c r="AG62" i="27" l="1"/>
  <c r="AG60" i="27"/>
  <c r="AG65" i="27"/>
  <c r="AG64" i="27"/>
  <c r="AG63" i="27"/>
  <c r="AG61" i="27"/>
  <c r="AG59" i="27"/>
  <c r="AH76" i="27" l="1"/>
  <c r="AH75" i="27"/>
  <c r="AH4" i="27" l="1"/>
  <c r="AW4" i="27" s="1"/>
  <c r="AI4" i="27"/>
  <c r="AX4" i="27" s="1"/>
  <c r="AJ4" i="27"/>
  <c r="AY4" i="27" s="1"/>
  <c r="AK4" i="27"/>
  <c r="AZ4" i="27" s="1"/>
  <c r="AH5" i="27"/>
  <c r="AW5" i="27" s="1"/>
  <c r="AI5" i="27"/>
  <c r="AX5" i="27" s="1"/>
  <c r="AJ5" i="27"/>
  <c r="AY5" i="27" s="1"/>
  <c r="AK5" i="27"/>
  <c r="AZ5" i="27" s="1"/>
  <c r="AH6" i="27"/>
  <c r="AW6" i="27" s="1"/>
  <c r="AI6" i="27"/>
  <c r="AX6" i="27" s="1"/>
  <c r="AJ6" i="27"/>
  <c r="AY6" i="27" s="1"/>
  <c r="AH7" i="27"/>
  <c r="AW7" i="27" s="1"/>
  <c r="AI7" i="27"/>
  <c r="AX7" i="27" s="1"/>
  <c r="AJ7" i="27"/>
  <c r="AY7" i="27" s="1"/>
  <c r="AK7" i="27"/>
  <c r="AZ7" i="27" s="1"/>
  <c r="AH8" i="27"/>
  <c r="AW8" i="27" s="1"/>
  <c r="AI8" i="27"/>
  <c r="AX8" i="27" s="1"/>
  <c r="AJ8" i="27"/>
  <c r="AY8" i="27" s="1"/>
  <c r="AK8" i="27"/>
  <c r="AZ8" i="27" s="1"/>
  <c r="AH9" i="27"/>
  <c r="AW9" i="27" s="1"/>
  <c r="AI9" i="27"/>
  <c r="AX9" i="27" s="1"/>
  <c r="AK9" i="27"/>
  <c r="AZ9" i="27" s="1"/>
  <c r="AH10" i="27"/>
  <c r="AW10" i="27" s="1"/>
  <c r="AI10" i="27"/>
  <c r="AX10" i="27" s="1"/>
  <c r="AJ10" i="27"/>
  <c r="AY10" i="27" s="1"/>
  <c r="AK10" i="27"/>
  <c r="AZ10" i="27" s="1"/>
  <c r="AZ3" i="27" l="1"/>
  <c r="AY3" i="27"/>
  <c r="AX3" i="27"/>
  <c r="AW3" i="27"/>
  <c r="AK3" i="27"/>
  <c r="AJ3" i="27"/>
  <c r="AI3" i="27"/>
  <c r="AH3" i="27"/>
  <c r="BD67" i="6" l="1"/>
  <c r="BC67" i="6"/>
  <c r="BB67" i="6"/>
  <c r="BA67" i="6"/>
  <c r="AZ67" i="6"/>
  <c r="AY67" i="6"/>
  <c r="AX67" i="6"/>
  <c r="AW67" i="6"/>
  <c r="AV67" i="6"/>
  <c r="AU67" i="6"/>
  <c r="AT67" i="6"/>
  <c r="AS67" i="6"/>
  <c r="AR67" i="6"/>
  <c r="AQ67" i="6"/>
  <c r="AP67" i="6"/>
  <c r="AO67" i="6"/>
  <c r="AN67" i="6"/>
  <c r="AM67" i="6"/>
  <c r="AL67" i="6"/>
  <c r="AK67" i="6"/>
  <c r="AJ67" i="6"/>
  <c r="AI67" i="6"/>
  <c r="AH67" i="6"/>
  <c r="AG67" i="6"/>
  <c r="AF67" i="6"/>
  <c r="AE67" i="6"/>
  <c r="AD67" i="6"/>
  <c r="AC67" i="6"/>
  <c r="AB67" i="6"/>
  <c r="AA67" i="6"/>
  <c r="Z67" i="6"/>
  <c r="Y67" i="6"/>
  <c r="X67" i="6"/>
  <c r="W67" i="6"/>
  <c r="V67" i="6"/>
  <c r="U67" i="6"/>
  <c r="T67" i="6"/>
  <c r="S67" i="6"/>
  <c r="R67" i="6"/>
  <c r="Q67" i="6"/>
  <c r="P67" i="6"/>
  <c r="O67" i="6"/>
  <c r="N67" i="6"/>
  <c r="M67" i="6"/>
  <c r="L67" i="6"/>
  <c r="AC81" i="26" s="1"/>
  <c r="K67" i="6"/>
  <c r="K81" i="26" s="1"/>
  <c r="J67" i="6"/>
  <c r="AC40" i="26" s="1"/>
  <c r="I67" i="6"/>
  <c r="K40" i="26" s="1"/>
  <c r="F40" i="4" l="1"/>
  <c r="F33" i="4"/>
  <c r="F26" i="4"/>
  <c r="F19" i="4"/>
  <c r="F48" i="4"/>
  <c r="F47" i="4"/>
  <c r="F46" i="4"/>
  <c r="F45" i="4" l="1"/>
  <c r="F44" i="4"/>
  <c r="F43" i="4"/>
  <c r="F42" i="4"/>
  <c r="F39" i="4"/>
  <c r="D53" i="6" s="1"/>
  <c r="F38" i="4"/>
  <c r="D52" i="6" s="1"/>
  <c r="F37" i="4"/>
  <c r="D51" i="6" s="1"/>
  <c r="F36" i="4"/>
  <c r="D50" i="6" s="1"/>
  <c r="F35" i="4"/>
  <c r="D49" i="6" s="1"/>
  <c r="F32" i="4"/>
  <c r="F31" i="4"/>
  <c r="F30" i="4"/>
  <c r="F29" i="4"/>
  <c r="F28" i="4"/>
  <c r="F25" i="4"/>
  <c r="F24" i="4"/>
  <c r="F23" i="4"/>
  <c r="F22" i="4"/>
  <c r="F21" i="4"/>
  <c r="F18" i="4"/>
  <c r="F17" i="4"/>
  <c r="F16" i="4"/>
  <c r="F11" i="4"/>
  <c r="F41" i="4"/>
  <c r="F34" i="4"/>
  <c r="D48" i="6" s="1"/>
  <c r="F27" i="4"/>
  <c r="F20" i="4"/>
  <c r="F10" i="4"/>
  <c r="F9" i="4"/>
  <c r="F8" i="4"/>
  <c r="F7" i="4"/>
  <c r="F6" i="4"/>
  <c r="F5" i="4"/>
  <c r="F4" i="4"/>
  <c r="D18" i="6" s="1"/>
  <c r="A2" i="6" l="1"/>
  <c r="A2" i="4"/>
  <c r="H67" i="6" l="1"/>
  <c r="AC81" i="24" s="1"/>
  <c r="G67" i="6"/>
  <c r="K81" i="24" s="1"/>
  <c r="F67" i="6"/>
  <c r="AC40" i="24" s="1"/>
  <c r="E67" i="6"/>
  <c r="K40" i="24" s="1"/>
  <c r="C18" i="6"/>
  <c r="C19" i="6"/>
  <c r="D47" i="6"/>
  <c r="D40" i="6"/>
  <c r="C47" i="6"/>
  <c r="C46" i="6"/>
  <c r="C45" i="6"/>
  <c r="C44" i="6"/>
  <c r="C43" i="6"/>
  <c r="C42" i="6"/>
  <c r="C41" i="6"/>
  <c r="C40" i="6"/>
  <c r="C39" i="6"/>
  <c r="C38" i="6"/>
  <c r="C37" i="6"/>
  <c r="C36" i="6"/>
  <c r="C35" i="6"/>
  <c r="C34" i="6"/>
  <c r="C32" i="6"/>
  <c r="C31" i="6"/>
  <c r="C30" i="6"/>
  <c r="C29" i="6"/>
  <c r="C28" i="6"/>
  <c r="C27" i="6"/>
  <c r="C26" i="6"/>
  <c r="C33" i="6"/>
  <c r="D33" i="6"/>
  <c r="C25" i="6" l="1"/>
  <c r="C24" i="6"/>
  <c r="D24" i="6"/>
  <c r="C23" i="6"/>
  <c r="C22" i="6"/>
  <c r="C21" i="6"/>
  <c r="C20" i="6"/>
  <c r="D23" i="6"/>
  <c r="E1" i="6" l="1"/>
  <c r="C2" i="4"/>
  <c r="G4" i="25"/>
  <c r="F4" i="25"/>
  <c r="B14" i="6" s="1"/>
  <c r="B6" i="25"/>
  <c r="C7" i="25" s="1"/>
  <c r="E2" i="6"/>
  <c r="C339" i="4" l="1"/>
  <c r="C439" i="4"/>
  <c r="C239" i="4"/>
  <c r="C139" i="4"/>
  <c r="BD68" i="6"/>
  <c r="AV68" i="6"/>
  <c r="AN68" i="6"/>
  <c r="AF68" i="6"/>
  <c r="X68" i="6"/>
  <c r="P68" i="6"/>
  <c r="BC68" i="6"/>
  <c r="AU68" i="6"/>
  <c r="AM68" i="6"/>
  <c r="AE68" i="6"/>
  <c r="W68" i="6"/>
  <c r="O68" i="6"/>
  <c r="AH68" i="6"/>
  <c r="BB68" i="6"/>
  <c r="AT68" i="6"/>
  <c r="AL68" i="6"/>
  <c r="AD68" i="6"/>
  <c r="V68" i="6"/>
  <c r="N68" i="6"/>
  <c r="J68" i="6"/>
  <c r="U40" i="26" s="1"/>
  <c r="BA68" i="6"/>
  <c r="AS68" i="6"/>
  <c r="AK68" i="6"/>
  <c r="AC68" i="6"/>
  <c r="U68" i="6"/>
  <c r="M68" i="6"/>
  <c r="AP68" i="6"/>
  <c r="AZ68" i="6"/>
  <c r="AR68" i="6"/>
  <c r="AJ68" i="6"/>
  <c r="AB68" i="6"/>
  <c r="T68" i="6"/>
  <c r="AY68" i="6"/>
  <c r="AQ68" i="6"/>
  <c r="AI68" i="6"/>
  <c r="AA68" i="6"/>
  <c r="S68" i="6"/>
  <c r="K68" i="6"/>
  <c r="C81" i="26" s="1"/>
  <c r="AX68" i="6"/>
  <c r="R68" i="6"/>
  <c r="AW68" i="6"/>
  <c r="AO68" i="6"/>
  <c r="AG68" i="6"/>
  <c r="Y68" i="6"/>
  <c r="Q68" i="6"/>
  <c r="I68" i="6"/>
  <c r="C40" i="26" s="1"/>
  <c r="Z68" i="6"/>
  <c r="G68" i="6"/>
  <c r="C81" i="24" s="1"/>
  <c r="F68" i="6"/>
  <c r="U40" i="24" s="1"/>
  <c r="H68" i="6"/>
  <c r="U81" i="24" s="1"/>
  <c r="C42" i="4" l="1"/>
  <c r="O72" i="6"/>
  <c r="N72" i="6"/>
  <c r="M72" i="6"/>
  <c r="E2" i="30" l="1"/>
  <c r="L72" i="6"/>
  <c r="Z43" i="26" s="1"/>
  <c r="K72" i="6"/>
  <c r="H43" i="26" s="1"/>
  <c r="J72" i="6"/>
  <c r="Z2" i="26" s="1"/>
  <c r="I72" i="6"/>
  <c r="H2" i="26" s="1"/>
  <c r="F5" i="30" l="1"/>
  <c r="W43" i="30"/>
  <c r="E43" i="30"/>
  <c r="W2" i="30"/>
  <c r="X5" i="30" s="1"/>
  <c r="O40" i="30"/>
  <c r="H4" i="30"/>
  <c r="M40" i="30"/>
  <c r="L2" i="30"/>
  <c r="G40" i="30"/>
  <c r="F3" i="30"/>
  <c r="E3" i="30"/>
  <c r="K40" i="30"/>
  <c r="C40" i="30"/>
  <c r="H2" i="30"/>
  <c r="D43" i="6"/>
  <c r="D22" i="6"/>
  <c r="D21" i="6"/>
  <c r="D20" i="6"/>
  <c r="D19" i="6"/>
  <c r="D46" i="6"/>
  <c r="D45" i="6"/>
  <c r="D39" i="6"/>
  <c r="D38" i="6"/>
  <c r="D37" i="6"/>
  <c r="D36" i="6"/>
  <c r="D35" i="6"/>
  <c r="D32" i="6"/>
  <c r="D31" i="6"/>
  <c r="D30" i="6"/>
  <c r="D29" i="6"/>
  <c r="D28" i="6"/>
  <c r="D27" i="6"/>
  <c r="D26" i="6"/>
  <c r="D25" i="6"/>
  <c r="D41" i="6"/>
  <c r="D34" i="6"/>
  <c r="F44" i="30" l="1"/>
  <c r="E44" i="30"/>
  <c r="F46" i="30"/>
  <c r="L43" i="30"/>
  <c r="H45" i="30"/>
  <c r="H43" i="30"/>
  <c r="X46" i="30"/>
  <c r="W44" i="30"/>
  <c r="AD43" i="30"/>
  <c r="X44" i="30"/>
  <c r="Z45" i="30"/>
  <c r="W3" i="30"/>
  <c r="AG40" i="30"/>
  <c r="AD2" i="30"/>
  <c r="AE40" i="30"/>
  <c r="Y40" i="30"/>
  <c r="X3" i="30"/>
  <c r="Z4" i="30"/>
  <c r="AC40" i="30"/>
  <c r="U40" i="30"/>
  <c r="Z2" i="30"/>
  <c r="AE81" i="30"/>
  <c r="Y81" i="30"/>
  <c r="AG81" i="30"/>
  <c r="E2" i="31"/>
  <c r="AC81" i="30"/>
  <c r="U81" i="30"/>
  <c r="G81" i="30"/>
  <c r="O81" i="30"/>
  <c r="M81" i="30"/>
  <c r="K81" i="30"/>
  <c r="C81" i="30"/>
  <c r="D42" i="6"/>
  <c r="D44" i="6"/>
  <c r="F5" i="31" l="1"/>
  <c r="E43" i="31"/>
  <c r="W43" i="31"/>
  <c r="G40" i="31"/>
  <c r="M40" i="31"/>
  <c r="O40" i="31"/>
  <c r="L2" i="31"/>
  <c r="E3" i="31"/>
  <c r="F3" i="31"/>
  <c r="H4" i="31"/>
  <c r="W2" i="31"/>
  <c r="X5" i="31" s="1"/>
  <c r="K40" i="31"/>
  <c r="C40" i="31"/>
  <c r="AQ72" i="6"/>
  <c r="AP72" i="6"/>
  <c r="AS72" i="6"/>
  <c r="AT72" i="6"/>
  <c r="AM72" i="6"/>
  <c r="AO72" i="6"/>
  <c r="AN72" i="6"/>
  <c r="AR72" i="6"/>
  <c r="X46" i="31" l="1"/>
  <c r="AD43" i="31"/>
  <c r="W44" i="31"/>
  <c r="X44" i="31"/>
  <c r="F44" i="31"/>
  <c r="L43" i="31"/>
  <c r="F46" i="31"/>
  <c r="E44" i="31"/>
  <c r="M81" i="31"/>
  <c r="G81" i="31"/>
  <c r="O81" i="31"/>
  <c r="K81" i="31"/>
  <c r="C81" i="31"/>
  <c r="Y40" i="31"/>
  <c r="X3" i="31"/>
  <c r="W3" i="31"/>
  <c r="AG40" i="31"/>
  <c r="AE40" i="31"/>
  <c r="AD2" i="31"/>
  <c r="AC40" i="31"/>
  <c r="U40" i="31"/>
  <c r="Y81" i="31"/>
  <c r="AG81" i="31"/>
  <c r="E2" i="33"/>
  <c r="AE81" i="31"/>
  <c r="AC81" i="31"/>
  <c r="U81" i="31"/>
  <c r="AM59" i="6"/>
  <c r="AM60" i="6"/>
  <c r="AR60" i="6"/>
  <c r="AR63" i="6"/>
  <c r="AR61" i="6"/>
  <c r="AR59" i="6"/>
  <c r="AR62" i="6"/>
  <c r="AP59" i="6"/>
  <c r="AP62" i="6"/>
  <c r="AP60" i="6"/>
  <c r="AP63" i="6"/>
  <c r="AP61" i="6"/>
  <c r="AN61" i="6"/>
  <c r="AN59" i="6"/>
  <c r="AN62" i="6"/>
  <c r="AN60" i="6"/>
  <c r="AN63" i="6"/>
  <c r="AT61" i="6"/>
  <c r="AT59" i="6"/>
  <c r="AT62" i="6"/>
  <c r="AT60" i="6"/>
  <c r="AT63" i="6"/>
  <c r="AS63" i="6"/>
  <c r="AS61" i="6"/>
  <c r="AS59" i="6"/>
  <c r="AS62" i="6"/>
  <c r="AS60" i="6"/>
  <c r="AO62" i="6"/>
  <c r="AO60" i="6"/>
  <c r="AO63" i="6"/>
  <c r="AO61" i="6"/>
  <c r="AO59" i="6"/>
  <c r="AM62" i="6"/>
  <c r="AM63" i="6"/>
  <c r="AM61" i="6"/>
  <c r="AQ60" i="6"/>
  <c r="AQ63" i="6"/>
  <c r="AQ61" i="6"/>
  <c r="AQ59" i="6"/>
  <c r="AQ62" i="6"/>
  <c r="R72" i="6"/>
  <c r="Z2" i="31" s="1"/>
  <c r="AC72" i="6"/>
  <c r="AK72" i="6"/>
  <c r="Z72" i="6"/>
  <c r="S72" i="6"/>
  <c r="H43" i="31" s="1"/>
  <c r="AX72" i="6"/>
  <c r="W72" i="6"/>
  <c r="AD72" i="6"/>
  <c r="AI72" i="6"/>
  <c r="AY72" i="6"/>
  <c r="BB72" i="6"/>
  <c r="AZ72" i="6"/>
  <c r="U72" i="6"/>
  <c r="AB72" i="6"/>
  <c r="BC72" i="6"/>
  <c r="AJ72" i="6"/>
  <c r="AV72" i="6"/>
  <c r="AU72" i="6"/>
  <c r="AE72" i="6"/>
  <c r="BA72" i="6"/>
  <c r="T72" i="6"/>
  <c r="Z43" i="31" s="1"/>
  <c r="AH72" i="6"/>
  <c r="P72" i="6"/>
  <c r="Z43" i="30" s="1"/>
  <c r="AW72" i="6"/>
  <c r="AG72" i="6"/>
  <c r="Y72" i="6"/>
  <c r="AL72" i="6"/>
  <c r="AA72" i="6"/>
  <c r="BD72" i="6"/>
  <c r="Q72" i="6"/>
  <c r="H2" i="31" s="1"/>
  <c r="V72" i="6"/>
  <c r="AF72" i="6"/>
  <c r="X72" i="6"/>
  <c r="H72" i="6"/>
  <c r="Z43" i="24" s="1"/>
  <c r="F72" i="6"/>
  <c r="Z2" i="24" s="1"/>
  <c r="G72" i="6"/>
  <c r="H43" i="24" s="1"/>
  <c r="F5" i="33" l="1"/>
  <c r="W43" i="33"/>
  <c r="E43" i="33"/>
  <c r="O40" i="33"/>
  <c r="E3" i="33"/>
  <c r="M40" i="33"/>
  <c r="F3" i="33"/>
  <c r="G40" i="33"/>
  <c r="W2" i="33"/>
  <c r="X5" i="33" s="1"/>
  <c r="L2" i="33"/>
  <c r="K40" i="33"/>
  <c r="C40" i="33"/>
  <c r="H2" i="33"/>
  <c r="G61" i="6"/>
  <c r="G62" i="6"/>
  <c r="G60" i="6"/>
  <c r="AN64" i="6"/>
  <c r="AT64" i="6"/>
  <c r="AV59" i="6"/>
  <c r="AV62" i="6"/>
  <c r="AV60" i="6"/>
  <c r="AV63" i="6"/>
  <c r="AV61" i="6"/>
  <c r="G63" i="6"/>
  <c r="G59" i="6"/>
  <c r="BD59" i="6"/>
  <c r="BD62" i="6"/>
  <c r="BD60" i="6"/>
  <c r="BD63" i="6"/>
  <c r="BD61" i="6"/>
  <c r="AW59" i="6"/>
  <c r="AW62" i="6"/>
  <c r="AW63" i="6"/>
  <c r="AW60" i="6"/>
  <c r="AW61" i="6"/>
  <c r="AJ60" i="6"/>
  <c r="AJ63" i="6"/>
  <c r="AJ61" i="6"/>
  <c r="AJ59" i="6"/>
  <c r="AJ62" i="6"/>
  <c r="AI60" i="6"/>
  <c r="AI63" i="6"/>
  <c r="AI61" i="6"/>
  <c r="AI59" i="6"/>
  <c r="AI62" i="6"/>
  <c r="AC63" i="6"/>
  <c r="AC61" i="6"/>
  <c r="AC59" i="6"/>
  <c r="AC62" i="6"/>
  <c r="AC60" i="6"/>
  <c r="AM64" i="6"/>
  <c r="AS64" i="6"/>
  <c r="AY62" i="6"/>
  <c r="AY60" i="6"/>
  <c r="AY63" i="6"/>
  <c r="AY61" i="6"/>
  <c r="AY59" i="6"/>
  <c r="AA60" i="6"/>
  <c r="AA63" i="6"/>
  <c r="AA61" i="6"/>
  <c r="AA59" i="6"/>
  <c r="AA62" i="6"/>
  <c r="BC61" i="6"/>
  <c r="BC59" i="6"/>
  <c r="BC62" i="6"/>
  <c r="BC60" i="6"/>
  <c r="BC63" i="6"/>
  <c r="AD61" i="6"/>
  <c r="AD59" i="6"/>
  <c r="AD62" i="6"/>
  <c r="AD60" i="6"/>
  <c r="AD63" i="6"/>
  <c r="AO64" i="6"/>
  <c r="AP64" i="6"/>
  <c r="BB61" i="6"/>
  <c r="BB62" i="6"/>
  <c r="BB59" i="6"/>
  <c r="BB60" i="6"/>
  <c r="BB63" i="6"/>
  <c r="F60" i="6"/>
  <c r="F63" i="6"/>
  <c r="F61" i="6"/>
  <c r="F59" i="6"/>
  <c r="F62" i="6"/>
  <c r="AH62" i="6"/>
  <c r="AH60" i="6"/>
  <c r="AH63" i="6"/>
  <c r="AH61" i="6"/>
  <c r="AH59" i="6"/>
  <c r="AK60" i="6"/>
  <c r="AK63" i="6"/>
  <c r="AK61" i="6"/>
  <c r="AK59" i="6"/>
  <c r="AK62" i="6"/>
  <c r="AG59" i="6"/>
  <c r="AG62" i="6"/>
  <c r="AG63" i="6"/>
  <c r="AG60" i="6"/>
  <c r="AG61" i="6"/>
  <c r="AL61" i="6"/>
  <c r="AL62" i="6"/>
  <c r="AL59" i="6"/>
  <c r="AL60" i="6"/>
  <c r="AL63" i="6"/>
  <c r="AB63" i="6"/>
  <c r="AB61" i="6"/>
  <c r="AB59" i="6"/>
  <c r="AB62" i="6"/>
  <c r="AB60" i="6"/>
  <c r="AX60" i="6"/>
  <c r="AX63" i="6"/>
  <c r="AX61" i="6"/>
  <c r="AX59" i="6"/>
  <c r="AX62" i="6"/>
  <c r="AQ64" i="6"/>
  <c r="AR64" i="6"/>
  <c r="AF59" i="6"/>
  <c r="AF62" i="6"/>
  <c r="AF60" i="6"/>
  <c r="AF63" i="6"/>
  <c r="AF61" i="6"/>
  <c r="Y59" i="6"/>
  <c r="Y62" i="6"/>
  <c r="Y60" i="6"/>
  <c r="Y63" i="6"/>
  <c r="Y61" i="6"/>
  <c r="BA63" i="6"/>
  <c r="BA61" i="6"/>
  <c r="BA59" i="6"/>
  <c r="BA62" i="6"/>
  <c r="BA60" i="6"/>
  <c r="AU61" i="6"/>
  <c r="AU59" i="6"/>
  <c r="AU62" i="6"/>
  <c r="AU60" i="6"/>
  <c r="AU63" i="6"/>
  <c r="K61" i="6"/>
  <c r="K59" i="6"/>
  <c r="K62" i="6"/>
  <c r="K60" i="6"/>
  <c r="K63" i="6"/>
  <c r="J61" i="6"/>
  <c r="J59" i="6"/>
  <c r="J62" i="6"/>
  <c r="J60" i="6"/>
  <c r="J63" i="6"/>
  <c r="AE61" i="6"/>
  <c r="AE59" i="6"/>
  <c r="AE62" i="6"/>
  <c r="AE60" i="6"/>
  <c r="AE63" i="6"/>
  <c r="AZ63" i="6"/>
  <c r="AZ59" i="6"/>
  <c r="AZ61" i="6"/>
  <c r="AZ62" i="6"/>
  <c r="AZ60" i="6"/>
  <c r="Z59" i="6"/>
  <c r="Z62" i="6"/>
  <c r="Z60" i="6"/>
  <c r="Z63" i="6"/>
  <c r="Z61" i="6"/>
  <c r="L61" i="6"/>
  <c r="L62" i="6"/>
  <c r="L63" i="6"/>
  <c r="L59" i="6"/>
  <c r="L60" i="6"/>
  <c r="H62" i="6"/>
  <c r="H59" i="6"/>
  <c r="H60" i="6"/>
  <c r="H61" i="6"/>
  <c r="H63" i="6"/>
  <c r="X59" i="6"/>
  <c r="X63" i="6"/>
  <c r="X61" i="6"/>
  <c r="X60" i="6"/>
  <c r="X62" i="6"/>
  <c r="W61" i="6"/>
  <c r="W63" i="6"/>
  <c r="W60" i="6"/>
  <c r="W62" i="6"/>
  <c r="W59" i="6"/>
  <c r="V61" i="6"/>
  <c r="V60" i="6"/>
  <c r="V59" i="6"/>
  <c r="V62" i="6"/>
  <c r="V63" i="6"/>
  <c r="U60" i="6"/>
  <c r="U62" i="6"/>
  <c r="U59" i="6"/>
  <c r="U61" i="6"/>
  <c r="U63" i="6"/>
  <c r="T61" i="6"/>
  <c r="T62" i="6"/>
  <c r="T63" i="6"/>
  <c r="T59" i="6"/>
  <c r="T60" i="6"/>
  <c r="S60" i="6"/>
  <c r="S61" i="6"/>
  <c r="S62" i="6"/>
  <c r="S63" i="6"/>
  <c r="S59" i="6"/>
  <c r="Q60" i="6"/>
  <c r="Q61" i="6"/>
  <c r="Q62" i="6"/>
  <c r="Q63" i="6"/>
  <c r="Q59" i="6"/>
  <c r="R59" i="6"/>
  <c r="R60" i="6"/>
  <c r="R61" i="6"/>
  <c r="R62" i="6"/>
  <c r="R63" i="6"/>
  <c r="P63" i="6"/>
  <c r="P62" i="6"/>
  <c r="P61" i="6"/>
  <c r="P60" i="6"/>
  <c r="P59" i="6"/>
  <c r="O60" i="6"/>
  <c r="O59" i="6"/>
  <c r="O63" i="6"/>
  <c r="O62" i="6"/>
  <c r="O61" i="6"/>
  <c r="N59" i="6"/>
  <c r="N62" i="6"/>
  <c r="N61" i="6"/>
  <c r="N60" i="6"/>
  <c r="N63" i="6"/>
  <c r="M60" i="6"/>
  <c r="M62" i="6"/>
  <c r="M59" i="6"/>
  <c r="M63" i="6"/>
  <c r="M61" i="6"/>
  <c r="F44" i="33" l="1"/>
  <c r="L43" i="33"/>
  <c r="F46" i="33"/>
  <c r="E44" i="33"/>
  <c r="X46" i="33"/>
  <c r="AD43" i="33"/>
  <c r="X44" i="33"/>
  <c r="W44" i="33"/>
  <c r="Z43" i="33"/>
  <c r="H43" i="33"/>
  <c r="Z2" i="33"/>
  <c r="O81" i="33"/>
  <c r="G81" i="33"/>
  <c r="M81" i="33"/>
  <c r="K81" i="33"/>
  <c r="C81" i="33"/>
  <c r="AE40" i="33"/>
  <c r="Y40" i="33"/>
  <c r="AD2" i="33"/>
  <c r="AG40" i="33"/>
  <c r="X3" i="33"/>
  <c r="W3" i="33"/>
  <c r="AC40" i="33"/>
  <c r="U40" i="33"/>
  <c r="AG81" i="33"/>
  <c r="AE81" i="33"/>
  <c r="E2" i="34"/>
  <c r="Y81" i="33"/>
  <c r="AC81" i="33"/>
  <c r="U81" i="33"/>
  <c r="Z64" i="6"/>
  <c r="AU64" i="6"/>
  <c r="AF64" i="6"/>
  <c r="AL64" i="6"/>
  <c r="AX64" i="6"/>
  <c r="J64" i="6"/>
  <c r="BC64" i="6"/>
  <c r="AC64" i="6"/>
  <c r="G64" i="6"/>
  <c r="Q64" i="6"/>
  <c r="AG64" i="6"/>
  <c r="AJ64" i="6"/>
  <c r="AW64" i="6"/>
  <c r="AE64" i="6"/>
  <c r="AK64" i="6"/>
  <c r="AD64" i="6"/>
  <c r="AA64" i="6"/>
  <c r="BB64" i="6"/>
  <c r="AI64" i="6"/>
  <c r="X64" i="6"/>
  <c r="K64" i="6"/>
  <c r="AB64" i="6"/>
  <c r="Y64" i="6"/>
  <c r="F64" i="6"/>
  <c r="AZ64" i="6"/>
  <c r="BA64" i="6"/>
  <c r="BD64" i="6"/>
  <c r="AH64" i="6"/>
  <c r="AY64" i="6"/>
  <c r="AV64" i="6"/>
  <c r="L64" i="6"/>
  <c r="H64" i="6"/>
  <c r="W64" i="6"/>
  <c r="V64" i="6"/>
  <c r="U64" i="6"/>
  <c r="T64" i="6"/>
  <c r="R64" i="6"/>
  <c r="S64" i="6"/>
  <c r="P64" i="6"/>
  <c r="O64" i="6"/>
  <c r="N64" i="6"/>
  <c r="M64" i="6"/>
  <c r="F5" i="34" l="1"/>
  <c r="W43" i="34"/>
  <c r="E43" i="34"/>
  <c r="O40" i="34"/>
  <c r="W2" i="34"/>
  <c r="X5" i="34" s="1"/>
  <c r="M40" i="34"/>
  <c r="G40" i="34"/>
  <c r="L2" i="34"/>
  <c r="E3" i="34"/>
  <c r="F3" i="34"/>
  <c r="K40" i="34"/>
  <c r="C40" i="34"/>
  <c r="H2" i="34"/>
  <c r="E4" i="6"/>
  <c r="F44" i="34" l="1"/>
  <c r="L43" i="34"/>
  <c r="E44" i="34"/>
  <c r="F46" i="34"/>
  <c r="H43" i="34"/>
  <c r="X46" i="34"/>
  <c r="Z45" i="34"/>
  <c r="AD43" i="34"/>
  <c r="W44" i="34"/>
  <c r="X44" i="34"/>
  <c r="Z43" i="34"/>
  <c r="O81" i="34"/>
  <c r="M81" i="34"/>
  <c r="G81" i="34"/>
  <c r="K81" i="34"/>
  <c r="C81" i="34"/>
  <c r="Y81" i="34"/>
  <c r="AG81" i="34"/>
  <c r="E2" i="35"/>
  <c r="AE81" i="34"/>
  <c r="AC81" i="34"/>
  <c r="U81" i="34"/>
  <c r="AD2" i="34"/>
  <c r="W3" i="34"/>
  <c r="X3" i="34"/>
  <c r="AG40" i="34"/>
  <c r="AE40" i="34"/>
  <c r="Y40" i="34"/>
  <c r="AC40" i="34"/>
  <c r="U40" i="34"/>
  <c r="Z2" i="34"/>
  <c r="I61" i="6"/>
  <c r="I62" i="6"/>
  <c r="I59" i="6"/>
  <c r="I60" i="6"/>
  <c r="I63" i="6"/>
  <c r="E20" i="10"/>
  <c r="D20" i="10"/>
  <c r="E10" i="10"/>
  <c r="D10" i="10"/>
  <c r="D21" i="10" s="1"/>
  <c r="F4" i="6"/>
  <c r="F3" i="6" s="1"/>
  <c r="F5" i="35" l="1"/>
  <c r="W43" i="35"/>
  <c r="E43" i="35"/>
  <c r="O40" i="35"/>
  <c r="M40" i="35"/>
  <c r="G40" i="35"/>
  <c r="E3" i="35"/>
  <c r="L2" i="35"/>
  <c r="H4" i="35"/>
  <c r="F3" i="35"/>
  <c r="W2" i="35"/>
  <c r="X5" i="35" s="1"/>
  <c r="K40" i="35"/>
  <c r="C40" i="35"/>
  <c r="H2" i="35"/>
  <c r="I64" i="6"/>
  <c r="E21" i="10"/>
  <c r="E3" i="6"/>
  <c r="G4" i="6"/>
  <c r="G3" i="6" s="1"/>
  <c r="L43" i="35" l="1"/>
  <c r="E44" i="35"/>
  <c r="F44" i="35"/>
  <c r="H45" i="35"/>
  <c r="F46" i="35"/>
  <c r="H43" i="35"/>
  <c r="X44" i="35"/>
  <c r="X46" i="35"/>
  <c r="Z45" i="35"/>
  <c r="AD43" i="35"/>
  <c r="W44" i="35"/>
  <c r="Z43" i="35"/>
  <c r="AG81" i="35"/>
  <c r="E2" i="36"/>
  <c r="Y81" i="35"/>
  <c r="AE81" i="35"/>
  <c r="AC81" i="35"/>
  <c r="U81" i="35"/>
  <c r="M81" i="35"/>
  <c r="O81" i="35"/>
  <c r="G81" i="35"/>
  <c r="K81" i="35"/>
  <c r="C81" i="35"/>
  <c r="AG40" i="35"/>
  <c r="AD2" i="35"/>
  <c r="Z4" i="35"/>
  <c r="X3" i="35"/>
  <c r="AE40" i="35"/>
  <c r="Y40" i="35"/>
  <c r="W3" i="35"/>
  <c r="AC40" i="35"/>
  <c r="U40" i="35"/>
  <c r="Z2" i="35"/>
  <c r="H4" i="6"/>
  <c r="H3" i="6" s="1"/>
  <c r="F5" i="36" l="1"/>
  <c r="W43" i="36"/>
  <c r="E43" i="36"/>
  <c r="M40" i="36"/>
  <c r="L2" i="36"/>
  <c r="G40" i="36"/>
  <c r="E3" i="36"/>
  <c r="W2" i="36"/>
  <c r="X5" i="36" s="1"/>
  <c r="H4" i="36"/>
  <c r="F3" i="36"/>
  <c r="O40" i="36"/>
  <c r="K40" i="36"/>
  <c r="C40" i="36"/>
  <c r="H2" i="36"/>
  <c r="I4" i="6"/>
  <c r="F44" i="36" l="1"/>
  <c r="H45" i="36"/>
  <c r="F46" i="36"/>
  <c r="L43" i="36"/>
  <c r="E44" i="36"/>
  <c r="H43" i="36"/>
  <c r="X46" i="36"/>
  <c r="Z45" i="36"/>
  <c r="AD43" i="36"/>
  <c r="W44" i="36"/>
  <c r="X44" i="36"/>
  <c r="Z43" i="36"/>
  <c r="O81" i="36"/>
  <c r="M81" i="36"/>
  <c r="G81" i="36"/>
  <c r="K81" i="36"/>
  <c r="C81" i="36"/>
  <c r="AE40" i="36"/>
  <c r="X3" i="36"/>
  <c r="Y40" i="36"/>
  <c r="AG40" i="36"/>
  <c r="W3" i="36"/>
  <c r="Z4" i="36"/>
  <c r="AD2" i="36"/>
  <c r="AC40" i="36"/>
  <c r="U40" i="36"/>
  <c r="Z2" i="36"/>
  <c r="AG81" i="36"/>
  <c r="E2" i="37"/>
  <c r="AE81" i="36"/>
  <c r="Y81" i="36"/>
  <c r="AC81" i="36"/>
  <c r="U81" i="36"/>
  <c r="I3" i="6"/>
  <c r="J4" i="6"/>
  <c r="F5" i="37" l="1"/>
  <c r="E43" i="37"/>
  <c r="W43" i="37"/>
  <c r="G40" i="37"/>
  <c r="W2" i="37"/>
  <c r="X5" i="37" s="1"/>
  <c r="L2" i="37"/>
  <c r="O40" i="37"/>
  <c r="E3" i="37"/>
  <c r="M40" i="37"/>
  <c r="F3" i="37"/>
  <c r="H4" i="37"/>
  <c r="K40" i="37"/>
  <c r="C40" i="37"/>
  <c r="H2" i="37"/>
  <c r="J3" i="6"/>
  <c r="K4" i="6"/>
  <c r="X46" i="37" l="1"/>
  <c r="Z45" i="37"/>
  <c r="AD43" i="37"/>
  <c r="W44" i="37"/>
  <c r="X44" i="37"/>
  <c r="Z43" i="37"/>
  <c r="F44" i="37"/>
  <c r="E44" i="37"/>
  <c r="H45" i="37"/>
  <c r="F46" i="37"/>
  <c r="L43" i="37"/>
  <c r="H43" i="37"/>
  <c r="AE81" i="37"/>
  <c r="Y81" i="37"/>
  <c r="AG81" i="37"/>
  <c r="E2" i="38"/>
  <c r="AC81" i="37"/>
  <c r="U81" i="37"/>
  <c r="O81" i="37"/>
  <c r="M81" i="37"/>
  <c r="G81" i="37"/>
  <c r="K81" i="37"/>
  <c r="C81" i="37"/>
  <c r="Y40" i="37"/>
  <c r="AD2" i="37"/>
  <c r="X3" i="37"/>
  <c r="Z4" i="37"/>
  <c r="W3" i="37"/>
  <c r="AG40" i="37"/>
  <c r="AE40" i="37"/>
  <c r="AC40" i="37"/>
  <c r="U40" i="37"/>
  <c r="Z2" i="37"/>
  <c r="L4" i="6"/>
  <c r="K3" i="6"/>
  <c r="F5" i="38" l="1"/>
  <c r="E43" i="38"/>
  <c r="W43" i="38"/>
  <c r="O40" i="38"/>
  <c r="E3" i="38"/>
  <c r="M40" i="38"/>
  <c r="G40" i="38"/>
  <c r="F3" i="38"/>
  <c r="H4" i="38"/>
  <c r="W2" i="38"/>
  <c r="X5" i="38" s="1"/>
  <c r="L2" i="38"/>
  <c r="K40" i="38"/>
  <c r="C40" i="38"/>
  <c r="H2" i="38"/>
  <c r="M4" i="6"/>
  <c r="L3" i="6"/>
  <c r="H45" i="38" l="1"/>
  <c r="F46" i="38"/>
  <c r="L43" i="38"/>
  <c r="E44" i="38"/>
  <c r="F44" i="38"/>
  <c r="H43" i="38"/>
  <c r="AD43" i="38"/>
  <c r="W44" i="38"/>
  <c r="X44" i="38"/>
  <c r="X46" i="38"/>
  <c r="Z45" i="38"/>
  <c r="Z43" i="38"/>
  <c r="AE81" i="38"/>
  <c r="Y81" i="38"/>
  <c r="E2" i="39"/>
  <c r="AG81" i="38"/>
  <c r="AC81" i="38"/>
  <c r="U81" i="38"/>
  <c r="G81" i="38"/>
  <c r="O81" i="38"/>
  <c r="M81" i="38"/>
  <c r="K81" i="38"/>
  <c r="C81" i="38"/>
  <c r="AE40" i="38"/>
  <c r="Y40" i="38"/>
  <c r="W3" i="38"/>
  <c r="AG40" i="38"/>
  <c r="X3" i="38"/>
  <c r="Z4" i="38"/>
  <c r="AD2" i="38"/>
  <c r="AC40" i="38"/>
  <c r="U40" i="38"/>
  <c r="Z2" i="38"/>
  <c r="N4" i="6"/>
  <c r="M3" i="6"/>
  <c r="F5" i="39" l="1"/>
  <c r="E43" i="39"/>
  <c r="W43" i="39"/>
  <c r="O40" i="39"/>
  <c r="H4" i="39"/>
  <c r="M40" i="39"/>
  <c r="F3" i="39"/>
  <c r="G40" i="39"/>
  <c r="E3" i="39"/>
  <c r="L2" i="39"/>
  <c r="W2" i="39"/>
  <c r="X5" i="39" s="1"/>
  <c r="K40" i="39"/>
  <c r="C40" i="39"/>
  <c r="H2" i="39"/>
  <c r="N3" i="6"/>
  <c r="O4" i="6"/>
  <c r="X46" i="39" l="1"/>
  <c r="Z45" i="39"/>
  <c r="AD43" i="39"/>
  <c r="X44" i="39"/>
  <c r="W44" i="39"/>
  <c r="Z43" i="39"/>
  <c r="F44" i="39"/>
  <c r="E44" i="39"/>
  <c r="F46" i="39"/>
  <c r="H45" i="39"/>
  <c r="L43" i="39"/>
  <c r="H43" i="39"/>
  <c r="AG81" i="39"/>
  <c r="AE81" i="39"/>
  <c r="Y81" i="39"/>
  <c r="E2" i="40"/>
  <c r="AC81" i="39"/>
  <c r="U81" i="39"/>
  <c r="O81" i="39"/>
  <c r="G81" i="39"/>
  <c r="M81" i="39"/>
  <c r="K81" i="39"/>
  <c r="C81" i="39"/>
  <c r="AE40" i="39"/>
  <c r="Y40" i="39"/>
  <c r="AD2" i="39"/>
  <c r="AG40" i="39"/>
  <c r="Z4" i="39"/>
  <c r="X3" i="39"/>
  <c r="W3" i="39"/>
  <c r="AC40" i="39"/>
  <c r="U40" i="39"/>
  <c r="Z2" i="39"/>
  <c r="O3" i="6"/>
  <c r="P4" i="6"/>
  <c r="F5" i="40" l="1"/>
  <c r="W43" i="40"/>
  <c r="E43" i="40"/>
  <c r="O40" i="40"/>
  <c r="M40" i="40"/>
  <c r="G40" i="40"/>
  <c r="H4" i="40"/>
  <c r="E3" i="40"/>
  <c r="W2" i="40"/>
  <c r="X5" i="40" s="1"/>
  <c r="F3" i="40"/>
  <c r="L2" i="40"/>
  <c r="K40" i="40"/>
  <c r="C40" i="40"/>
  <c r="H2" i="40"/>
  <c r="P3" i="6"/>
  <c r="Q4" i="6"/>
  <c r="H45" i="40" l="1"/>
  <c r="F46" i="40"/>
  <c r="L43" i="40"/>
  <c r="E44" i="40"/>
  <c r="F44" i="40"/>
  <c r="H43" i="40"/>
  <c r="AD43" i="40"/>
  <c r="W44" i="40"/>
  <c r="X44" i="40"/>
  <c r="X46" i="40"/>
  <c r="Z45" i="40"/>
  <c r="Z43" i="40"/>
  <c r="Z4" i="40"/>
  <c r="AD2" i="40"/>
  <c r="AE40" i="40"/>
  <c r="X3" i="40"/>
  <c r="Y40" i="40"/>
  <c r="W3" i="40"/>
  <c r="AG40" i="40"/>
  <c r="AC40" i="40"/>
  <c r="U40" i="40"/>
  <c r="Z2" i="40"/>
  <c r="O81" i="40"/>
  <c r="M81" i="40"/>
  <c r="G81" i="40"/>
  <c r="K81" i="40"/>
  <c r="C81" i="40"/>
  <c r="AE81" i="40"/>
  <c r="Y81" i="40"/>
  <c r="AG81" i="40"/>
  <c r="E2" i="41"/>
  <c r="AC81" i="40"/>
  <c r="U81" i="40"/>
  <c r="Q3" i="6"/>
  <c r="R4" i="6"/>
  <c r="F5" i="41" l="1"/>
  <c r="E43" i="41"/>
  <c r="W43" i="41"/>
  <c r="O40" i="41"/>
  <c r="E3" i="41"/>
  <c r="M40" i="41"/>
  <c r="L2" i="41"/>
  <c r="F3" i="41"/>
  <c r="G40" i="41"/>
  <c r="H4" i="41"/>
  <c r="W2" i="41"/>
  <c r="X5" i="41" s="1"/>
  <c r="K40" i="41"/>
  <c r="C40" i="41"/>
  <c r="H2" i="41"/>
  <c r="S4" i="6"/>
  <c r="R3" i="6"/>
  <c r="X46" i="41" l="1"/>
  <c r="Z45" i="41"/>
  <c r="W44" i="41"/>
  <c r="X44" i="41"/>
  <c r="AD43" i="41"/>
  <c r="Z43" i="41"/>
  <c r="F44" i="41"/>
  <c r="E44" i="41"/>
  <c r="H45" i="41"/>
  <c r="F46" i="41"/>
  <c r="L43" i="41"/>
  <c r="H43" i="41"/>
  <c r="O81" i="41"/>
  <c r="M81" i="41"/>
  <c r="G81" i="41"/>
  <c r="K81" i="41"/>
  <c r="C81" i="41"/>
  <c r="AG81" i="41"/>
  <c r="AE81" i="41"/>
  <c r="Y81" i="41"/>
  <c r="AC81" i="41"/>
  <c r="U81" i="41"/>
  <c r="AG40" i="41"/>
  <c r="Z4" i="41"/>
  <c r="X3" i="41"/>
  <c r="Y40" i="41"/>
  <c r="AD2" i="41"/>
  <c r="AE40" i="41"/>
  <c r="W3" i="41"/>
  <c r="AC40" i="41"/>
  <c r="U40" i="41"/>
  <c r="Z2" i="41"/>
  <c r="T4" i="6"/>
  <c r="S3" i="6"/>
  <c r="U4" i="6" l="1"/>
  <c r="T3" i="6"/>
  <c r="U3" i="6" l="1"/>
  <c r="V4" i="6"/>
  <c r="V3" i="6" l="1"/>
  <c r="W4" i="6"/>
  <c r="W3" i="6" l="1"/>
  <c r="X4" i="6"/>
  <c r="X3" i="6" l="1"/>
  <c r="Y4" i="6"/>
  <c r="Y3" i="6" l="1"/>
  <c r="Z4" i="6"/>
  <c r="AA4" i="6" l="1"/>
  <c r="Z3" i="6"/>
  <c r="AB4" i="6" l="1"/>
  <c r="AA3" i="6"/>
  <c r="AC4" i="6" l="1"/>
  <c r="AB3" i="6"/>
  <c r="AD4" i="6" l="1"/>
  <c r="AC3" i="6"/>
  <c r="AD3" i="6" l="1"/>
  <c r="AE4" i="6"/>
  <c r="AE3" i="6" l="1"/>
  <c r="AF4" i="6"/>
  <c r="AF3" i="6" l="1"/>
  <c r="AG4" i="6"/>
  <c r="AG3" i="6" l="1"/>
  <c r="AH4" i="6"/>
  <c r="AI4" i="6" l="1"/>
  <c r="AH3" i="6"/>
  <c r="AJ4" i="6" l="1"/>
  <c r="AI3" i="6"/>
  <c r="AK4" i="6" l="1"/>
  <c r="AJ3" i="6"/>
  <c r="AL4" i="6" l="1"/>
  <c r="AK3" i="6"/>
  <c r="AL3" i="6" l="1"/>
  <c r="AM4" i="6"/>
  <c r="AM3" i="6" l="1"/>
  <c r="AN4" i="6"/>
  <c r="AN3" i="6" l="1"/>
  <c r="AO4" i="6"/>
  <c r="AO3" i="6" l="1"/>
  <c r="AP4" i="6"/>
  <c r="AP3" i="6" l="1"/>
  <c r="AQ4" i="6"/>
  <c r="AR4" i="6" l="1"/>
  <c r="AQ3" i="6"/>
  <c r="AS4" i="6" l="1"/>
  <c r="AR3" i="6"/>
  <c r="AS3" i="6" l="1"/>
  <c r="AT4" i="6"/>
  <c r="AT3" i="6" l="1"/>
  <c r="AU4" i="6"/>
  <c r="AU3" i="6" l="1"/>
  <c r="AV4" i="6"/>
  <c r="AV3" i="6" l="1"/>
  <c r="AW4" i="6"/>
  <c r="AW3" i="6" l="1"/>
  <c r="AX4" i="6"/>
  <c r="AY4" i="6" l="1"/>
  <c r="AX3" i="6"/>
  <c r="AZ4" i="6" l="1"/>
  <c r="AY3" i="6"/>
  <c r="BA4" i="6" l="1"/>
  <c r="AZ3" i="6"/>
  <c r="BB4" i="6" l="1"/>
  <c r="BA3" i="6"/>
  <c r="BB3" i="6" l="1"/>
  <c r="BC4" i="6"/>
  <c r="BC3" i="6" l="1"/>
  <c r="BD4" i="6"/>
  <c r="BD3" i="6" s="1"/>
  <c r="E72" i="6" l="1"/>
  <c r="H2" i="24" s="1"/>
  <c r="E59" i="6" l="1"/>
  <c r="AT73" i="6"/>
  <c r="AT75" i="6" s="1"/>
  <c r="Z5" i="39" s="1"/>
  <c r="BF72" i="6"/>
  <c r="AR73" i="6"/>
  <c r="AR75" i="6" s="1"/>
  <c r="Z46" i="38" s="1"/>
  <c r="AY73" i="6"/>
  <c r="AY75" i="6" s="1"/>
  <c r="H46" i="40" s="1"/>
  <c r="AF73" i="6"/>
  <c r="AF75" i="6" s="1"/>
  <c r="Z46" i="35" s="1"/>
  <c r="Q73" i="6"/>
  <c r="Q75" i="6" s="1"/>
  <c r="H5" i="31" s="1"/>
  <c r="E73" i="6"/>
  <c r="AO73" i="6"/>
  <c r="AO75" i="6" s="1"/>
  <c r="H5" i="38" s="1"/>
  <c r="AX73" i="6"/>
  <c r="AX75" i="6" s="1"/>
  <c r="Z5" i="40" s="1"/>
  <c r="E63" i="6"/>
  <c r="H73" i="6"/>
  <c r="G73" i="6"/>
  <c r="BA73" i="6"/>
  <c r="BA75" i="6" s="1"/>
  <c r="H5" i="41" s="1"/>
  <c r="AH73" i="6"/>
  <c r="AH75" i="6" s="1"/>
  <c r="Z5" i="36" s="1"/>
  <c r="R73" i="6"/>
  <c r="X73" i="6"/>
  <c r="AZ73" i="6"/>
  <c r="AZ75" i="6" s="1"/>
  <c r="Z46" i="40" s="1"/>
  <c r="Y73" i="6"/>
  <c r="E61" i="6"/>
  <c r="AQ73" i="6"/>
  <c r="AQ75" i="6" s="1"/>
  <c r="H46" i="38" s="1"/>
  <c r="AN73" i="6"/>
  <c r="AN75" i="6" s="1"/>
  <c r="Z46" i="37" s="1"/>
  <c r="AP73" i="6"/>
  <c r="AP75" i="6" s="1"/>
  <c r="Z5" i="38" s="1"/>
  <c r="AJ73" i="6"/>
  <c r="AJ75" i="6" s="1"/>
  <c r="Z46" i="36" s="1"/>
  <c r="AI73" i="6"/>
  <c r="AI75" i="6" s="1"/>
  <c r="H46" i="36" s="1"/>
  <c r="AW73" i="6"/>
  <c r="AW75" i="6" s="1"/>
  <c r="H5" i="40" s="1"/>
  <c r="AA73" i="6"/>
  <c r="J73" i="6"/>
  <c r="BB73" i="6"/>
  <c r="BB75" i="6" s="1"/>
  <c r="Z5" i="41" s="1"/>
  <c r="AS73" i="6"/>
  <c r="AS75" i="6" s="1"/>
  <c r="H5" i="39" s="1"/>
  <c r="AD73" i="6"/>
  <c r="AD75" i="6" s="1"/>
  <c r="Z5" i="35" s="1"/>
  <c r="T73" i="6"/>
  <c r="U73" i="6"/>
  <c r="M73" i="6"/>
  <c r="M75" i="6" s="1"/>
  <c r="H5" i="30" s="1"/>
  <c r="K73" i="6"/>
  <c r="K75" i="6" s="1"/>
  <c r="H46" i="26" s="1"/>
  <c r="AL73" i="6"/>
  <c r="AL75" i="6" s="1"/>
  <c r="Z5" i="37" s="1"/>
  <c r="AC73" i="6"/>
  <c r="AC75" i="6" s="1"/>
  <c r="H5" i="35" s="1"/>
  <c r="AU73" i="6"/>
  <c r="AU75" i="6" s="1"/>
  <c r="H46" i="39" s="1"/>
  <c r="AV73" i="6"/>
  <c r="AV75" i="6" s="1"/>
  <c r="Z46" i="39" s="1"/>
  <c r="BC73" i="6"/>
  <c r="BC75" i="6" s="1"/>
  <c r="H46" i="41" s="1"/>
  <c r="BD73" i="6"/>
  <c r="BD75" i="6" s="1"/>
  <c r="Z46" i="41" s="1"/>
  <c r="P73" i="6"/>
  <c r="P75" i="6" s="1"/>
  <c r="Z46" i="30" s="1"/>
  <c r="N73" i="6"/>
  <c r="N75" i="6" s="1"/>
  <c r="Z5" i="30" s="1"/>
  <c r="AB73" i="6"/>
  <c r="AB75" i="6" s="1"/>
  <c r="Z46" i="34" s="1"/>
  <c r="E66" i="6"/>
  <c r="S73" i="6"/>
  <c r="AG73" i="6"/>
  <c r="AG75" i="6" s="1"/>
  <c r="H5" i="36" s="1"/>
  <c r="I73" i="6"/>
  <c r="Z73" i="6"/>
  <c r="W73" i="6"/>
  <c r="AM73" i="6"/>
  <c r="AM75" i="6" s="1"/>
  <c r="H46" i="37" s="1"/>
  <c r="O73" i="6"/>
  <c r="O75" i="6" s="1"/>
  <c r="H46" i="30" s="1"/>
  <c r="AK73" i="6"/>
  <c r="AK75" i="6" s="1"/>
  <c r="H5" i="37" s="1"/>
  <c r="V73" i="6"/>
  <c r="L73" i="6"/>
  <c r="L75" i="6" s="1"/>
  <c r="Z46" i="26" s="1"/>
  <c r="AE73" i="6"/>
  <c r="AE75" i="6" s="1"/>
  <c r="H46" i="35" s="1"/>
  <c r="F73" i="6"/>
  <c r="E60" i="6"/>
  <c r="E62" i="6"/>
  <c r="F66" i="6"/>
  <c r="I74" i="6" l="1"/>
  <c r="H4" i="26" s="1"/>
  <c r="T74" i="6"/>
  <c r="Z45" i="31" s="1"/>
  <c r="R74" i="6"/>
  <c r="Z4" i="31" s="1"/>
  <c r="E75" i="6"/>
  <c r="H5" i="24" s="1"/>
  <c r="E74" i="6"/>
  <c r="H4" i="24" s="1"/>
  <c r="V74" i="6"/>
  <c r="Z4" i="33" s="1"/>
  <c r="AB46" i="26"/>
  <c r="AB5" i="24"/>
  <c r="J46" i="26"/>
  <c r="J5" i="24"/>
  <c r="J5" i="26"/>
  <c r="AB5" i="26"/>
  <c r="J46" i="24"/>
  <c r="AB46" i="24"/>
  <c r="G74" i="6"/>
  <c r="H45" i="24" s="1"/>
  <c r="J74" i="6"/>
  <c r="Z4" i="26" s="1"/>
  <c r="H75" i="6"/>
  <c r="Z46" i="24" s="1"/>
  <c r="H74" i="6"/>
  <c r="Z45" i="24" s="1"/>
  <c r="AA74" i="6"/>
  <c r="H45" i="34" s="1"/>
  <c r="Y74" i="6"/>
  <c r="H4" i="34" s="1"/>
  <c r="S74" i="6"/>
  <c r="H45" i="31" s="1"/>
  <c r="W75" i="6"/>
  <c r="H46" i="33" s="1"/>
  <c r="W74" i="6"/>
  <c r="H45" i="33" s="1"/>
  <c r="F74" i="6"/>
  <c r="Z4" i="24" s="1"/>
  <c r="Z74" i="6"/>
  <c r="Z4" i="34" s="1"/>
  <c r="U74" i="6"/>
  <c r="H4" i="33" s="1"/>
  <c r="X75" i="6"/>
  <c r="Z46" i="33" s="1"/>
  <c r="X74" i="6"/>
  <c r="Z45" i="33" s="1"/>
  <c r="AB5" i="30"/>
  <c r="AB46" i="40"/>
  <c r="J46" i="38"/>
  <c r="AB46" i="35"/>
  <c r="J46" i="40"/>
  <c r="J46" i="35"/>
  <c r="AB46" i="41"/>
  <c r="AB46" i="39"/>
  <c r="AB46" i="38"/>
  <c r="AB46" i="34"/>
  <c r="J46" i="33"/>
  <c r="J46" i="31"/>
  <c r="AB46" i="33"/>
  <c r="J46" i="37"/>
  <c r="J46" i="30"/>
  <c r="AB46" i="37"/>
  <c r="J46" i="34"/>
  <c r="J46" i="39"/>
  <c r="J46" i="36"/>
  <c r="AB46" i="36"/>
  <c r="J46" i="41"/>
  <c r="AB46" i="31"/>
  <c r="AB46" i="30"/>
  <c r="J5" i="36"/>
  <c r="AB5" i="38"/>
  <c r="J5" i="41"/>
  <c r="J5" i="34"/>
  <c r="AB5" i="41"/>
  <c r="AB5" i="39"/>
  <c r="AB5" i="33"/>
  <c r="J5" i="40"/>
  <c r="J5" i="33"/>
  <c r="J5" i="35"/>
  <c r="J5" i="37"/>
  <c r="AB5" i="31"/>
  <c r="AB5" i="35"/>
  <c r="J5" i="30"/>
  <c r="J5" i="39"/>
  <c r="AB5" i="34"/>
  <c r="J5" i="38"/>
  <c r="J5" i="31"/>
  <c r="AB5" i="37"/>
  <c r="AB5" i="40"/>
  <c r="AB5" i="36"/>
  <c r="E64" i="6"/>
  <c r="U75" i="6" l="1"/>
  <c r="H5" i="33" s="1"/>
  <c r="S75" i="6"/>
  <c r="H46" i="31" s="1"/>
  <c r="J75" i="6"/>
  <c r="Z5" i="26" s="1"/>
  <c r="R75" i="6"/>
  <c r="Z5" i="31" s="1"/>
  <c r="Z75" i="6"/>
  <c r="Z5" i="34" s="1"/>
  <c r="Y75" i="6"/>
  <c r="H5" i="34" s="1"/>
  <c r="G75" i="6"/>
  <c r="H46" i="24" s="1"/>
  <c r="T75" i="6"/>
  <c r="Z46" i="31" s="1"/>
  <c r="F75" i="6"/>
  <c r="Z5" i="24" s="1"/>
  <c r="AA75" i="6"/>
  <c r="H46" i="34" s="1"/>
  <c r="V75" i="6"/>
  <c r="Z5" i="33" s="1"/>
  <c r="I75" i="6"/>
  <c r="H5"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4" authorId="0" shapeId="0" xr:uid="{0B496B01-4453-4DF2-A0B6-5B951CA221A0}">
      <text>
        <r>
          <rPr>
            <b/>
            <sz val="16"/>
            <color indexed="81"/>
            <rFont val="Tahoma"/>
            <family val="2"/>
          </rPr>
          <t>Ich:</t>
        </r>
        <r>
          <rPr>
            <sz val="16"/>
            <color indexed="81"/>
            <rFont val="Tahoma"/>
            <family val="2"/>
          </rPr>
          <t xml:space="preserve">
Instructions:  Use date format yyyy-mm-dd or mm/dd/yyyy. However, depending on your settings, you may need to use dd/mm/yyyy.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H2" authorId="0" shapeId="0" xr:uid="{D2503EA7-CE30-4FA3-86EA-5DCED1D43DE1}">
      <text>
        <r>
          <rPr>
            <b/>
            <sz val="16"/>
            <color indexed="81"/>
            <rFont val="Tahoma"/>
            <family val="2"/>
          </rPr>
          <t>Ich:</t>
        </r>
        <r>
          <rPr>
            <sz val="16"/>
            <color indexed="81"/>
            <rFont val="Tahoma"/>
            <family val="2"/>
          </rPr>
          <t xml:space="preserve">
The phase goal is making gains in aerobic capacity, developing strength and learning specific mental skills.
This phase, which lasts from four to eight weeks, includes dry and live fire training. Strength training is introduced in this phase along with mental training. Technical skills such as outer position are improved or solidified. Nutritional education should be part of this phase as well as medical, dental and vision check-ups.
</t>
        </r>
      </text>
    </comment>
    <comment ref="BG3" authorId="0" shapeId="0" xr:uid="{10760770-95F7-40DD-A5B0-6D1E1A54E3F4}">
      <text>
        <r>
          <rPr>
            <b/>
            <sz val="16"/>
            <color indexed="81"/>
            <rFont val="Tahoma"/>
            <family val="2"/>
          </rPr>
          <t>Ich:</t>
        </r>
        <r>
          <rPr>
            <sz val="16"/>
            <color indexed="81"/>
            <rFont val="Tahoma"/>
            <family val="2"/>
          </rPr>
          <t xml:space="preserve">
Views towards competitions.  First, they must be considered as the final test of training decisions and plans. Second, they should be used to assess athletes in situations that are impossible to replicate in the practice environment. Only in competition, when faced with an opponent, do athletes experience the stress levels that can cause inappropriate responses. Emotions such as anger, frustration and fear are difficult to simulate elsewhere.
For these reasons, it is important to expose athletes to competitions of various forms and degrees – different ranges, different skill level opponents, etc. – forcing the testing of different skills, tactics and strategies.
This phase lasts as long as the athlete is competing. The purpose of this phase is to maintain health and fitness while training, competing and traveling. Athletes should emphasize technical and tactical work, decreasing volume while keeping intensity high in competitions and simulations.
</t>
        </r>
      </text>
    </comment>
    <comment ref="BH3" authorId="0" shapeId="0" xr:uid="{37D57C6F-C688-41DD-9D7C-D9583D685879}">
      <text>
        <r>
          <rPr>
            <b/>
            <sz val="16"/>
            <color indexed="81"/>
            <rFont val="Tahoma"/>
            <family val="2"/>
          </rPr>
          <t>Ich:</t>
        </r>
        <r>
          <rPr>
            <sz val="16"/>
            <color indexed="81"/>
            <rFont val="Tahoma"/>
            <family val="2"/>
          </rPr>
          <t xml:space="preserve">
During the specific preparation phase athletes continue to build their aerobic base, but also start to build specific strength and stamina and to simulate sport specific movements in training, strength to raise a pistol or mount a shotgun. Similarly, the mental training begins being tailored to the sport. This phase also lasts from four to eight weeks.
Athletes increase their training load in this phase by increasing the intensity of workouts; volume also increases slightly. Technical skills are highlighted and activities are more structured than in the general preparation phase.
</t>
        </r>
      </text>
    </comment>
    <comment ref="BG4" authorId="0" shapeId="0" xr:uid="{220A6A36-8BA1-4296-B178-24395E68517F}">
      <text>
        <r>
          <rPr>
            <b/>
            <sz val="9"/>
            <color indexed="81"/>
            <rFont val="Tahoma"/>
            <family val="2"/>
          </rPr>
          <t>Ich:</t>
        </r>
        <r>
          <rPr>
            <sz val="9"/>
            <color indexed="81"/>
            <rFont val="Tahoma"/>
            <family val="2"/>
          </rPr>
          <t xml:space="preserve">
</t>
        </r>
        <r>
          <rPr>
            <sz val="16"/>
            <color indexed="81"/>
            <rFont val="Tahoma"/>
            <family val="2"/>
          </rPr>
          <t xml:space="preserve">In the transition period, athletes recover from the stress of competing, recover from injuries, but stay active and focus on enjoying activity. Athletes should do no strength training during this phase, but rather play other sports and relax.
Although this period represents down time for athletes, you can remain in contact with them to provide guidance and assist athletes with their decisions regarding appropriate recreational activities.
</t>
        </r>
      </text>
    </comment>
    <comment ref="BH4" authorId="0" shapeId="0" xr:uid="{C337DABC-837E-4C23-B282-AC5C6C9A2154}">
      <text>
        <r>
          <rPr>
            <b/>
            <sz val="16"/>
            <color indexed="81"/>
            <rFont val="Tahoma"/>
            <family val="2"/>
          </rPr>
          <t>Ich:</t>
        </r>
        <r>
          <rPr>
            <sz val="16"/>
            <color indexed="81"/>
            <rFont val="Tahoma"/>
            <family val="2"/>
          </rPr>
          <t xml:space="preserve">
The purpose of the pre-competitive phase is to train in a sport specific environment. Developing tactics is added to the routine but the training volume remains relatively high. There is an increase in the number and degree of high intensity workouts. This phase usually lasts from four to six weeks.
Physical training in this phase should move toward very sport-specific activities. Technical skill training is emphasized and athletes are introduced to actual competitions. It can be easy to ask too much of the athletes in this training phase; so monitor athletes carefully for signs of fatigue and injury. Make certain that rest days follow days of high-intensity training.
Competition results obtained in this phase cannot be used in isolation to make coaching decisions regarding the level of physical conditioning or technical skills. Athletes in this phase are still “building” and competition results should be used as one criterion for how athletes are doing.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H2" authorId="0" shapeId="0" xr:uid="{7D9FAE15-3711-4D36-B885-E3F41C454B69}">
      <text>
        <r>
          <rPr>
            <b/>
            <sz val="16"/>
            <color indexed="81"/>
            <rFont val="Tahoma"/>
            <family val="2"/>
          </rPr>
          <t>Ich:</t>
        </r>
        <r>
          <rPr>
            <sz val="16"/>
            <color indexed="81"/>
            <rFont val="Tahoma"/>
            <family val="2"/>
          </rPr>
          <t xml:space="preserve">
The phase goal is making gains in aerobic capacity, developing strength and learning specific mental skills.
This phase, which lasts from four to eight weeks, includes dry and live fire training. Strength training is introduced in this phase along with mental training. Technical skills such as outer position are improved or solidified. Nutritional education should be part of this phase as well as medical, dental and vision check-ups.
</t>
        </r>
      </text>
    </comment>
    <comment ref="BG3" authorId="0" shapeId="0" xr:uid="{B9A176A6-C428-40D8-A4D5-9D3E2B62028B}">
      <text>
        <r>
          <rPr>
            <b/>
            <sz val="16"/>
            <color indexed="81"/>
            <rFont val="Tahoma"/>
            <family val="2"/>
          </rPr>
          <t>Ich:</t>
        </r>
        <r>
          <rPr>
            <sz val="16"/>
            <color indexed="81"/>
            <rFont val="Tahoma"/>
            <family val="2"/>
          </rPr>
          <t xml:space="preserve">
Views towards competitions.  First, they must be considered as the final test of training decisions and plans. Second, they should be used to assess athletes in situations that are impossible to replicate in the practice environment. Only in competition, when faced with an opponent, do athletes experience the stress levels that can cause inappropriate responses. Emotions such as anger, frustration and fear are difficult to simulate elsewhere.
For these reasons, it is important to expose athletes to competitions of various forms and degrees – different ranges, different skill level opponents, etc. – forcing the testing of different skills, tactics and strategies.
This phase lasts as long as the athlete is competing. The purpose of this phase is to maintain health and fitness while training, competing and traveling. Athletes should emphasize technical and tactical work, decreasing volume while keeping intensity high in competitions and simulations.
</t>
        </r>
      </text>
    </comment>
    <comment ref="BH3" authorId="0" shapeId="0" xr:uid="{C0AA4009-C107-44E2-AA80-9327F6D9BE91}">
      <text>
        <r>
          <rPr>
            <b/>
            <sz val="16"/>
            <color indexed="81"/>
            <rFont val="Tahoma"/>
            <family val="2"/>
          </rPr>
          <t>Ich:</t>
        </r>
        <r>
          <rPr>
            <sz val="16"/>
            <color indexed="81"/>
            <rFont val="Tahoma"/>
            <family val="2"/>
          </rPr>
          <t xml:space="preserve">
During the specific preparation phase athletes continue to build their aerobic base, but also start to build specific strength and stamina and to simulate sport specific movements in training, strength to raise a pistol or mount a shotgun. Similarly, the mental training begins being tailored to the sport. This phase also lasts from four to eight weeks.
Athletes increase their training load in this phase by increasing the intensity of workouts; volume also increases slightly. Technical skills are highlighted and activities are more structured than in the general preparation phase.
</t>
        </r>
      </text>
    </comment>
    <comment ref="BG4" authorId="0" shapeId="0" xr:uid="{B4787BA1-B724-4128-8308-32BBE5988375}">
      <text>
        <r>
          <rPr>
            <b/>
            <sz val="9"/>
            <color indexed="81"/>
            <rFont val="Tahoma"/>
            <family val="2"/>
          </rPr>
          <t>Ich:</t>
        </r>
        <r>
          <rPr>
            <sz val="9"/>
            <color indexed="81"/>
            <rFont val="Tahoma"/>
            <family val="2"/>
          </rPr>
          <t xml:space="preserve">
</t>
        </r>
        <r>
          <rPr>
            <sz val="16"/>
            <color indexed="81"/>
            <rFont val="Tahoma"/>
            <family val="2"/>
          </rPr>
          <t xml:space="preserve">In the transition period, athletes recover from the stress of competing, recover from injuries, but stay active and focus on enjoying activity. Athletes should do no strength training during this phase, but rather play other sports and relax.
Although this period represents down time for athletes, you can remain in contact with them to provide guidance and assist athletes with their decisions regarding appropriate recreational activities.
</t>
        </r>
      </text>
    </comment>
    <comment ref="BH4" authorId="0" shapeId="0" xr:uid="{226E9E9A-6122-4C82-A923-A5B6A099D30B}">
      <text>
        <r>
          <rPr>
            <b/>
            <sz val="16"/>
            <color indexed="81"/>
            <rFont val="Tahoma"/>
            <family val="2"/>
          </rPr>
          <t>Ich:</t>
        </r>
        <r>
          <rPr>
            <sz val="16"/>
            <color indexed="81"/>
            <rFont val="Tahoma"/>
            <family val="2"/>
          </rPr>
          <t xml:space="preserve">
The purpose of the pre-competitive phase is to train in a sport specific environment. Developing tactics is added to the routine but the training volume remains relatively high. There is an increase in the number and degree of high intensity workouts. This phase usually lasts from four to six weeks.
Physical training in this phase should move toward very sport-specific activities. Technical skill training is emphasized and athletes are introduced to actual competitions. It can be easy to ask too much of the athletes in this training phase; so monitor athletes carefully for signs of fatigue and injury. Make certain that rest days follow days of high-intensity training.
Competition results obtained in this phase cannot be used in isolation to make coaching decisions regarding the level of physical conditioning or technical skills. Athletes in this phase are still “building” and competition results should be used as one criterion for how athletes are doing.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H2" authorId="0" shapeId="0" xr:uid="{C23EE561-CD81-45D7-9264-9B4B4B20724B}">
      <text>
        <r>
          <rPr>
            <b/>
            <sz val="16"/>
            <color indexed="81"/>
            <rFont val="Tahoma"/>
            <family val="2"/>
          </rPr>
          <t>Ich:</t>
        </r>
        <r>
          <rPr>
            <sz val="16"/>
            <color indexed="81"/>
            <rFont val="Tahoma"/>
            <family val="2"/>
          </rPr>
          <t xml:space="preserve">
The phase goal is making gains in aerobic capacity, developing strength and learning specific mental skills.
This phase, which lasts from four to eight weeks, includes dry and live fire training. Strength training is introduced in this phase along with mental training. Technical skills such as outer position are improved or solidified. Nutritional education should be part of this phase as well as medical, dental and vision check-ups.
</t>
        </r>
      </text>
    </comment>
    <comment ref="BG3" authorId="0" shapeId="0" xr:uid="{751AFB51-280B-414D-8605-676CDEA2B9C1}">
      <text>
        <r>
          <rPr>
            <b/>
            <sz val="16"/>
            <color indexed="81"/>
            <rFont val="Tahoma"/>
            <family val="2"/>
          </rPr>
          <t>Ich:</t>
        </r>
        <r>
          <rPr>
            <sz val="16"/>
            <color indexed="81"/>
            <rFont val="Tahoma"/>
            <family val="2"/>
          </rPr>
          <t xml:space="preserve">
Views towards competitions.  First, they must be considered as the final test of training decisions and plans. Second, they should be used to assess athletes in situations that are impossible to replicate in the practice environment. Only in competition, when faced with an opponent, do athletes experience the stress levels that can cause inappropriate responses. Emotions such as anger, frustration and fear are difficult to simulate elsewhere.
For these reasons, it is important to expose athletes to competitions of various forms and degrees – different ranges, different skill level opponents, etc. – forcing the testing of different skills, tactics and strategies.
This phase lasts as long as the athlete is competing. The purpose of this phase is to maintain health and fitness while training, competing and traveling. Athletes should emphasize technical and tactical work, decreasing volume while keeping intensity high in competitions and simulations.
</t>
        </r>
      </text>
    </comment>
    <comment ref="BH3" authorId="0" shapeId="0" xr:uid="{787BE157-D6F6-41E7-8DE7-02FD0CB84E30}">
      <text>
        <r>
          <rPr>
            <b/>
            <sz val="16"/>
            <color indexed="81"/>
            <rFont val="Tahoma"/>
            <family val="2"/>
          </rPr>
          <t>Ich:</t>
        </r>
        <r>
          <rPr>
            <sz val="16"/>
            <color indexed="81"/>
            <rFont val="Tahoma"/>
            <family val="2"/>
          </rPr>
          <t xml:space="preserve">
During the specific preparation phase athletes continue to build their aerobic base, but also start to build specific strength and stamina and to simulate sport specific movements in training, strength to raise a pistol or mount a shotgun. Similarly, the mental training begins being tailored to the sport. This phase also lasts from four to eight weeks.
Athletes increase their training load in this phase by increasing the intensity of workouts; volume also increases slightly. Technical skills are highlighted and activities are more structured than in the general preparation phase.
</t>
        </r>
      </text>
    </comment>
    <comment ref="BG4" authorId="0" shapeId="0" xr:uid="{5545F056-5DB5-493F-8825-AF7FAC80EC7C}">
      <text>
        <r>
          <rPr>
            <b/>
            <sz val="9"/>
            <color indexed="81"/>
            <rFont val="Tahoma"/>
            <family val="2"/>
          </rPr>
          <t>Ich:</t>
        </r>
        <r>
          <rPr>
            <sz val="9"/>
            <color indexed="81"/>
            <rFont val="Tahoma"/>
            <family val="2"/>
          </rPr>
          <t xml:space="preserve">
</t>
        </r>
        <r>
          <rPr>
            <sz val="16"/>
            <color indexed="81"/>
            <rFont val="Tahoma"/>
            <family val="2"/>
          </rPr>
          <t xml:space="preserve">In the transition period, athletes recover from the stress of competing, recover from injuries, but stay active and focus on enjoying activity. Athletes should do no strength training during this phase, but rather play other sports and relax.
Although this period represents down time for athletes, you can remain in contact with them to provide guidance and assist athletes with their decisions regarding appropriate recreational activities.
</t>
        </r>
      </text>
    </comment>
    <comment ref="BH4" authorId="0" shapeId="0" xr:uid="{70042CE2-83CC-4456-A321-39935EC069EE}">
      <text>
        <r>
          <rPr>
            <b/>
            <sz val="16"/>
            <color indexed="81"/>
            <rFont val="Tahoma"/>
            <family val="2"/>
          </rPr>
          <t>Ich:</t>
        </r>
        <r>
          <rPr>
            <sz val="16"/>
            <color indexed="81"/>
            <rFont val="Tahoma"/>
            <family val="2"/>
          </rPr>
          <t xml:space="preserve">
The purpose of the pre-competitive phase is to train in a sport specific environment. Developing tactics is added to the routine but the training volume remains relatively high. There is an increase in the number and degree of high intensity workouts. This phase usually lasts from four to six weeks.
Physical training in this phase should move toward very sport-specific activities. Technical skill training is emphasized and athletes are introduced to actual competitions. It can be easy to ask too much of the athletes in this training phase; so monitor athletes carefully for signs of fatigue and injury. Make certain that rest days follow days of high-intensity training.
Competition results obtained in this phase cannot be used in isolation to make coaching decisions regarding the level of physical conditioning or technical skills. Athletes in this phase are still “building” and competition results should be used as one criterion for how athletes are doing.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H2" authorId="0" shapeId="0" xr:uid="{1F8C228F-1AA2-4D75-856F-C059C45C9972}">
      <text>
        <r>
          <rPr>
            <b/>
            <sz val="16"/>
            <color indexed="81"/>
            <rFont val="Tahoma"/>
            <family val="2"/>
          </rPr>
          <t>Ich:</t>
        </r>
        <r>
          <rPr>
            <sz val="16"/>
            <color indexed="81"/>
            <rFont val="Tahoma"/>
            <family val="2"/>
          </rPr>
          <t xml:space="preserve">
The phase goal is making gains in aerobic capacity, developing strength and learning specific mental skills.
This phase, which lasts from four to eight weeks, includes dry and live fire training. Strength training is introduced in this phase along with mental training. Technical skills such as outer position are improved or solidified. Nutritional education should be part of this phase as well as medical, dental and vision check-ups.
</t>
        </r>
      </text>
    </comment>
    <comment ref="BG3" authorId="0" shapeId="0" xr:uid="{0EF402B6-C9A9-46EE-810C-95687D0A1288}">
      <text>
        <r>
          <rPr>
            <b/>
            <sz val="16"/>
            <color indexed="81"/>
            <rFont val="Tahoma"/>
            <family val="2"/>
          </rPr>
          <t>Ich:</t>
        </r>
        <r>
          <rPr>
            <sz val="16"/>
            <color indexed="81"/>
            <rFont val="Tahoma"/>
            <family val="2"/>
          </rPr>
          <t xml:space="preserve">
Views towards competitions.  First, they must be considered as the final test of training decisions and plans. Second, they should be used to assess athletes in situations that are impossible to replicate in the practice environment. Only in competition, when faced with an opponent, do athletes experience the stress levels that can cause inappropriate responses. Emotions such as anger, frustration and fear are difficult to simulate elsewhere.
For these reasons, it is important to expose athletes to competitions of various forms and degrees – different ranges, different skill level opponents, etc. – forcing the testing of different skills, tactics and strategies.
This phase lasts as long as the athlete is competing. The purpose of this phase is to maintain health and fitness while training, competing and traveling. Athletes should emphasize technical and tactical work, decreasing volume while keeping intensity high in competitions and simulations.
</t>
        </r>
      </text>
    </comment>
    <comment ref="BH3" authorId="0" shapeId="0" xr:uid="{117A34E2-88CC-477D-9D2E-E39732251B19}">
      <text>
        <r>
          <rPr>
            <b/>
            <sz val="16"/>
            <color indexed="81"/>
            <rFont val="Tahoma"/>
            <family val="2"/>
          </rPr>
          <t>Ich:</t>
        </r>
        <r>
          <rPr>
            <sz val="16"/>
            <color indexed="81"/>
            <rFont val="Tahoma"/>
            <family val="2"/>
          </rPr>
          <t xml:space="preserve">
During the specific preparation phase athletes continue to build their aerobic base, but also start to build specific strength and stamina and to simulate sport specific movements in training, strength to raise a pistol or mount a shotgun. Similarly, the mental training begins being tailored to the sport. This phase also lasts from four to eight weeks.
Athletes increase their training load in this phase by increasing the intensity of workouts; volume also increases slightly. Technical skills are highlighted and activities are more structured than in the general preparation phase.
</t>
        </r>
      </text>
    </comment>
    <comment ref="BG4" authorId="0" shapeId="0" xr:uid="{AC96017C-01B6-4A64-A502-6BFA085B17D5}">
      <text>
        <r>
          <rPr>
            <b/>
            <sz val="9"/>
            <color indexed="81"/>
            <rFont val="Tahoma"/>
            <family val="2"/>
          </rPr>
          <t>Ich:</t>
        </r>
        <r>
          <rPr>
            <sz val="9"/>
            <color indexed="81"/>
            <rFont val="Tahoma"/>
            <family val="2"/>
          </rPr>
          <t xml:space="preserve">
</t>
        </r>
        <r>
          <rPr>
            <sz val="16"/>
            <color indexed="81"/>
            <rFont val="Tahoma"/>
            <family val="2"/>
          </rPr>
          <t xml:space="preserve">In the transition period, athletes recover from the stress of competing, recover from injuries, but stay active and focus on enjoying activity. Athletes should do no strength training during this phase, but rather play other sports and relax.
Although this period represents down time for athletes, you can remain in contact with them to provide guidance and assist athletes with their decisions regarding appropriate recreational activities.
</t>
        </r>
      </text>
    </comment>
    <comment ref="BH4" authorId="0" shapeId="0" xr:uid="{90EC6A49-DC60-4E8E-95CB-A3B4D66195EA}">
      <text>
        <r>
          <rPr>
            <b/>
            <sz val="16"/>
            <color indexed="81"/>
            <rFont val="Tahoma"/>
            <family val="2"/>
          </rPr>
          <t>Ich:</t>
        </r>
        <r>
          <rPr>
            <sz val="16"/>
            <color indexed="81"/>
            <rFont val="Tahoma"/>
            <family val="2"/>
          </rPr>
          <t xml:space="preserve">
The purpose of the pre-competitive phase is to train in a sport specific environment. Developing tactics is added to the routine but the training volume remains relatively high. There is an increase in the number and degree of high intensity workouts. This phase usually lasts from four to six weeks.
Physical training in this phase should move toward very sport-specific activities. Technical skill training is emphasized and athletes are introduced to actual competitions. It can be easy to ask too much of the athletes in this training phase; so monitor athletes carefully for signs of fatigue and injury. Make certain that rest days follow days of high-intensity training.
Competition results obtained in this phase cannot be used in isolation to make coaching decisions regarding the level of physical conditioning or technical skills. Athletes in this phase are still “building” and competition results should be used as one criterion for how athletes are doing.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H2" authorId="0" shapeId="0" xr:uid="{38235B08-6711-4A98-B47C-2AB61519786A}">
      <text>
        <r>
          <rPr>
            <b/>
            <sz val="16"/>
            <color indexed="81"/>
            <rFont val="Tahoma"/>
            <family val="2"/>
          </rPr>
          <t>Ich:</t>
        </r>
        <r>
          <rPr>
            <sz val="16"/>
            <color indexed="81"/>
            <rFont val="Tahoma"/>
            <family val="2"/>
          </rPr>
          <t xml:space="preserve">
The phase goal is making gains in aerobic capacity, developing strength and learning specific mental skills.
This phase, which lasts from four to eight weeks, includes dry and live fire training. Strength training is introduced in this phase along with mental training. Technical skills such as outer position are improved or solidified. Nutritional education should be part of this phase as well as medical, dental and vision check-ups.
</t>
        </r>
      </text>
    </comment>
    <comment ref="BG3" authorId="0" shapeId="0" xr:uid="{3C59D0BE-3F88-468B-8C22-C792B48B7ADE}">
      <text>
        <r>
          <rPr>
            <b/>
            <sz val="16"/>
            <color indexed="81"/>
            <rFont val="Tahoma"/>
            <family val="2"/>
          </rPr>
          <t>Ich:</t>
        </r>
        <r>
          <rPr>
            <sz val="16"/>
            <color indexed="81"/>
            <rFont val="Tahoma"/>
            <family val="2"/>
          </rPr>
          <t xml:space="preserve">
Views towards competitions.  First, they must be considered as the final test of training decisions and plans. Second, they should be used to assess athletes in situations that are impossible to replicate in the practice environment. Only in competition, when faced with an opponent, do athletes experience the stress levels that can cause inappropriate responses. Emotions such as anger, frustration and fear are difficult to simulate elsewhere.
For these reasons, it is important to expose athletes to competitions of various forms and degrees – different ranges, different skill level opponents, etc. – forcing the testing of different skills, tactics and strategies.
This phase lasts as long as the athlete is competing. The purpose of this phase is to maintain health and fitness while training, competing and traveling. Athletes should emphasize technical and tactical work, decreasing volume while keeping intensity high in competitions and simulations.
</t>
        </r>
      </text>
    </comment>
    <comment ref="BH3" authorId="0" shapeId="0" xr:uid="{406AC60C-BA24-4452-8340-B1908F704944}">
      <text>
        <r>
          <rPr>
            <b/>
            <sz val="16"/>
            <color indexed="81"/>
            <rFont val="Tahoma"/>
            <family val="2"/>
          </rPr>
          <t>Ich:</t>
        </r>
        <r>
          <rPr>
            <sz val="16"/>
            <color indexed="81"/>
            <rFont val="Tahoma"/>
            <family val="2"/>
          </rPr>
          <t xml:space="preserve">
During the specific preparation phase athletes continue to build their aerobic base, but also start to build specific strength and stamina and to simulate sport specific movements in training, strength to raise a pistol or mount a shotgun. Similarly, the mental training begins being tailored to the sport. This phase also lasts from four to eight weeks.
Athletes increase their training load in this phase by increasing the intensity of workouts; volume also increases slightly. Technical skills are highlighted and activities are more structured than in the general preparation phase.
</t>
        </r>
      </text>
    </comment>
    <comment ref="BG4" authorId="0" shapeId="0" xr:uid="{5F5F6AEE-0685-4011-861E-C480FE5E0FD2}">
      <text>
        <r>
          <rPr>
            <b/>
            <sz val="9"/>
            <color indexed="81"/>
            <rFont val="Tahoma"/>
            <family val="2"/>
          </rPr>
          <t>Ich:</t>
        </r>
        <r>
          <rPr>
            <sz val="9"/>
            <color indexed="81"/>
            <rFont val="Tahoma"/>
            <family val="2"/>
          </rPr>
          <t xml:space="preserve">
</t>
        </r>
        <r>
          <rPr>
            <sz val="16"/>
            <color indexed="81"/>
            <rFont val="Tahoma"/>
            <family val="2"/>
          </rPr>
          <t xml:space="preserve">In the transition period, athletes recover from the stress of competing, recover from injuries, but stay active and focus on enjoying activity. Athletes should do no strength training during this phase, but rather play other sports and relax.
Although this period represents down time for athletes, you can remain in contact with them to provide guidance and assist athletes with their decisions regarding appropriate recreational activities.
</t>
        </r>
      </text>
    </comment>
    <comment ref="BH4" authorId="0" shapeId="0" xr:uid="{5A487FEF-5C87-422B-BF53-D6916EC6012F}">
      <text>
        <r>
          <rPr>
            <b/>
            <sz val="16"/>
            <color indexed="81"/>
            <rFont val="Tahoma"/>
            <family val="2"/>
          </rPr>
          <t>Ich:</t>
        </r>
        <r>
          <rPr>
            <sz val="16"/>
            <color indexed="81"/>
            <rFont val="Tahoma"/>
            <family val="2"/>
          </rPr>
          <t xml:space="preserve">
The purpose of the pre-competitive phase is to train in a sport specific environment. Developing tactics is added to the routine but the training volume remains relatively high. There is an increase in the number and degree of high intensity workouts. This phase usually lasts from four to six weeks.
Physical training in this phase should move toward very sport-specific activities. Technical skill training is emphasized and athletes are introduced to actual competitions. It can be easy to ask too much of the athletes in this training phase; so monitor athletes carefully for signs of fatigue and injury. Make certain that rest days follow days of high-intensity training.
Competition results obtained in this phase cannot be used in isolation to make coaching decisions regarding the level of physical conditioning or technical skills. Athletes in this phase are still “building” and competition results should be used as one criterion for how athletes are doing.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H2" authorId="0" shapeId="0" xr:uid="{3EB4977D-1F48-4CDA-B8A9-64BE547AFFA4}">
      <text>
        <r>
          <rPr>
            <b/>
            <sz val="16"/>
            <color indexed="81"/>
            <rFont val="Tahoma"/>
            <family val="2"/>
          </rPr>
          <t>Ich:</t>
        </r>
        <r>
          <rPr>
            <sz val="16"/>
            <color indexed="81"/>
            <rFont val="Tahoma"/>
            <family val="2"/>
          </rPr>
          <t xml:space="preserve">
The phase goal is making gains in aerobic capacity, developing strength and learning specific mental skills.
This phase, which lasts from four to eight weeks, includes dry and live fire training. Strength training is introduced in this phase along with mental training. Technical skills such as outer position are improved or solidified. Nutritional education should be part of this phase as well as medical, dental and vision check-ups.
</t>
        </r>
      </text>
    </comment>
    <comment ref="BG3" authorId="0" shapeId="0" xr:uid="{1F362B49-D45E-48D3-9CC3-35B078D2F912}">
      <text>
        <r>
          <rPr>
            <b/>
            <sz val="16"/>
            <color indexed="81"/>
            <rFont val="Tahoma"/>
            <family val="2"/>
          </rPr>
          <t>Ich:</t>
        </r>
        <r>
          <rPr>
            <sz val="16"/>
            <color indexed="81"/>
            <rFont val="Tahoma"/>
            <family val="2"/>
          </rPr>
          <t xml:space="preserve">
Views towards competitions.  First, they must be considered as the final test of training decisions and plans. Second, they should be used to assess athletes in situations that are impossible to replicate in the practice environment. Only in competition, when faced with an opponent, do athletes experience the stress levels that can cause inappropriate responses. Emotions such as anger, frustration and fear are difficult to simulate elsewhere.
For these reasons, it is important to expose athletes to competitions of various forms and degrees – different ranges, different skill level opponents, etc. – forcing the testing of different skills, tactics and strategies.
This phase lasts as long as the athlete is competing. The purpose of this phase is to maintain health and fitness while training, competing and traveling. Athletes should emphasize technical and tactical work, decreasing volume while keeping intensity high in competitions and simulations.
</t>
        </r>
      </text>
    </comment>
    <comment ref="BH3" authorId="0" shapeId="0" xr:uid="{F8F51B94-DFB2-4D1F-8491-C7549523FAD0}">
      <text>
        <r>
          <rPr>
            <b/>
            <sz val="16"/>
            <color indexed="81"/>
            <rFont val="Tahoma"/>
            <family val="2"/>
          </rPr>
          <t>Ich:</t>
        </r>
        <r>
          <rPr>
            <sz val="16"/>
            <color indexed="81"/>
            <rFont val="Tahoma"/>
            <family val="2"/>
          </rPr>
          <t xml:space="preserve">
During the specific preparation phase athletes continue to build their aerobic base, but also start to build specific strength and stamina and to simulate sport specific movements in training, strength to raise a pistol or mount a shotgun. Similarly, the mental training begins being tailored to the sport. This phase also lasts from four to eight weeks.
Athletes increase their training load in this phase by increasing the intensity of workouts; volume also increases slightly. Technical skills are highlighted and activities are more structured than in the general preparation phase.
</t>
        </r>
      </text>
    </comment>
    <comment ref="BG4" authorId="0" shapeId="0" xr:uid="{35D19221-2F5F-4C29-AA76-8C38B58633FB}">
      <text>
        <r>
          <rPr>
            <b/>
            <sz val="9"/>
            <color indexed="81"/>
            <rFont val="Tahoma"/>
            <family val="2"/>
          </rPr>
          <t>Ich:</t>
        </r>
        <r>
          <rPr>
            <sz val="9"/>
            <color indexed="81"/>
            <rFont val="Tahoma"/>
            <family val="2"/>
          </rPr>
          <t xml:space="preserve">
</t>
        </r>
        <r>
          <rPr>
            <sz val="16"/>
            <color indexed="81"/>
            <rFont val="Tahoma"/>
            <family val="2"/>
          </rPr>
          <t xml:space="preserve">In the transition period, athletes recover from the stress of competing, recover from injuries, but stay active and focus on enjoying activity. Athletes should do no strength training during this phase, but rather play other sports and relax.
Although this period represents down time for athletes, you can remain in contact with them to provide guidance and assist athletes with their decisions regarding appropriate recreational activities.
</t>
        </r>
      </text>
    </comment>
    <comment ref="BH4" authorId="0" shapeId="0" xr:uid="{08546B25-E0C3-412F-A3F7-BAE4FF9B427C}">
      <text>
        <r>
          <rPr>
            <b/>
            <sz val="16"/>
            <color indexed="81"/>
            <rFont val="Tahoma"/>
            <family val="2"/>
          </rPr>
          <t>Ich:</t>
        </r>
        <r>
          <rPr>
            <sz val="16"/>
            <color indexed="81"/>
            <rFont val="Tahoma"/>
            <family val="2"/>
          </rPr>
          <t xml:space="preserve">
The purpose of the pre-competitive phase is to train in a sport specific environment. Developing tactics is added to the routine but the training volume remains relatively high. There is an increase in the number and degree of high intensity workouts. This phase usually lasts from four to six weeks.
Physical training in this phase should move toward very sport-specific activities. Technical skill training is emphasized and athletes are introduced to actual competitions. It can be easy to ask too much of the athletes in this training phase; so monitor athletes carefully for signs of fatigue and injury. Make certain that rest days follow days of high-intensity training.
Competition results obtained in this phase cannot be used in isolation to make coaching decisions regarding the level of physical conditioning or technical skills. Athletes in this phase are still “building” and competition results should be used as one criterion for how athletes are doing.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H2" authorId="0" shapeId="0" xr:uid="{6BF0D6BB-EF19-4FCF-9C49-1F5CDC7E10DD}">
      <text>
        <r>
          <rPr>
            <b/>
            <sz val="16"/>
            <color indexed="81"/>
            <rFont val="Tahoma"/>
            <family val="2"/>
          </rPr>
          <t>Ich:</t>
        </r>
        <r>
          <rPr>
            <sz val="16"/>
            <color indexed="81"/>
            <rFont val="Tahoma"/>
            <family val="2"/>
          </rPr>
          <t xml:space="preserve">
The phase goal is making gains in aerobic capacity, developing strength and learning specific mental skills.
This phase, which lasts from four to eight weeks, includes dry and live fire training. Strength training is introduced in this phase along with mental training. Technical skills such as outer position are improved or solidified. Nutritional education should be part of this phase as well as medical, dental and vision check-ups.
</t>
        </r>
      </text>
    </comment>
    <comment ref="BG3" authorId="0" shapeId="0" xr:uid="{E255A0E3-9031-4554-A031-A55236C3CEB6}">
      <text>
        <r>
          <rPr>
            <b/>
            <sz val="16"/>
            <color indexed="81"/>
            <rFont val="Tahoma"/>
            <family val="2"/>
          </rPr>
          <t>Ich:</t>
        </r>
        <r>
          <rPr>
            <sz val="16"/>
            <color indexed="81"/>
            <rFont val="Tahoma"/>
            <family val="2"/>
          </rPr>
          <t xml:space="preserve">
Views towards competitions.  First, they must be considered as the final test of training decisions and plans. Second, they should be used to assess athletes in situations that are impossible to replicate in the practice environment. Only in competition, when faced with an opponent, do athletes experience the stress levels that can cause inappropriate responses. Emotions such as anger, frustration and fear are difficult to simulate elsewhere.
For these reasons, it is important to expose athletes to competitions of various forms and degrees – different ranges, different skill level opponents, etc. – forcing the testing of different skills, tactics and strategies.
This phase lasts as long as the athlete is competing. The purpose of this phase is to maintain health and fitness while training, competing and traveling. Athletes should emphasize technical and tactical work, decreasing volume while keeping intensity high in competitions and simulations.
</t>
        </r>
      </text>
    </comment>
    <comment ref="BH3" authorId="0" shapeId="0" xr:uid="{87064FDC-7272-4F4F-873E-394FD145489D}">
      <text>
        <r>
          <rPr>
            <b/>
            <sz val="16"/>
            <color indexed="81"/>
            <rFont val="Tahoma"/>
            <family val="2"/>
          </rPr>
          <t>Ich:</t>
        </r>
        <r>
          <rPr>
            <sz val="16"/>
            <color indexed="81"/>
            <rFont val="Tahoma"/>
            <family val="2"/>
          </rPr>
          <t xml:space="preserve">
During the specific preparation phase athletes continue to build their aerobic base, but also start to build specific strength and stamina and to simulate sport specific movements in training, strength to raise a pistol or mount a shotgun. Similarly, the mental training begins being tailored to the sport. This phase also lasts from four to eight weeks.
Athletes increase their training load in this phase by increasing the intensity of workouts; volume also increases slightly. Technical skills are highlighted and activities are more structured than in the general preparation phase.
</t>
        </r>
      </text>
    </comment>
    <comment ref="BG4" authorId="0" shapeId="0" xr:uid="{9FCB0914-1FB4-4D2D-BAEF-6B097C878053}">
      <text>
        <r>
          <rPr>
            <b/>
            <sz val="9"/>
            <color indexed="81"/>
            <rFont val="Tahoma"/>
            <family val="2"/>
          </rPr>
          <t>Ich:</t>
        </r>
        <r>
          <rPr>
            <sz val="9"/>
            <color indexed="81"/>
            <rFont val="Tahoma"/>
            <family val="2"/>
          </rPr>
          <t xml:space="preserve">
</t>
        </r>
        <r>
          <rPr>
            <sz val="16"/>
            <color indexed="81"/>
            <rFont val="Tahoma"/>
            <family val="2"/>
          </rPr>
          <t xml:space="preserve">In the transition period, athletes recover from the stress of competing, recover from injuries, but stay active and focus on enjoying activity. Athletes should do no strength training during this phase, but rather play other sports and relax.
Although this period represents down time for athletes, you can remain in contact with them to provide guidance and assist athletes with their decisions regarding appropriate recreational activities.
</t>
        </r>
      </text>
    </comment>
    <comment ref="BH4" authorId="0" shapeId="0" xr:uid="{1B667D12-F104-4215-B7AF-CDE85B2839AF}">
      <text>
        <r>
          <rPr>
            <b/>
            <sz val="16"/>
            <color indexed="81"/>
            <rFont val="Tahoma"/>
            <family val="2"/>
          </rPr>
          <t>Ich:</t>
        </r>
        <r>
          <rPr>
            <sz val="16"/>
            <color indexed="81"/>
            <rFont val="Tahoma"/>
            <family val="2"/>
          </rPr>
          <t xml:space="preserve">
The purpose of the pre-competitive phase is to train in a sport specific environment. Developing tactics is added to the routine but the training volume remains relatively high. There is an increase in the number and degree of high intensity workouts. This phase usually lasts from four to six weeks.
Physical training in this phase should move toward very sport-specific activities. Technical skill training is emphasized and athletes are introduced to actual competitions. It can be easy to ask too much of the athletes in this training phase; so monitor athletes carefully for signs of fatigue and injury. Make certain that rest days follow days of high-intensity training.
Competition results obtained in this phase cannot be used in isolation to make coaching decisions regarding the level of physical conditioning or technical skills. Athletes in this phase are still “building” and competition results should be used as one criterion for how athletes are doing.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E4" authorId="0" shapeId="0" xr:uid="{00000000-0006-0000-0000-000001000000}">
      <text>
        <r>
          <rPr>
            <b/>
            <sz val="9"/>
            <color indexed="81"/>
            <rFont val="Tahoma"/>
            <family val="2"/>
          </rPr>
          <t>Ich:</t>
        </r>
        <r>
          <rPr>
            <sz val="9"/>
            <color indexed="81"/>
            <rFont val="Tahoma"/>
            <family val="2"/>
          </rPr>
          <t xml:space="preserve">
Select a value from 1 - 10, from the drop down menu, that best matches your belief about your current development when it comes to this factor.  Leave it blank if the factor is not applicable.</t>
        </r>
      </text>
    </comment>
    <comment ref="B217" authorId="0" shapeId="0" xr:uid="{10B4415C-407F-4927-B003-FCB27AD93D4D}">
      <text>
        <r>
          <rPr>
            <b/>
            <sz val="9"/>
            <color indexed="81"/>
            <rFont val="Tahoma"/>
            <family val="2"/>
          </rPr>
          <t>Ich:</t>
        </r>
        <r>
          <rPr>
            <sz val="9"/>
            <color indexed="81"/>
            <rFont val="Tahoma"/>
            <family val="2"/>
          </rPr>
          <t xml:space="preserve">
separate?</t>
        </r>
      </text>
    </comment>
    <comment ref="C232" authorId="0" shapeId="0" xr:uid="{0B6AF538-A205-41C3-9D35-09CDE881767D}">
      <text>
        <r>
          <rPr>
            <b/>
            <sz val="9"/>
            <color indexed="81"/>
            <rFont val="Tahoma"/>
            <family val="2"/>
          </rPr>
          <t>Ich:</t>
        </r>
        <r>
          <rPr>
            <sz val="9"/>
            <color indexed="81"/>
            <rFont val="Tahoma"/>
            <family val="2"/>
          </rPr>
          <t xml:space="preserve">
what is this in terms of score?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H2" authorId="0" shapeId="0" xr:uid="{B92EC40A-2672-4EC3-BAB6-79D3FFE18D33}">
      <text>
        <r>
          <rPr>
            <b/>
            <sz val="16"/>
            <color indexed="81"/>
            <rFont val="Tahoma"/>
            <family val="2"/>
          </rPr>
          <t>Ich:</t>
        </r>
        <r>
          <rPr>
            <sz val="16"/>
            <color indexed="81"/>
            <rFont val="Tahoma"/>
            <family val="2"/>
          </rPr>
          <t xml:space="preserve">
The phase goal is making gains in aerobic capacity, developing strength and learning specific mental skills.
This phase, which lasts from four to eight weeks, includes dry and live fire training. Strength training is introduced in this phase along with mental training. Technical skills such as outer position are improved or solidified. Nutritional education should be part of this phase as well as medical, dental and vision check-ups.
</t>
        </r>
      </text>
    </comment>
    <comment ref="BG3" authorId="0" shapeId="0" xr:uid="{28DCD1B5-3BE0-4603-9232-B981020DC4DB}">
      <text>
        <r>
          <rPr>
            <b/>
            <sz val="16"/>
            <color indexed="81"/>
            <rFont val="Tahoma"/>
            <family val="2"/>
          </rPr>
          <t>Ich:</t>
        </r>
        <r>
          <rPr>
            <sz val="16"/>
            <color indexed="81"/>
            <rFont val="Tahoma"/>
            <family val="2"/>
          </rPr>
          <t xml:space="preserve">
Views towards competitions.  First, they must be considered as the final test of training decisions and plans. Second, they should be used to assess athletes in situations that are impossible to replicate in the practice environment. Only in competition, when faced with an opponent, do athletes experience the stress levels that can cause inappropriate responses. Emotions such as anger, frustration and fear are difficult to simulate elsewhere.
For these reasons, it is important to expose athletes to competitions of various forms and degrees – different ranges, different skill level opponents, etc. – forcing the testing of different skills, tactics and strategies.
This phase lasts as long as the athlete is competing. The purpose of this phase is to maintain health and fitness while training, competing and traveling. Athletes should emphasize technical and tactical work, decreasing volume while keeping intensity high in competitions and simulations.
</t>
        </r>
      </text>
    </comment>
    <comment ref="BH3" authorId="0" shapeId="0" xr:uid="{67202C69-1662-4752-B36E-9896655AFB20}">
      <text>
        <r>
          <rPr>
            <b/>
            <sz val="16"/>
            <color indexed="81"/>
            <rFont val="Tahoma"/>
            <family val="2"/>
          </rPr>
          <t>Ich:</t>
        </r>
        <r>
          <rPr>
            <sz val="16"/>
            <color indexed="81"/>
            <rFont val="Tahoma"/>
            <family val="2"/>
          </rPr>
          <t xml:space="preserve">
During the specific preparation phase athletes continue to build their aerobic base, but also start to build specific strength and stamina and to simulate sport specific movements in training, strength to raise a pistol or mount a shotgun. Similarly, the mental training begins being tailored to the sport. This phase also lasts from four to eight weeks.
Athletes increase their training load in this phase by increasing the intensity of workouts; volume also increases slightly. Technical skills are highlighted and activities are more structured than in the general preparation phase.
</t>
        </r>
      </text>
    </comment>
    <comment ref="BG4" authorId="0" shapeId="0" xr:uid="{75338B9A-7A0A-4342-92B5-30B10517270A}">
      <text>
        <r>
          <rPr>
            <b/>
            <sz val="9"/>
            <color indexed="81"/>
            <rFont val="Tahoma"/>
            <family val="2"/>
          </rPr>
          <t>Ich:</t>
        </r>
        <r>
          <rPr>
            <sz val="9"/>
            <color indexed="81"/>
            <rFont val="Tahoma"/>
            <family val="2"/>
          </rPr>
          <t xml:space="preserve">
</t>
        </r>
        <r>
          <rPr>
            <sz val="16"/>
            <color indexed="81"/>
            <rFont val="Tahoma"/>
            <family val="2"/>
          </rPr>
          <t xml:space="preserve">In the transition period, athletes recover from the stress of competing, recover from injuries, but stay active and focus on enjoying activity. Athletes should do no strength training during this phase, but rather play other sports and relax.
Although this period represents down time for athletes, you can remain in contact with them to provide guidance and assist athletes with their decisions regarding appropriate recreational activities.
</t>
        </r>
      </text>
    </comment>
    <comment ref="BH4" authorId="0" shapeId="0" xr:uid="{81055706-ABCA-4641-9FFA-AF66E76AD241}">
      <text>
        <r>
          <rPr>
            <b/>
            <sz val="16"/>
            <color indexed="81"/>
            <rFont val="Tahoma"/>
            <family val="2"/>
          </rPr>
          <t>Ich:</t>
        </r>
        <r>
          <rPr>
            <sz val="16"/>
            <color indexed="81"/>
            <rFont val="Tahoma"/>
            <family val="2"/>
          </rPr>
          <t xml:space="preserve">
The purpose of the pre-competitive phase is to train in a sport specific environment. Developing tactics is added to the routine but the training volume remains relatively high. There is an increase in the number and degree of high intensity workouts. This phase usually lasts from four to six weeks.
Physical training in this phase should move toward very sport-specific activities. Technical skill training is emphasized and athletes are introduced to actual competitions. It can be easy to ask too much of the athletes in this training phase; so monitor athletes carefully for signs of fatigue and injury. Make certain that rest days follow days of high-intensity training.
Competition results obtained in this phase cannot be used in isolation to make coaching decisions regarding the level of physical conditioning or technical skills. Athletes in this phase are still “building” and competition results should be used as one criterion for how athletes are doing.
</t>
        </r>
      </text>
    </comment>
    <comment ref="C10" authorId="0" shapeId="0" xr:uid="{965C1131-E43B-4C45-8941-CE8CE8781D35}">
      <text>
        <r>
          <rPr>
            <b/>
            <sz val="16"/>
            <color indexed="81"/>
            <rFont val="Tahoma"/>
            <family val="2"/>
          </rPr>
          <t>Ich:</t>
        </r>
        <r>
          <rPr>
            <sz val="16"/>
            <color indexed="81"/>
            <rFont val="Tahoma"/>
            <family val="2"/>
          </rPr>
          <t xml:space="preserve">
Enter as mm-dd.  For Example, July 20th is entered as 07-20</t>
        </r>
      </text>
    </comment>
    <comment ref="E14" authorId="0" shapeId="0" xr:uid="{FB2D27E6-E976-47BA-BEA6-909C852BFFFC}">
      <text>
        <r>
          <rPr>
            <b/>
            <sz val="14"/>
            <color indexed="81"/>
            <rFont val="Tahoma"/>
            <family val="2"/>
          </rPr>
          <t>Ich:</t>
        </r>
        <r>
          <rPr>
            <sz val="14"/>
            <color indexed="81"/>
            <rFont val="Tahoma"/>
            <family val="2"/>
          </rPr>
          <t xml:space="preserve">
Enter only positive integers, including 0, to indicate the total number of Live and or Dry Training Sessions you plan to conduct in this microcycle.</t>
        </r>
      </text>
    </comment>
    <comment ref="E15" authorId="0" shapeId="0" xr:uid="{BC4B5611-360A-4974-BBC2-5D1324663471}">
      <text>
        <r>
          <rPr>
            <b/>
            <sz val="14"/>
            <color indexed="81"/>
            <rFont val="Tahoma"/>
            <family val="2"/>
          </rPr>
          <t>Ich:</t>
        </r>
        <r>
          <rPr>
            <sz val="14"/>
            <color indexed="81"/>
            <rFont val="Tahoma"/>
            <family val="2"/>
          </rPr>
          <t xml:space="preserve">
Enter only positive integers, including 0, to indicate the total number of Live and or Dry Training Sessions you plan to conduct in this microcycle.</t>
        </r>
      </text>
    </comment>
    <comment ref="B18" authorId="0" shapeId="0" xr:uid="{00000000-0006-0000-0100-000007000000}">
      <text>
        <r>
          <rPr>
            <b/>
            <sz val="16"/>
            <color indexed="81"/>
            <rFont val="Tahoma"/>
            <family val="2"/>
          </rPr>
          <t>Ich:</t>
        </r>
        <r>
          <rPr>
            <sz val="16"/>
            <color indexed="81"/>
            <rFont val="Tahoma"/>
            <family val="2"/>
          </rPr>
          <t xml:space="preserve">
Type 1 or 2 into a cell to indicate the priority of your training.  Leave blank if not being trained.</t>
        </r>
      </text>
    </comment>
    <comment ref="B24" authorId="0" shapeId="0" xr:uid="{00000000-0006-0000-0100-00000E000000}">
      <text>
        <r>
          <rPr>
            <b/>
            <sz val="16"/>
            <color indexed="81"/>
            <rFont val="Tahoma"/>
            <family val="2"/>
          </rPr>
          <t>Ich:</t>
        </r>
        <r>
          <rPr>
            <sz val="16"/>
            <color indexed="81"/>
            <rFont val="Tahoma"/>
            <family val="2"/>
          </rPr>
          <t xml:space="preserve">
Type 1, 2 or 3 to indicate the nature of training.  Leave blank, if not being trained.</t>
        </r>
      </text>
    </comment>
    <comment ref="A41" authorId="0" shapeId="0" xr:uid="{6903913D-16A4-4D15-999A-CEA8E1A6661E}">
      <text>
        <r>
          <rPr>
            <b/>
            <sz val="14"/>
            <color indexed="81"/>
            <rFont val="Tahoma"/>
            <family val="2"/>
          </rPr>
          <t>Ich:</t>
        </r>
        <r>
          <rPr>
            <sz val="14"/>
            <color indexed="81"/>
            <rFont val="Tahoma"/>
            <family val="2"/>
          </rPr>
          <t xml:space="preserve">
Enter a lower case 'x' if you are working on these KPI.  Leave it blank if you are not developing the KPI but simply applying it.</t>
        </r>
      </text>
    </comment>
    <comment ref="C74" authorId="0" shapeId="0" xr:uid="{00000000-0006-0000-0100-000010000000}">
      <text>
        <r>
          <rPr>
            <b/>
            <sz val="14"/>
            <color indexed="81"/>
            <rFont val="Tahoma"/>
            <family val="2"/>
          </rPr>
          <t>Ich:</t>
        </r>
        <r>
          <rPr>
            <sz val="14"/>
            <color indexed="81"/>
            <rFont val="Tahoma"/>
            <family val="2"/>
          </rPr>
          <t xml:space="preserve">
The percentage of training intensity is entered by the athlete and should vary from week to week.  Usually low numbers or training hours requires higher intensity of training.  Intensity may be considered to be performance on demand.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H2" authorId="0" shapeId="0" xr:uid="{16E5ED28-FD76-4283-9EA3-E56558513155}">
      <text>
        <r>
          <rPr>
            <b/>
            <sz val="16"/>
            <color indexed="81"/>
            <rFont val="Tahoma"/>
            <family val="2"/>
          </rPr>
          <t>Ich:</t>
        </r>
        <r>
          <rPr>
            <sz val="16"/>
            <color indexed="81"/>
            <rFont val="Tahoma"/>
            <family val="2"/>
          </rPr>
          <t xml:space="preserve">
The phase goal is making gains in aerobic capacity, developing strength and learning specific mental skills.
This phase, which lasts from four to eight weeks, includes dry and live fire training. Strength training is introduced in this phase along with mental training. Technical skills such as outer position are improved or solidified. Nutritional education should be part of this phase as well as medical, dental and vision check-ups.
</t>
        </r>
      </text>
    </comment>
    <comment ref="BG3" authorId="0" shapeId="0" xr:uid="{090D9619-0517-4122-9711-BB671B762654}">
      <text>
        <r>
          <rPr>
            <b/>
            <sz val="16"/>
            <color indexed="81"/>
            <rFont val="Tahoma"/>
            <family val="2"/>
          </rPr>
          <t>Ich:</t>
        </r>
        <r>
          <rPr>
            <sz val="16"/>
            <color indexed="81"/>
            <rFont val="Tahoma"/>
            <family val="2"/>
          </rPr>
          <t xml:space="preserve">
Views towards competitions.  First, they must be considered as the final test of training decisions and plans. Second, they should be used to assess athletes in situations that are impossible to replicate in the practice environment. Only in competition, when faced with an opponent, do athletes experience the stress levels that can cause inappropriate responses. Emotions such as anger, frustration and fear are difficult to simulate elsewhere.
For these reasons, it is important to expose athletes to competitions of various forms and degrees – different ranges, different skill level opponents, etc. – forcing the testing of different skills, tactics and strategies.
This phase lasts as long as the athlete is competing. The purpose of this phase is to maintain health and fitness while training, competing and traveling. Athletes should emphasize technical and tactical work, decreasing volume while keeping intensity high in competitions and simulations.
</t>
        </r>
      </text>
    </comment>
    <comment ref="BH3" authorId="0" shapeId="0" xr:uid="{524853AC-0333-401B-BE31-960237F453EF}">
      <text>
        <r>
          <rPr>
            <b/>
            <sz val="16"/>
            <color indexed="81"/>
            <rFont val="Tahoma"/>
            <family val="2"/>
          </rPr>
          <t>Ich:</t>
        </r>
        <r>
          <rPr>
            <sz val="16"/>
            <color indexed="81"/>
            <rFont val="Tahoma"/>
            <family val="2"/>
          </rPr>
          <t xml:space="preserve">
During the specific preparation phase athletes continue to build their aerobic base, but also start to build specific strength and stamina and to simulate sport specific movements in training, strength to raise a pistol or mount a shotgun. Similarly, the mental training begins being tailored to the sport. This phase also lasts from four to eight weeks.
Athletes increase their training load in this phase by increasing the intensity of workouts; volume also increases slightly. Technical skills are highlighted and activities are more structured than in the general preparation phase.
</t>
        </r>
      </text>
    </comment>
    <comment ref="BG4" authorId="0" shapeId="0" xr:uid="{91D3C8F4-14DF-4BCA-A18F-009B6503186E}">
      <text>
        <r>
          <rPr>
            <b/>
            <sz val="9"/>
            <color indexed="81"/>
            <rFont val="Tahoma"/>
            <family val="2"/>
          </rPr>
          <t>Ich:</t>
        </r>
        <r>
          <rPr>
            <sz val="9"/>
            <color indexed="81"/>
            <rFont val="Tahoma"/>
            <family val="2"/>
          </rPr>
          <t xml:space="preserve">
</t>
        </r>
        <r>
          <rPr>
            <sz val="16"/>
            <color indexed="81"/>
            <rFont val="Tahoma"/>
            <family val="2"/>
          </rPr>
          <t xml:space="preserve">In the transition period, athletes recover from the stress of competing, recover from injuries, but stay active and focus on enjoying activity. Athletes should do no strength training during this phase, but rather play other sports and relax.
Although this period represents down time for athletes, you can remain in contact with them to provide guidance and assist athletes with their decisions regarding appropriate recreational activities.
</t>
        </r>
      </text>
    </comment>
    <comment ref="BH4" authorId="0" shapeId="0" xr:uid="{3278A92A-E4A1-485D-B1D0-BF95B93358CE}">
      <text>
        <r>
          <rPr>
            <b/>
            <sz val="16"/>
            <color indexed="81"/>
            <rFont val="Tahoma"/>
            <family val="2"/>
          </rPr>
          <t>Ich:</t>
        </r>
        <r>
          <rPr>
            <sz val="16"/>
            <color indexed="81"/>
            <rFont val="Tahoma"/>
            <family val="2"/>
          </rPr>
          <t xml:space="preserve">
The purpose of the pre-competitive phase is to train in a sport specific environment. Developing tactics is added to the routine but the training volume remains relatively high. There is an increase in the number and degree of high intensity workouts. This phase usually lasts from four to six weeks.
Physical training in this phase should move toward very sport-specific activities. Technical skill training is emphasized and athletes are introduced to actual competitions. It can be easy to ask too much of the athletes in this training phase; so monitor athletes carefully for signs of fatigue and injury. Make certain that rest days follow days of high-intensity training.
Competition results obtained in this phase cannot be used in isolation to make coaching decisions regarding the level of physical conditioning or technical skills. Athletes in this phase are still “building” and competition results should be used as one criterion for how athletes are doing.
</t>
        </r>
      </text>
    </comment>
    <comment ref="C19" authorId="0" shapeId="0" xr:uid="{84EC56E1-BD7B-4E77-8BAA-2BD928206CA6}">
      <text>
        <r>
          <rPr>
            <b/>
            <sz val="14"/>
            <color indexed="81"/>
            <rFont val="Tahoma"/>
            <family val="2"/>
          </rPr>
          <t>Ich:</t>
        </r>
        <r>
          <rPr>
            <sz val="14"/>
            <color indexed="81"/>
            <rFont val="Tahoma"/>
            <family val="2"/>
          </rPr>
          <t xml:space="preserve">
Use Insert Comments by right clicking on the cell and enter comments on training if necessary.
Athletes without specialization may opt to adjust fill colour for emphasis on the event they are training.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H2" authorId="0" shapeId="0" xr:uid="{FD581362-C877-4071-AEA2-30E1921A1C28}">
      <text>
        <r>
          <rPr>
            <b/>
            <sz val="16"/>
            <color indexed="81"/>
            <rFont val="Tahoma"/>
            <family val="2"/>
          </rPr>
          <t>Ich:</t>
        </r>
        <r>
          <rPr>
            <sz val="16"/>
            <color indexed="81"/>
            <rFont val="Tahoma"/>
            <family val="2"/>
          </rPr>
          <t xml:space="preserve">
The phase goal is making gains in aerobic capacity, developing strength and learning specific mental skills.
This phase, which lasts from four to eight weeks, includes dry and live fire training. Strength training is introduced in this phase along with mental training. Technical skills such as outer position are improved or solidified. Nutritional education should be part of this phase as well as medical, dental and vision check-ups.
</t>
        </r>
      </text>
    </comment>
    <comment ref="BG3" authorId="0" shapeId="0" xr:uid="{DE75E593-4441-42A6-9AB2-04AFBDFDDCA2}">
      <text>
        <r>
          <rPr>
            <b/>
            <sz val="16"/>
            <color indexed="81"/>
            <rFont val="Tahoma"/>
            <family val="2"/>
          </rPr>
          <t>Ich:</t>
        </r>
        <r>
          <rPr>
            <sz val="16"/>
            <color indexed="81"/>
            <rFont val="Tahoma"/>
            <family val="2"/>
          </rPr>
          <t xml:space="preserve">
Views towards competitions.  First, they must be considered as the final test of training decisions and plans. Second, they should be used to assess athletes in situations that are impossible to replicate in the practice environment. Only in competition, when faced with an opponent, do athletes experience the stress levels that can cause inappropriate responses. Emotions such as anger, frustration and fear are difficult to simulate elsewhere.
For these reasons, it is important to expose athletes to competitions of various forms and degrees – different ranges, different skill level opponents, etc. – forcing the testing of different skills, tactics and strategies.
This phase lasts as long as the athlete is competing. The purpose of this phase is to maintain health and fitness while training, competing and traveling. Athletes should emphasize technical and tactical work, decreasing volume while keeping intensity high in competitions and simulations.
</t>
        </r>
      </text>
    </comment>
    <comment ref="BH3" authorId="0" shapeId="0" xr:uid="{09D17AE0-2DAC-40A2-98E9-6861EEB6B137}">
      <text>
        <r>
          <rPr>
            <b/>
            <sz val="16"/>
            <color indexed="81"/>
            <rFont val="Tahoma"/>
            <family val="2"/>
          </rPr>
          <t>Ich:</t>
        </r>
        <r>
          <rPr>
            <sz val="16"/>
            <color indexed="81"/>
            <rFont val="Tahoma"/>
            <family val="2"/>
          </rPr>
          <t xml:space="preserve">
During the specific preparation phase athletes continue to build their aerobic base, but also start to build specific strength and stamina and to simulate sport specific movements in training, strength to raise a pistol or mount a shotgun. Similarly, the mental training begins being tailored to the sport. This phase also lasts from four to eight weeks.
Athletes increase their training load in this phase by increasing the intensity of workouts; volume also increases slightly. Technical skills are highlighted and activities are more structured than in the general preparation phase.
</t>
        </r>
      </text>
    </comment>
    <comment ref="BG4" authorId="0" shapeId="0" xr:uid="{3CF3B75A-C70C-4EB8-ADED-7F669923A8FD}">
      <text>
        <r>
          <rPr>
            <b/>
            <sz val="9"/>
            <color indexed="81"/>
            <rFont val="Tahoma"/>
            <family val="2"/>
          </rPr>
          <t>Ich:</t>
        </r>
        <r>
          <rPr>
            <sz val="9"/>
            <color indexed="81"/>
            <rFont val="Tahoma"/>
            <family val="2"/>
          </rPr>
          <t xml:space="preserve">
</t>
        </r>
        <r>
          <rPr>
            <sz val="16"/>
            <color indexed="81"/>
            <rFont val="Tahoma"/>
            <family val="2"/>
          </rPr>
          <t xml:space="preserve">In the transition period, athletes recover from the stress of competing, recover from injuries, but stay active and focus on enjoying activity. Athletes should do no strength training during this phase, but rather play other sports and relax.
Although this period represents down time for athletes, you can remain in contact with them to provide guidance and assist athletes with their decisions regarding appropriate recreational activities.
</t>
        </r>
      </text>
    </comment>
    <comment ref="BH4" authorId="0" shapeId="0" xr:uid="{EB3FDE54-B11B-4EAA-AFC0-F374125F4429}">
      <text>
        <r>
          <rPr>
            <b/>
            <sz val="16"/>
            <color indexed="81"/>
            <rFont val="Tahoma"/>
            <family val="2"/>
          </rPr>
          <t>Ich:</t>
        </r>
        <r>
          <rPr>
            <sz val="16"/>
            <color indexed="81"/>
            <rFont val="Tahoma"/>
            <family val="2"/>
          </rPr>
          <t xml:space="preserve">
The purpose of the pre-competitive phase is to train in a sport specific environment. Developing tactics is added to the routine but the training volume remains relatively high. There is an increase in the number and degree of high intensity workouts. This phase usually lasts from four to six weeks.
Physical training in this phase should move toward very sport-specific activities. Technical skill training is emphasized and athletes are introduced to actual competitions. It can be easy to ask too much of the athletes in this training phase; so monitor athletes carefully for signs of fatigue and injury. Make certain that rest days follow days of high-intensity training.
Competition results obtained in this phase cannot be used in isolation to make coaching decisions regarding the level of physical conditioning or technical skills. Athletes in this phase are still “building” and competition results should be used as one criterion for how athletes are doing.
</t>
        </r>
      </text>
    </comment>
    <comment ref="C19" authorId="0" shapeId="0" xr:uid="{06B34EC3-4615-4E64-BD24-ADBD846D888B}">
      <text>
        <r>
          <rPr>
            <b/>
            <sz val="14"/>
            <color indexed="81"/>
            <rFont val="Tahoma"/>
            <family val="2"/>
          </rPr>
          <t>Ich:</t>
        </r>
        <r>
          <rPr>
            <sz val="14"/>
            <color indexed="81"/>
            <rFont val="Tahoma"/>
            <family val="2"/>
          </rPr>
          <t xml:space="preserve">
Use Insert Comments by right clicking on the cell and enter comments on training if necessary.
Athletes without specialization may opt to adjust fill colour for emphasis on the event they are training.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H2" authorId="0" shapeId="0" xr:uid="{85C337C0-0BF1-42DB-BCD3-A79B8A144F6F}">
      <text>
        <r>
          <rPr>
            <b/>
            <sz val="16"/>
            <color indexed="81"/>
            <rFont val="Tahoma"/>
            <family val="2"/>
          </rPr>
          <t>Ich:</t>
        </r>
        <r>
          <rPr>
            <sz val="16"/>
            <color indexed="81"/>
            <rFont val="Tahoma"/>
            <family val="2"/>
          </rPr>
          <t xml:space="preserve">
The phase goal is making gains in aerobic capacity, developing strength and learning specific mental skills.
This phase, which lasts from four to eight weeks, includes dry and live fire training. Strength training is introduced in this phase along with mental training. Technical skills such as outer position are improved or solidified. Nutritional education should be part of this phase as well as medical, dental and vision check-ups.
</t>
        </r>
      </text>
    </comment>
    <comment ref="BG3" authorId="0" shapeId="0" xr:uid="{0E4BAE65-5079-4A66-BAFA-ED6B8BE871DB}">
      <text>
        <r>
          <rPr>
            <b/>
            <sz val="16"/>
            <color indexed="81"/>
            <rFont val="Tahoma"/>
            <family val="2"/>
          </rPr>
          <t>Ich:</t>
        </r>
        <r>
          <rPr>
            <sz val="16"/>
            <color indexed="81"/>
            <rFont val="Tahoma"/>
            <family val="2"/>
          </rPr>
          <t xml:space="preserve">
Views towards competitions.  First, they must be considered as the final test of training decisions and plans. Second, they should be used to assess athletes in situations that are impossible to replicate in the practice environment. Only in competition, when faced with an opponent, do athletes experience the stress levels that can cause inappropriate responses. Emotions such as anger, frustration and fear are difficult to simulate elsewhere.
For these reasons, it is important to expose athletes to competitions of various forms and degrees – different ranges, different skill level opponents, etc. – forcing the testing of different skills, tactics and strategies.
This phase lasts as long as the athlete is competing. The purpose of this phase is to maintain health and fitness while training, competing and traveling. Athletes should emphasize technical and tactical work, decreasing volume while keeping intensity high in competitions and simulations.
</t>
        </r>
      </text>
    </comment>
    <comment ref="BH3" authorId="0" shapeId="0" xr:uid="{742236DE-D777-402B-8C21-8A8A3D7D1162}">
      <text>
        <r>
          <rPr>
            <b/>
            <sz val="16"/>
            <color indexed="81"/>
            <rFont val="Tahoma"/>
            <family val="2"/>
          </rPr>
          <t>Ich:</t>
        </r>
        <r>
          <rPr>
            <sz val="16"/>
            <color indexed="81"/>
            <rFont val="Tahoma"/>
            <family val="2"/>
          </rPr>
          <t xml:space="preserve">
During the specific preparation phase athletes continue to build their aerobic base, but also start to build specific strength and stamina and to simulate sport specific movements in training, strength to raise a pistol or mount a shotgun. Similarly, the mental training begins being tailored to the sport. This phase also lasts from four to eight weeks.
Athletes increase their training load in this phase by increasing the intensity of workouts; volume also increases slightly. Technical skills are highlighted and activities are more structured than in the general preparation phase.
</t>
        </r>
      </text>
    </comment>
    <comment ref="BG4" authorId="0" shapeId="0" xr:uid="{DE70F05B-C393-4E59-B916-D33344D39F4B}">
      <text>
        <r>
          <rPr>
            <b/>
            <sz val="9"/>
            <color indexed="81"/>
            <rFont val="Tahoma"/>
            <family val="2"/>
          </rPr>
          <t>Ich:</t>
        </r>
        <r>
          <rPr>
            <sz val="9"/>
            <color indexed="81"/>
            <rFont val="Tahoma"/>
            <family val="2"/>
          </rPr>
          <t xml:space="preserve">
</t>
        </r>
        <r>
          <rPr>
            <sz val="16"/>
            <color indexed="81"/>
            <rFont val="Tahoma"/>
            <family val="2"/>
          </rPr>
          <t xml:space="preserve">In the transition period, athletes recover from the stress of competing, recover from injuries, but stay active and focus on enjoying activity. Athletes should do no strength training during this phase, but rather play other sports and relax.
Although this period represents down time for athletes, you can remain in contact with them to provide guidance and assist athletes with their decisions regarding appropriate recreational activities.
</t>
        </r>
      </text>
    </comment>
    <comment ref="BH4" authorId="0" shapeId="0" xr:uid="{DAC8AB2E-486A-42F3-8A67-4558EDD5262D}">
      <text>
        <r>
          <rPr>
            <b/>
            <sz val="16"/>
            <color indexed="81"/>
            <rFont val="Tahoma"/>
            <family val="2"/>
          </rPr>
          <t>Ich:</t>
        </r>
        <r>
          <rPr>
            <sz val="16"/>
            <color indexed="81"/>
            <rFont val="Tahoma"/>
            <family val="2"/>
          </rPr>
          <t xml:space="preserve">
The purpose of the pre-competitive phase is to train in a sport specific environment. Developing tactics is added to the routine but the training volume remains relatively high. There is an increase in the number and degree of high intensity workouts. This phase usually lasts from four to six weeks.
Physical training in this phase should move toward very sport-specific activities. Technical skill training is emphasized and athletes are introduced to actual competitions. It can be easy to ask too much of the athletes in this training phase; so monitor athletes carefully for signs of fatigue and injury. Make certain that rest days follow days of high-intensity training.
Competition results obtained in this phase cannot be used in isolation to make coaching decisions regarding the level of physical conditioning or technical skills. Athletes in this phase are still “building” and competition results should be used as one criterion for how athletes are doing.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H2" authorId="0" shapeId="0" xr:uid="{8E280076-43CE-4EFB-A072-5B1B26420493}">
      <text>
        <r>
          <rPr>
            <b/>
            <sz val="16"/>
            <color indexed="81"/>
            <rFont val="Tahoma"/>
            <family val="2"/>
          </rPr>
          <t>Ich:</t>
        </r>
        <r>
          <rPr>
            <sz val="16"/>
            <color indexed="81"/>
            <rFont val="Tahoma"/>
            <family val="2"/>
          </rPr>
          <t xml:space="preserve">
The phase goal is making gains in aerobic capacity, developing strength and learning specific mental skills.
This phase, which lasts from four to eight weeks, includes dry and live fire training. Strength training is introduced in this phase along with mental training. Technical skills such as outer position are improved or solidified. Nutritional education should be part of this phase as well as medical, dental and vision check-ups.
</t>
        </r>
      </text>
    </comment>
    <comment ref="BG3" authorId="0" shapeId="0" xr:uid="{EA647CA9-8377-4995-B15B-191D902DFE98}">
      <text>
        <r>
          <rPr>
            <b/>
            <sz val="16"/>
            <color indexed="81"/>
            <rFont val="Tahoma"/>
            <family val="2"/>
          </rPr>
          <t>Ich:</t>
        </r>
        <r>
          <rPr>
            <sz val="16"/>
            <color indexed="81"/>
            <rFont val="Tahoma"/>
            <family val="2"/>
          </rPr>
          <t xml:space="preserve">
Views towards competitions.  First, they must be considered as the final test of training decisions and plans. Second, they should be used to assess athletes in situations that are impossible to replicate in the practice environment. Only in competition, when faced with an opponent, do athletes experience the stress levels that can cause inappropriate responses. Emotions such as anger, frustration and fear are difficult to simulate elsewhere.
For these reasons, it is important to expose athletes to competitions of various forms and degrees – different ranges, different skill level opponents, etc. – forcing the testing of different skills, tactics and strategies.
This phase lasts as long as the athlete is competing. The purpose of this phase is to maintain health and fitness while training, competing and traveling. Athletes should emphasize technical and tactical work, decreasing volume while keeping intensity high in competitions and simulations.
</t>
        </r>
      </text>
    </comment>
    <comment ref="BH3" authorId="0" shapeId="0" xr:uid="{44EDDDAC-55B8-4D21-84A9-43AEB107DE74}">
      <text>
        <r>
          <rPr>
            <b/>
            <sz val="16"/>
            <color indexed="81"/>
            <rFont val="Tahoma"/>
            <family val="2"/>
          </rPr>
          <t>Ich:</t>
        </r>
        <r>
          <rPr>
            <sz val="16"/>
            <color indexed="81"/>
            <rFont val="Tahoma"/>
            <family val="2"/>
          </rPr>
          <t xml:space="preserve">
During the specific preparation phase athletes continue to build their aerobic base, but also start to build specific strength and stamina and to simulate sport specific movements in training, strength to raise a pistol or mount a shotgun. Similarly, the mental training begins being tailored to the sport. This phase also lasts from four to eight weeks.
Athletes increase their training load in this phase by increasing the intensity of workouts; volume also increases slightly. Technical skills are highlighted and activities are more structured than in the general preparation phase.
</t>
        </r>
      </text>
    </comment>
    <comment ref="BG4" authorId="0" shapeId="0" xr:uid="{A721EA56-7CCD-49DF-A8D7-B573AEF98904}">
      <text>
        <r>
          <rPr>
            <b/>
            <sz val="9"/>
            <color indexed="81"/>
            <rFont val="Tahoma"/>
            <family val="2"/>
          </rPr>
          <t>Ich:</t>
        </r>
        <r>
          <rPr>
            <sz val="9"/>
            <color indexed="81"/>
            <rFont val="Tahoma"/>
            <family val="2"/>
          </rPr>
          <t xml:space="preserve">
</t>
        </r>
        <r>
          <rPr>
            <sz val="16"/>
            <color indexed="81"/>
            <rFont val="Tahoma"/>
            <family val="2"/>
          </rPr>
          <t xml:space="preserve">In the transition period, athletes recover from the stress of competing, recover from injuries, but stay active and focus on enjoying activity. Athletes should do no strength training during this phase, but rather play other sports and relax.
Although this period represents down time for athletes, you can remain in contact with them to provide guidance and assist athletes with their decisions regarding appropriate recreational activities.
</t>
        </r>
      </text>
    </comment>
    <comment ref="BH4" authorId="0" shapeId="0" xr:uid="{B6478F4E-ED63-471B-A23C-6DB4EB22B656}">
      <text>
        <r>
          <rPr>
            <b/>
            <sz val="16"/>
            <color indexed="81"/>
            <rFont val="Tahoma"/>
            <family val="2"/>
          </rPr>
          <t>Ich:</t>
        </r>
        <r>
          <rPr>
            <sz val="16"/>
            <color indexed="81"/>
            <rFont val="Tahoma"/>
            <family val="2"/>
          </rPr>
          <t xml:space="preserve">
The purpose of the pre-competitive phase is to train in a sport specific environment. Developing tactics is added to the routine but the training volume remains relatively high. There is an increase in the number and degree of high intensity workouts. This phase usually lasts from four to six weeks.
Physical training in this phase should move toward very sport-specific activities. Technical skill training is emphasized and athletes are introduced to actual competitions. It can be easy to ask too much of the athletes in this training phase; so monitor athletes carefully for signs of fatigue and injury. Make certain that rest days follow days of high-intensity training.
Competition results obtained in this phase cannot be used in isolation to make coaching decisions regarding the level of physical conditioning or technical skills. Athletes in this phase are still “building” and competition results should be used as one criterion for how athletes are doing.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H2" authorId="0" shapeId="0" xr:uid="{E7C531D1-8E65-46F7-954E-5105CF7F50A1}">
      <text>
        <r>
          <rPr>
            <b/>
            <sz val="16"/>
            <color indexed="81"/>
            <rFont val="Tahoma"/>
            <family val="2"/>
          </rPr>
          <t>Ich:</t>
        </r>
        <r>
          <rPr>
            <sz val="16"/>
            <color indexed="81"/>
            <rFont val="Tahoma"/>
            <family val="2"/>
          </rPr>
          <t xml:space="preserve">
The phase goal is making gains in aerobic capacity, developing strength and learning specific mental skills.
This phase, which lasts from four to eight weeks, includes dry and live fire training. Strength training is introduced in this phase along with mental training. Technical skills such as outer position are improved or solidified. Nutritional education should be part of this phase as well as medical, dental and vision check-ups.
</t>
        </r>
      </text>
    </comment>
    <comment ref="BG3" authorId="0" shapeId="0" xr:uid="{103360A8-690C-47BA-A6F4-0AA5C15EA5ED}">
      <text>
        <r>
          <rPr>
            <b/>
            <sz val="16"/>
            <color indexed="81"/>
            <rFont val="Tahoma"/>
            <family val="2"/>
          </rPr>
          <t>Ich:</t>
        </r>
        <r>
          <rPr>
            <sz val="16"/>
            <color indexed="81"/>
            <rFont val="Tahoma"/>
            <family val="2"/>
          </rPr>
          <t xml:space="preserve">
Views towards competitions.  First, they must be considered as the final test of training decisions and plans. Second, they should be used to assess athletes in situations that are impossible to replicate in the practice environment. Only in competition, when faced with an opponent, do athletes experience the stress levels that can cause inappropriate responses. Emotions such as anger, frustration and fear are difficult to simulate elsewhere.
For these reasons, it is important to expose athletes to competitions of various forms and degrees – different ranges, different skill level opponents, etc. – forcing the testing of different skills, tactics and strategies.
This phase lasts as long as the athlete is competing. The purpose of this phase is to maintain health and fitness while training, competing and traveling. Athletes should emphasize technical and tactical work, decreasing volume while keeping intensity high in competitions and simulations.
</t>
        </r>
      </text>
    </comment>
    <comment ref="BH3" authorId="0" shapeId="0" xr:uid="{A8307B9D-2B19-44F6-9405-6DA100ADB683}">
      <text>
        <r>
          <rPr>
            <b/>
            <sz val="16"/>
            <color indexed="81"/>
            <rFont val="Tahoma"/>
            <family val="2"/>
          </rPr>
          <t>Ich:</t>
        </r>
        <r>
          <rPr>
            <sz val="16"/>
            <color indexed="81"/>
            <rFont val="Tahoma"/>
            <family val="2"/>
          </rPr>
          <t xml:space="preserve">
During the specific preparation phase athletes continue to build their aerobic base, but also start to build specific strength and stamina and to simulate sport specific movements in training, strength to raise a pistol or mount a shotgun. Similarly, the mental training begins being tailored to the sport. This phase also lasts from four to eight weeks.
Athletes increase their training load in this phase by increasing the intensity of workouts; volume also increases slightly. Technical skills are highlighted and activities are more structured than in the general preparation phase.
</t>
        </r>
      </text>
    </comment>
    <comment ref="BG4" authorId="0" shapeId="0" xr:uid="{AAF995E5-A754-404A-A87F-7EEDCFEE53C2}">
      <text>
        <r>
          <rPr>
            <b/>
            <sz val="9"/>
            <color indexed="81"/>
            <rFont val="Tahoma"/>
            <family val="2"/>
          </rPr>
          <t>Ich:</t>
        </r>
        <r>
          <rPr>
            <sz val="9"/>
            <color indexed="81"/>
            <rFont val="Tahoma"/>
            <family val="2"/>
          </rPr>
          <t xml:space="preserve">
</t>
        </r>
        <r>
          <rPr>
            <sz val="16"/>
            <color indexed="81"/>
            <rFont val="Tahoma"/>
            <family val="2"/>
          </rPr>
          <t xml:space="preserve">In the transition period, athletes recover from the stress of competing, recover from injuries, but stay active and focus on enjoying activity. Athletes should do no strength training during this phase, but rather play other sports and relax.
Although this period represents down time for athletes, you can remain in contact with them to provide guidance and assist athletes with their decisions regarding appropriate recreational activities.
</t>
        </r>
      </text>
    </comment>
    <comment ref="BH4" authorId="0" shapeId="0" xr:uid="{EC214AB1-BB52-4441-A3B8-E659DBC94033}">
      <text>
        <r>
          <rPr>
            <b/>
            <sz val="16"/>
            <color indexed="81"/>
            <rFont val="Tahoma"/>
            <family val="2"/>
          </rPr>
          <t>Ich:</t>
        </r>
        <r>
          <rPr>
            <sz val="16"/>
            <color indexed="81"/>
            <rFont val="Tahoma"/>
            <family val="2"/>
          </rPr>
          <t xml:space="preserve">
The purpose of the pre-competitive phase is to train in a sport specific environment. Developing tactics is added to the routine but the training volume remains relatively high. There is an increase in the number and degree of high intensity workouts. This phase usually lasts from four to six weeks.
Physical training in this phase should move toward very sport-specific activities. Technical skill training is emphasized and athletes are introduced to actual competitions. It can be easy to ask too much of the athletes in this training phase; so monitor athletes carefully for signs of fatigue and injury. Make certain that rest days follow days of high-intensity training.
Competition results obtained in this phase cannot be used in isolation to make coaching decisions regarding the level of physical conditioning or technical skills. Athletes in this phase are still “building” and competition results should be used as one criterion for how athletes are doing.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BH2" authorId="0" shapeId="0" xr:uid="{EA086602-D36E-4314-8773-554E32F1C87C}">
      <text>
        <r>
          <rPr>
            <b/>
            <sz val="16"/>
            <color indexed="81"/>
            <rFont val="Tahoma"/>
            <family val="2"/>
          </rPr>
          <t>Ich:</t>
        </r>
        <r>
          <rPr>
            <sz val="16"/>
            <color indexed="81"/>
            <rFont val="Tahoma"/>
            <family val="2"/>
          </rPr>
          <t xml:space="preserve">
The phase goal is making gains in aerobic capacity, developing strength and learning specific mental skills.
This phase, which lasts from four to eight weeks, includes dry and live fire training. Strength training is introduced in this phase along with mental training. Technical skills such as outer position are improved or solidified. Nutritional education should be part of this phase as well as medical, dental and vision check-ups.
</t>
        </r>
      </text>
    </comment>
    <comment ref="BG3" authorId="0" shapeId="0" xr:uid="{CD058AA1-3681-47CC-926E-F36B4303C8AF}">
      <text>
        <r>
          <rPr>
            <b/>
            <sz val="16"/>
            <color indexed="81"/>
            <rFont val="Tahoma"/>
            <family val="2"/>
          </rPr>
          <t>Ich:</t>
        </r>
        <r>
          <rPr>
            <sz val="16"/>
            <color indexed="81"/>
            <rFont val="Tahoma"/>
            <family val="2"/>
          </rPr>
          <t xml:space="preserve">
Views towards competitions.  First, they must be considered as the final test of training decisions and plans. Second, they should be used to assess athletes in situations that are impossible to replicate in the practice environment. Only in competition, when faced with an opponent, do athletes experience the stress levels that can cause inappropriate responses. Emotions such as anger, frustration and fear are difficult to simulate elsewhere.
For these reasons, it is important to expose athletes to competitions of various forms and degrees – different ranges, different skill level opponents, etc. – forcing the testing of different skills, tactics and strategies.
This phase lasts as long as the athlete is competing. The purpose of this phase is to maintain health and fitness while training, competing and traveling. Athletes should emphasize technical and tactical work, decreasing volume while keeping intensity high in competitions and simulations.
</t>
        </r>
      </text>
    </comment>
    <comment ref="BH3" authorId="0" shapeId="0" xr:uid="{F77F5958-2848-4864-81B7-3E3EF9181984}">
      <text>
        <r>
          <rPr>
            <b/>
            <sz val="16"/>
            <color indexed="81"/>
            <rFont val="Tahoma"/>
            <family val="2"/>
          </rPr>
          <t>Ich:</t>
        </r>
        <r>
          <rPr>
            <sz val="16"/>
            <color indexed="81"/>
            <rFont val="Tahoma"/>
            <family val="2"/>
          </rPr>
          <t xml:space="preserve">
During the specific preparation phase athletes continue to build their aerobic base, but also start to build specific strength and stamina and to simulate sport specific movements in training, strength to raise a pistol or mount a shotgun. Similarly, the mental training begins being tailored to the sport. This phase also lasts from four to eight weeks.
Athletes increase their training load in this phase by increasing the intensity of workouts; volume also increases slightly. Technical skills are highlighted and activities are more structured than in the general preparation phase.
</t>
        </r>
      </text>
    </comment>
    <comment ref="BG4" authorId="0" shapeId="0" xr:uid="{F90A2168-E720-4E91-9B5C-DB0364BFCBD1}">
      <text>
        <r>
          <rPr>
            <b/>
            <sz val="9"/>
            <color indexed="81"/>
            <rFont val="Tahoma"/>
            <family val="2"/>
          </rPr>
          <t>Ich:</t>
        </r>
        <r>
          <rPr>
            <sz val="9"/>
            <color indexed="81"/>
            <rFont val="Tahoma"/>
            <family val="2"/>
          </rPr>
          <t xml:space="preserve">
</t>
        </r>
        <r>
          <rPr>
            <sz val="16"/>
            <color indexed="81"/>
            <rFont val="Tahoma"/>
            <family val="2"/>
          </rPr>
          <t xml:space="preserve">In the transition period, athletes recover from the stress of competing, recover from injuries, but stay active and focus on enjoying activity. Athletes should do no strength training during this phase, but rather play other sports and relax.
Although this period represents down time for athletes, you can remain in contact with them to provide guidance and assist athletes with their decisions regarding appropriate recreational activities.
</t>
        </r>
      </text>
    </comment>
    <comment ref="BH4" authorId="0" shapeId="0" xr:uid="{3970BE68-3338-44ED-BC77-0E1112316667}">
      <text>
        <r>
          <rPr>
            <b/>
            <sz val="16"/>
            <color indexed="81"/>
            <rFont val="Tahoma"/>
            <family val="2"/>
          </rPr>
          <t>Ich:</t>
        </r>
        <r>
          <rPr>
            <sz val="16"/>
            <color indexed="81"/>
            <rFont val="Tahoma"/>
            <family val="2"/>
          </rPr>
          <t xml:space="preserve">
The purpose of the pre-competitive phase is to train in a sport specific environment. Developing tactics is added to the routine but the training volume remains relatively high. There is an increase in the number and degree of high intensity workouts. This phase usually lasts from four to six weeks.
Physical training in this phase should move toward very sport-specific activities. Technical skill training is emphasized and athletes are introduced to actual competitions. It can be easy to ask too much of the athletes in this training phase; so monitor athletes carefully for signs of fatigue and injury. Make certain that rest days follow days of high-intensity training.
Competition results obtained in this phase cannot be used in isolation to make coaching decisions regarding the level of physical conditioning or technical skills. Athletes in this phase are still “building” and competition results should be used as one criterion for how athletes are doing.
</t>
        </r>
      </text>
    </comment>
  </commentList>
</comments>
</file>

<file path=xl/sharedStrings.xml><?xml version="1.0" encoding="utf-8"?>
<sst xmlns="http://schemas.openxmlformats.org/spreadsheetml/2006/main" count="4268" uniqueCount="514">
  <si>
    <t>Gap</t>
  </si>
  <si>
    <t>Equipment</t>
  </si>
  <si>
    <t>Environment</t>
  </si>
  <si>
    <t>Physical</t>
  </si>
  <si>
    <t>Tactical</t>
  </si>
  <si>
    <t>Technical</t>
  </si>
  <si>
    <t>Mental</t>
  </si>
  <si>
    <t>Nutrition</t>
  </si>
  <si>
    <t>Recovery</t>
  </si>
  <si>
    <t>Name</t>
  </si>
  <si>
    <t>Factor</t>
  </si>
  <si>
    <t xml:space="preserve">Current Conditions </t>
  </si>
  <si>
    <t>Logistics</t>
  </si>
  <si>
    <t>Competition</t>
  </si>
  <si>
    <t>First Monday of Plan</t>
  </si>
  <si>
    <t>Monday</t>
  </si>
  <si>
    <t xml:space="preserve">Month </t>
  </si>
  <si>
    <t>Date</t>
  </si>
  <si>
    <t>Phases</t>
  </si>
  <si>
    <t>Periods</t>
  </si>
  <si>
    <t>Microcycle</t>
  </si>
  <si>
    <t>Competitions</t>
  </si>
  <si>
    <t>Type (I=Int, N=Nat, R=Reg)</t>
  </si>
  <si>
    <t>Location</t>
  </si>
  <si>
    <t>Ancillary</t>
  </si>
  <si>
    <t>Technology</t>
  </si>
  <si>
    <t>Meetings / PD</t>
  </si>
  <si>
    <t>Total Maximum Training Hours Per Week</t>
  </si>
  <si>
    <t>Volume  %</t>
  </si>
  <si>
    <t>Intensity %</t>
  </si>
  <si>
    <t>Load (units)</t>
  </si>
  <si>
    <t>Microcycle:</t>
  </si>
  <si>
    <t>Planned Volume</t>
  </si>
  <si>
    <t>Actual Volume</t>
  </si>
  <si>
    <t>Date:</t>
  </si>
  <si>
    <t>Phase:</t>
  </si>
  <si>
    <t>Load:</t>
  </si>
  <si>
    <t>Other</t>
  </si>
  <si>
    <t>Volume</t>
  </si>
  <si>
    <t>Intensity</t>
  </si>
  <si>
    <t>Tuesday</t>
  </si>
  <si>
    <t>Wednesday</t>
  </si>
  <si>
    <t>Friday</t>
  </si>
  <si>
    <t>Saturday</t>
  </si>
  <si>
    <t>Sunday</t>
  </si>
  <si>
    <t>Budget</t>
  </si>
  <si>
    <t>Category</t>
  </si>
  <si>
    <t>Item</t>
  </si>
  <si>
    <t>Description</t>
  </si>
  <si>
    <t>Actual</t>
  </si>
  <si>
    <t>Revenue</t>
  </si>
  <si>
    <t>TOTAL</t>
  </si>
  <si>
    <t>Expenses</t>
  </si>
  <si>
    <t>Balance</t>
  </si>
  <si>
    <t>Mesocycle</t>
  </si>
  <si>
    <t>Importance (1=low, 3=high)</t>
  </si>
  <si>
    <t>Legend</t>
  </si>
  <si>
    <t>Other Events (e.g. vacation, exams, etc.)</t>
  </si>
  <si>
    <t xml:space="preserve">Quantification
</t>
  </si>
  <si>
    <t>Yearly Training Plan</t>
  </si>
  <si>
    <t>Microcycle Planner - Taper</t>
  </si>
  <si>
    <t>Calendar</t>
  </si>
  <si>
    <t>Planned Intensity</t>
  </si>
  <si>
    <t>Actual Intensity</t>
  </si>
  <si>
    <t>Microcycles:</t>
  </si>
  <si>
    <r>
      <t>Instructions:</t>
    </r>
    <r>
      <rPr>
        <i/>
        <sz val="11"/>
        <rFont val="Calibri"/>
        <family val="2"/>
        <scheme val="minor"/>
      </rPr>
      <t xml:space="preserve"> Select two microcycles for the taper. The taper should begin at least 7 days before the competition. </t>
    </r>
  </si>
  <si>
    <t>OBJECTIVES:</t>
  </si>
  <si>
    <t>Microcycle Planner</t>
  </si>
  <si>
    <t>Thursday</t>
  </si>
  <si>
    <t>Athletic Abilities</t>
  </si>
  <si>
    <t>KPI</t>
  </si>
  <si>
    <t>Transition</t>
  </si>
  <si>
    <t>General</t>
  </si>
  <si>
    <t>Specific</t>
  </si>
  <si>
    <t>Pre-Competition</t>
  </si>
  <si>
    <t>KPI Strength</t>
  </si>
  <si>
    <t>Pellets</t>
  </si>
  <si>
    <t>Relaxation</t>
  </si>
  <si>
    <t>Refocus</t>
  </si>
  <si>
    <t>Visualization</t>
  </si>
  <si>
    <t>Range Access</t>
  </si>
  <si>
    <t>Gym Access</t>
  </si>
  <si>
    <t>Aiming</t>
  </si>
  <si>
    <t>Affirmation</t>
  </si>
  <si>
    <t>Match Plan</t>
  </si>
  <si>
    <t>Mirage</t>
  </si>
  <si>
    <t>Documentation</t>
  </si>
  <si>
    <t>Clothing</t>
  </si>
  <si>
    <t>Travel Plan</t>
  </si>
  <si>
    <t>Gun Smithing</t>
  </si>
  <si>
    <t xml:space="preserve">Sights </t>
  </si>
  <si>
    <t>Clean, working adjustable iris with filters</t>
  </si>
  <si>
    <t>Follow Through</t>
  </si>
  <si>
    <t>Attain PAL, Passport, Temporary Export Permits, Import Permits</t>
  </si>
  <si>
    <t>Perform during finals without losing focus</t>
  </si>
  <si>
    <t>Small Bore</t>
  </si>
  <si>
    <t>Cartridges, 0.22</t>
  </si>
  <si>
    <t>Check condition and fit</t>
  </si>
  <si>
    <t>Match ammunition to barrel, 5.0 mm diameter or smaller, in a vice</t>
  </si>
  <si>
    <t>Keep a detailed journal</t>
  </si>
  <si>
    <t>Strength Endurance</t>
  </si>
  <si>
    <t>Triggering</t>
  </si>
  <si>
    <t>Finals Plan</t>
  </si>
  <si>
    <t>Travel Planning</t>
  </si>
  <si>
    <t xml:space="preserve"> </t>
  </si>
  <si>
    <t>My Current State</t>
  </si>
  <si>
    <t>Total Training Volume (hours)</t>
  </si>
  <si>
    <t>Taper</t>
  </si>
  <si>
    <t>Standing - Outer Position</t>
  </si>
  <si>
    <t>Standing - Inner Position</t>
  </si>
  <si>
    <t>Use a clean pull 3 - 5 seconds after the approach settles in the 10-ring.</t>
  </si>
  <si>
    <t>Determine point of impact and assess the quality of the shot by reading the sight jump</t>
  </si>
  <si>
    <t xml:space="preserve">Highly Developed </t>
  </si>
  <si>
    <t>Moderately Developed</t>
  </si>
  <si>
    <t>Not Developed</t>
  </si>
  <si>
    <t>Wind</t>
  </si>
  <si>
    <t>Lighting</t>
  </si>
  <si>
    <t>Attend enough appropriately challenging events</t>
  </si>
  <si>
    <t>Kneeling - Outer Position</t>
  </si>
  <si>
    <t>Kneeling - Inner Position</t>
  </si>
  <si>
    <t>Prone - Outer Position</t>
  </si>
  <si>
    <t>Prone - Inner Position</t>
  </si>
  <si>
    <t>Integrated Support Team</t>
  </si>
  <si>
    <t>General Strength</t>
  </si>
  <si>
    <t>Air Gun</t>
  </si>
  <si>
    <t>Focus</t>
  </si>
  <si>
    <t>LTAD</t>
  </si>
  <si>
    <t>LTAD Stage</t>
  </si>
  <si>
    <t>T2T</t>
  </si>
  <si>
    <t>T2C</t>
  </si>
  <si>
    <t>Physical
1 = High Priority (Develop)
2 = Low Priority (Maintain)</t>
  </si>
  <si>
    <t>Total</t>
  </si>
  <si>
    <t>Max / week</t>
  </si>
  <si>
    <t>Max Weeks</t>
  </si>
  <si>
    <t>Min Weeks</t>
  </si>
  <si>
    <t>Range</t>
  </si>
  <si>
    <t>1 to 3</t>
  </si>
  <si>
    <t>2 to 5</t>
  </si>
  <si>
    <t>6</t>
  </si>
  <si>
    <t>4 to 6</t>
  </si>
  <si>
    <t>C2W</t>
  </si>
  <si>
    <t>L2S</t>
  </si>
  <si>
    <t>min</t>
  </si>
  <si>
    <t>max</t>
  </si>
  <si>
    <t>Nat.</t>
  </si>
  <si>
    <t>Reg.</t>
  </si>
  <si>
    <t>Int.</t>
  </si>
  <si>
    <t>Ideal Optimal Conditions for Stage (Description)</t>
  </si>
  <si>
    <t>Designed to overcome jet lag</t>
  </si>
  <si>
    <t>Training Camps</t>
  </si>
  <si>
    <t>Microcycle Training Focus</t>
  </si>
  <si>
    <t>Actual Load</t>
  </si>
  <si>
    <t>Pre-Comp</t>
  </si>
  <si>
    <t>Skills and Tactics
1 = Aquire / Reacquire
2 = Consolidate
3 = Refine</t>
  </si>
  <si>
    <t>Planned (hrs)</t>
  </si>
  <si>
    <t>Actual (hrs)</t>
  </si>
  <si>
    <t>Actual Training Intensity (%)</t>
  </si>
  <si>
    <t>Shot Count</t>
  </si>
  <si>
    <t>Planned Shots</t>
  </si>
  <si>
    <t>Actual Shots</t>
  </si>
  <si>
    <t>What are you training this week?</t>
  </si>
  <si>
    <t>Regular</t>
  </si>
  <si>
    <t>Major</t>
  </si>
  <si>
    <t>Kneeling</t>
  </si>
  <si>
    <t>Prone</t>
  </si>
  <si>
    <t>Standing</t>
  </si>
  <si>
    <t>Imagery</t>
  </si>
  <si>
    <t>Match sub sonic ammunition to barrel, 16 mm group diameter or smaller, in a vice</t>
  </si>
  <si>
    <t>Emphasis : percentage of total training time</t>
  </si>
  <si>
    <t>Tactics and Environment</t>
  </si>
  <si>
    <t>Ancillary and Sport Travel</t>
  </si>
  <si>
    <t>Ancillary: Logistics, Etc.</t>
  </si>
  <si>
    <t>Planned Hours in YTP</t>
  </si>
  <si>
    <t>Training Intensity (%)</t>
  </si>
  <si>
    <t>YTP hours</t>
  </si>
  <si>
    <t>YTP Load</t>
  </si>
  <si>
    <t>Actual Hours</t>
  </si>
  <si>
    <t>YTP % Int.</t>
  </si>
  <si>
    <t>Actual % Int.</t>
  </si>
  <si>
    <t>Birth Date</t>
  </si>
  <si>
    <t>Training Year Start Date</t>
  </si>
  <si>
    <t>Training Age</t>
  </si>
  <si>
    <t>Handedness</t>
  </si>
  <si>
    <t>First Year in Sport</t>
  </si>
  <si>
    <t>Last Name, First Initial</t>
  </si>
  <si>
    <t>Duration Gym Hours</t>
  </si>
  <si>
    <t>Mass (kg)</t>
  </si>
  <si>
    <t>Height (cm)</t>
  </si>
  <si>
    <t>Events</t>
  </si>
  <si>
    <t>Min/week</t>
  </si>
  <si>
    <t>Period</t>
  </si>
  <si>
    <t>Dominance</t>
  </si>
  <si>
    <t>Right</t>
  </si>
  <si>
    <t>Left</t>
  </si>
  <si>
    <t>Importance</t>
  </si>
  <si>
    <t>Start Date</t>
  </si>
  <si>
    <t>Season Length</t>
  </si>
  <si>
    <t>Preparation</t>
  </si>
  <si>
    <t>Duration Tech Hours</t>
  </si>
  <si>
    <t>Primary Event</t>
  </si>
  <si>
    <t>Team Status</t>
  </si>
  <si>
    <t>10-m Rifle</t>
  </si>
  <si>
    <t>10-m Pistol</t>
  </si>
  <si>
    <t>Trap</t>
  </si>
  <si>
    <t>Skeet</t>
  </si>
  <si>
    <t>Junior</t>
  </si>
  <si>
    <t>Identified</t>
  </si>
  <si>
    <t>Development</t>
  </si>
  <si>
    <t>National</t>
  </si>
  <si>
    <t>Practices</t>
  </si>
  <si>
    <t>Position / Stage</t>
  </si>
  <si>
    <t>Precision</t>
  </si>
  <si>
    <t>Rapid</t>
  </si>
  <si>
    <t>Qualifier</t>
  </si>
  <si>
    <t>Training / Match Scores</t>
  </si>
  <si>
    <t>Physical Pract</t>
  </si>
  <si>
    <t>MicroCycle</t>
  </si>
  <si>
    <t>Last Updated</t>
  </si>
  <si>
    <t>Leila Gharani on Youtube</t>
  </si>
  <si>
    <t>Plot1</t>
  </si>
  <si>
    <t>Plot2</t>
  </si>
  <si>
    <t>Plot3</t>
  </si>
  <si>
    <t>Plot4</t>
  </si>
  <si>
    <t>Processed data</t>
  </si>
  <si>
    <t>Primary Title</t>
  </si>
  <si>
    <t>Secondary Title</t>
  </si>
  <si>
    <t>Specialist Title</t>
  </si>
  <si>
    <t>Discipline</t>
  </si>
  <si>
    <t>Pistol</t>
  </si>
  <si>
    <t>Rifle</t>
  </si>
  <si>
    <t>Shotgun</t>
  </si>
  <si>
    <t>Reg. Comp</t>
  </si>
  <si>
    <t>Main Comp</t>
  </si>
  <si>
    <t>Series 1</t>
  </si>
  <si>
    <t>Series 2</t>
  </si>
  <si>
    <t>Series 3</t>
  </si>
  <si>
    <t>Series 4</t>
  </si>
  <si>
    <t>Series 5</t>
  </si>
  <si>
    <t>Series 6</t>
  </si>
  <si>
    <t>Finals</t>
  </si>
  <si>
    <t>RF</t>
  </si>
  <si>
    <t>Kn</t>
  </si>
  <si>
    <t>Pr</t>
  </si>
  <si>
    <t>St</t>
  </si>
  <si>
    <t>Mor</t>
  </si>
  <si>
    <t>Aft</t>
  </si>
  <si>
    <t>Evn</t>
  </si>
  <si>
    <t>Plot5</t>
  </si>
  <si>
    <t>Plot6</t>
  </si>
  <si>
    <t>Plot7</t>
  </si>
  <si>
    <t>Plot8</t>
  </si>
  <si>
    <t>Plot9</t>
  </si>
  <si>
    <t>Plot10</t>
  </si>
  <si>
    <t>Plot11</t>
  </si>
  <si>
    <t>Plot12</t>
  </si>
  <si>
    <t>Plot13</t>
  </si>
  <si>
    <t>Plot14</t>
  </si>
  <si>
    <t>RIFLE</t>
  </si>
  <si>
    <t>Raw Data</t>
  </si>
  <si>
    <t>Stance</t>
  </si>
  <si>
    <t>Build a stance that enables balanced, coordinated swing, covering the full range of motion.</t>
  </si>
  <si>
    <t>Mount</t>
  </si>
  <si>
    <t>Swing</t>
  </si>
  <si>
    <t>Consistency of execution, proper timing.</t>
  </si>
  <si>
    <t>Know when to change lens, how, adapt your eye holds</t>
  </si>
  <si>
    <t>Know how to adapt your stance and approach shooting in windy conditions.</t>
  </si>
  <si>
    <t>Ammo</t>
  </si>
  <si>
    <t>Ensure legal 24gr loads, consider felt recoil among various brands</t>
  </si>
  <si>
    <t>Glasses</t>
  </si>
  <si>
    <t>Gun Case</t>
  </si>
  <si>
    <t>Check condition and fit, verify seals</t>
  </si>
  <si>
    <t>Accessories</t>
  </si>
  <si>
    <t>Eye Hold</t>
  </si>
  <si>
    <t>Dynamic Balance</t>
  </si>
  <si>
    <t>Static Balance</t>
  </si>
  <si>
    <t>PISTOL</t>
  </si>
  <si>
    <t>Control the center of gravity within the base of support throughout dynamic movement</t>
  </si>
  <si>
    <t>Control the center of gravity within the base of support to minimize the amount of sway and maintain stability</t>
  </si>
  <si>
    <t>Endure exertion of core and lower body for a period 3 times longer than required, without breaking position</t>
  </si>
  <si>
    <t>Recognize and respond to changing conditions during a competition</t>
  </si>
  <si>
    <r>
      <t xml:space="preserve">Recognize and respond to changing conditions during a competition: </t>
    </r>
    <r>
      <rPr>
        <b/>
        <sz val="10"/>
        <rFont val="Calibri"/>
        <family val="2"/>
        <scheme val="minor"/>
      </rPr>
      <t>Wind flags</t>
    </r>
  </si>
  <si>
    <r>
      <t xml:space="preserve">Recognize and respond to changing conditions during a competition: </t>
    </r>
    <r>
      <rPr>
        <b/>
        <sz val="10"/>
        <rFont val="Calibri"/>
        <family val="2"/>
        <scheme val="minor"/>
      </rPr>
      <t>Cope with mirage</t>
    </r>
  </si>
  <si>
    <t>Quiet Eye</t>
  </si>
  <si>
    <t>Shoot-Offs</t>
  </si>
  <si>
    <t>Arousal Control</t>
  </si>
  <si>
    <t>Check condition, fit and compliance with ISSF rules</t>
  </si>
  <si>
    <t>Clean, working, spares parts, kit complete</t>
  </si>
  <si>
    <t>Tech Duration in Hours</t>
  </si>
  <si>
    <t>25-m</t>
  </si>
  <si>
    <t>50-m</t>
  </si>
  <si>
    <t>Rapid Fire</t>
  </si>
  <si>
    <t>Ensure consistent cheek pressure on comb</t>
  </si>
  <si>
    <t>Follow Through 1</t>
  </si>
  <si>
    <t>Follow Through 2</t>
  </si>
  <si>
    <t>Wind /music</t>
  </si>
  <si>
    <t>Release muscle tension with Progressive Muscle Relaxation (PMR), Yoga, Abdominal Breathing, etc.</t>
  </si>
  <si>
    <t>Detect lapses in concentration and have a trusted plan for recovery of it</t>
  </si>
  <si>
    <t>Imagine perfect shot routine / execution / performance at a peaking competition</t>
  </si>
  <si>
    <t>Check condition, available options of lens colour and fit</t>
  </si>
  <si>
    <t>Attain PAL, Passport, Temporary Export Permits, Import Permits, Vaccination Certificates</t>
  </si>
  <si>
    <t>Keep and refer to a detailed journal of training and competition experience for the season</t>
  </si>
  <si>
    <t>Construct a consistent frame (triangle of gun, forearm and chest) with muzzle at nose level</t>
  </si>
  <si>
    <t>Consistency of execution, proper timing</t>
  </si>
  <si>
    <t>Use a trusted and rehearsed match program</t>
  </si>
  <si>
    <t>Observe environmental conditions before approaching the round and adjust equipment accordingly</t>
  </si>
  <si>
    <t>Lighting/Wind/Noise</t>
  </si>
  <si>
    <t>Ensure legal 24gr loads, consider felt recoil among various brands and brand preferences</t>
  </si>
  <si>
    <t>Attentional Control</t>
  </si>
  <si>
    <t>Detect and recover from lapses in focus</t>
  </si>
  <si>
    <t>Sport Confidence</t>
  </si>
  <si>
    <t>Arousal Regulation</t>
  </si>
  <si>
    <t>Emotional Regulation</t>
  </si>
  <si>
    <t>Manage mental focus in training and competition: Wide &amp; Narrow, External &amp; Internal, cue word lists</t>
  </si>
  <si>
    <t>Increase your belief in performance using goal: setting, positive self talk, motivation, imagery, IPS monitoring, etc.</t>
  </si>
  <si>
    <t>Identify the emotions (fear, anger, joy, etc.) promoting your IPS and strategies to achieve that emotional state</t>
  </si>
  <si>
    <t>Imagine perfect performance of a skill, success at a competition and/or effectively coping with adversity</t>
  </si>
  <si>
    <t>Outer Position Precision</t>
  </si>
  <si>
    <t>Inner Position Precision</t>
  </si>
  <si>
    <t xml:space="preserve">Adjust muscle tension </t>
  </si>
  <si>
    <t>Check condition and fit of grip</t>
  </si>
  <si>
    <t>Outer Position Rapid Fire</t>
  </si>
  <si>
    <t>Confirm and train reference targets</t>
  </si>
  <si>
    <t>ISSF Rules</t>
  </si>
  <si>
    <t>Understand the current rules for your event</t>
  </si>
  <si>
    <t>Match ammunition to barrel professionally in a vice</t>
  </si>
  <si>
    <t>Match sub sonic ammunition to barrel professionally in a vice</t>
  </si>
  <si>
    <t>Clean, working adjustable rear sight, and selection of different width front posts</t>
  </si>
  <si>
    <t>Spare Parts</t>
  </si>
  <si>
    <t>Use a clean pull after the approach settles in the final aiming area.</t>
  </si>
  <si>
    <t>Increase your belief in performance using: goal setting, positive self talk, motivation, imagery, IPS monitoring, etc.</t>
  </si>
  <si>
    <t>Use a plan to overcome jet lag</t>
  </si>
  <si>
    <t>Reduce the working heart rate and improve general recovery through cardiovascular training</t>
  </si>
  <si>
    <t>Have a foundational strength to facilitate strength endurance training</t>
  </si>
  <si>
    <t>Mobility</t>
  </si>
  <si>
    <t>Endure exertion of core and lower body for a period 3 times longer than required, while maintaining form</t>
  </si>
  <si>
    <t>Reaction to Stimuli</t>
  </si>
  <si>
    <t>Cardiovascular Efficiency</t>
  </si>
  <si>
    <t>off</t>
  </si>
  <si>
    <t>pre</t>
  </si>
  <si>
    <t>in</t>
  </si>
  <si>
    <t>post/recovery</t>
  </si>
  <si>
    <t>Physical Practices per Week</t>
  </si>
  <si>
    <t>2 to 3</t>
  </si>
  <si>
    <t>3 to 4</t>
  </si>
  <si>
    <t>4 to 7</t>
  </si>
  <si>
    <t>Tech / Tactical Practices per Week</t>
  </si>
  <si>
    <t>Check condition, muzzle velocity and fit</t>
  </si>
  <si>
    <t>Access to physical conditioner, mental skills trainer, nutritionist, etc.</t>
  </si>
  <si>
    <r>
      <t xml:space="preserve">Recognize and respond to changing conditions during a competition: </t>
    </r>
    <r>
      <rPr>
        <b/>
        <sz val="10"/>
        <rFont val="Calibri"/>
        <family val="2"/>
        <scheme val="minor"/>
      </rPr>
      <t>Adjust lens and iris</t>
    </r>
  </si>
  <si>
    <t>UPDATE</t>
  </si>
  <si>
    <t>World Class Athlete State</t>
  </si>
  <si>
    <t>Use coordinated moves with little to no change in weight distribution, employing the hips, torso and upper body: 
Move in a synchronous movement with the target with a sight picture acquired</t>
  </si>
  <si>
    <t>Use coordinated moves with little to no change in weight distribution, employing the hips, torso and upper body: 
Move in a coordinated fashion towards the target until the sight picture is acquired</t>
  </si>
  <si>
    <t>Phys. Training in Hours</t>
  </si>
  <si>
    <t>0.75</t>
  </si>
  <si>
    <t>1</t>
  </si>
  <si>
    <t>1.5</t>
  </si>
  <si>
    <t>SCATT / Testing Session</t>
  </si>
  <si>
    <t>Namey, Name</t>
  </si>
  <si>
    <t>Consistency of shooting routine and timing</t>
  </si>
  <si>
    <t>Follow your activity plan up to and through out the match to maintain your focus</t>
  </si>
  <si>
    <t>Follow your activity plan up to and through out the finals to maintain your focus</t>
  </si>
  <si>
    <t>Regulate both mental and physical state to attain the optimal balance of relaxation and alertness for IPS</t>
  </si>
  <si>
    <t>Carry spare parts for allowable malfunctions</t>
  </si>
  <si>
    <t xml:space="preserve">Know how to disassemble, adjust and reassemble their pistol </t>
  </si>
  <si>
    <t>Journaling</t>
  </si>
  <si>
    <t>Control the motions of the spine and limbs throughout an adequate range of motion</t>
  </si>
  <si>
    <t>Build a position that maximized bone support</t>
  </si>
  <si>
    <t>Build a position that regulates balance, muscular tension and statics, for minimal motion</t>
  </si>
  <si>
    <t>Build a position that regulates muscular tension and statics, for minimal motion</t>
  </si>
  <si>
    <t>Use the ideal approach, regulate the NPA, ensure aiming precision</t>
  </si>
  <si>
    <t>Shot Plan / Rhythm</t>
  </si>
  <si>
    <t>Follow a plan up to and through out the match to maintain your focus</t>
  </si>
  <si>
    <t>Follow a plan up to and through out the finals to maintain your focus</t>
  </si>
  <si>
    <r>
      <t xml:space="preserve">Recognize and respond to changing conditions during a competition: </t>
    </r>
    <r>
      <rPr>
        <b/>
        <sz val="10"/>
        <rFont val="Calibri"/>
        <family val="2"/>
        <scheme val="minor"/>
      </rPr>
      <t>Adjust sight apertures</t>
    </r>
  </si>
  <si>
    <t>Know how to disassemble, adjust and reassemble their rifle</t>
  </si>
  <si>
    <t>Engage appropriate muscles in the shortest time, after seeing a stimuli to preform a desired task</t>
  </si>
  <si>
    <r>
      <t>Control the motions of the spine and limbs throughout an adequate range of motion: &lt;45</t>
    </r>
    <r>
      <rPr>
        <sz val="10"/>
        <rFont val="Calibri"/>
        <family val="2"/>
      </rPr>
      <t>° i</t>
    </r>
    <r>
      <rPr>
        <sz val="10"/>
        <rFont val="Calibri"/>
        <family val="2"/>
        <scheme val="minor"/>
      </rPr>
      <t>n a horizontal plane</t>
    </r>
  </si>
  <si>
    <t>Consider weight balance, height in the shoulder, head position, point of contact with the comb, tension in your hands</t>
  </si>
  <si>
    <t>Identify the optimum based on background condition, lens colour, available light, visual acuity, health or fatigue</t>
  </si>
  <si>
    <t>Build a position that maximizes bone support</t>
  </si>
  <si>
    <t>Inner Position Rapid Fire</t>
  </si>
  <si>
    <t>Create fix point of "soft" visual focus, of the eye balls, including a wide peripheral vision</t>
  </si>
  <si>
    <t>Manage recoil / barrel control while visually acquiring a second shot</t>
  </si>
  <si>
    <t>Control the events and interactions up to the match to maintain your focus</t>
  </si>
  <si>
    <t>Control the events up to and through out the finals to maintain your focus</t>
  </si>
  <si>
    <t>Use effective self talk to maximize training and competitive outcomes</t>
  </si>
  <si>
    <t xml:space="preserve">Manage periods of increased arousal using imagery, re-appraisal, relaxation techniques  </t>
  </si>
  <si>
    <t>Check condition, fit, compliance with ISSF rules and the individual's preferred selection</t>
  </si>
  <si>
    <t>Know how to disassemble, adjust and reassemble their shotgun</t>
  </si>
  <si>
    <t>Create fix point of "soft" visual focus, of the eye balls,  including a wide peripheral vision.</t>
  </si>
  <si>
    <t>Eye Dominance</t>
  </si>
  <si>
    <t>Mesocycles</t>
  </si>
  <si>
    <t>GP1</t>
  </si>
  <si>
    <t>GP2</t>
  </si>
  <si>
    <t>GP3</t>
  </si>
  <si>
    <t>GP4</t>
  </si>
  <si>
    <t>GP5</t>
  </si>
  <si>
    <t>GP6</t>
  </si>
  <si>
    <t>PC1</t>
  </si>
  <si>
    <t>PC2</t>
  </si>
  <si>
    <t>PC3</t>
  </si>
  <si>
    <t>PC4</t>
  </si>
  <si>
    <t>C1</t>
  </si>
  <si>
    <t>C2</t>
  </si>
  <si>
    <t>C3</t>
  </si>
  <si>
    <t>C4</t>
  </si>
  <si>
    <t>C5</t>
  </si>
  <si>
    <t>C6</t>
  </si>
  <si>
    <t>C7</t>
  </si>
  <si>
    <t>SP1</t>
  </si>
  <si>
    <t>SP2</t>
  </si>
  <si>
    <t>SP3</t>
  </si>
  <si>
    <t>SP4</t>
  </si>
  <si>
    <t>SP5</t>
  </si>
  <si>
    <t>SP6</t>
  </si>
  <si>
    <t>Coast to Coast</t>
  </si>
  <si>
    <t>HPTT</t>
  </si>
  <si>
    <t>WC</t>
  </si>
  <si>
    <t>WCH</t>
  </si>
  <si>
    <t>CAT</t>
  </si>
  <si>
    <t>PAN  AM</t>
  </si>
  <si>
    <t>PACH</t>
  </si>
  <si>
    <t>Grand Prix</t>
  </si>
  <si>
    <t>Provincial CH</t>
  </si>
  <si>
    <t>National CH</t>
  </si>
  <si>
    <t>Ruse, SLO</t>
  </si>
  <si>
    <t>Osijek, CRO</t>
  </si>
  <si>
    <t>WC - Cairo</t>
  </si>
  <si>
    <t>Cairo, EGY</t>
  </si>
  <si>
    <t>WC-Chengdu</t>
  </si>
  <si>
    <t>Chengdu, CHN</t>
  </si>
  <si>
    <t>Granada, ESP</t>
  </si>
  <si>
    <t>WC-Baku</t>
  </si>
  <si>
    <t>Baku, AZE</t>
  </si>
  <si>
    <t>WC-Changewon</t>
  </si>
  <si>
    <t>Changwon, KOR</t>
  </si>
  <si>
    <t>Home</t>
  </si>
  <si>
    <t>Intershoot</t>
  </si>
  <si>
    <t>Hauge, NED</t>
  </si>
  <si>
    <t>Kitchener, ON</t>
  </si>
  <si>
    <t>10-m Camp</t>
  </si>
  <si>
    <t>Trois Rivieres, QC</t>
  </si>
  <si>
    <t>Off</t>
  </si>
  <si>
    <t>C8</t>
  </si>
  <si>
    <t>X</t>
  </si>
  <si>
    <t>X-MAS</t>
  </si>
  <si>
    <t>New Year</t>
  </si>
  <si>
    <t>Easter</t>
  </si>
  <si>
    <t>LUNCH</t>
  </si>
  <si>
    <t>50-m Camp</t>
  </si>
  <si>
    <t>Holiday</t>
  </si>
  <si>
    <t>x</t>
  </si>
  <si>
    <t>IST and National Coach</t>
  </si>
  <si>
    <t>NA</t>
  </si>
  <si>
    <t>.</t>
  </si>
  <si>
    <t xml:space="preserve">  </t>
  </si>
  <si>
    <t>Acquire Standing outer and inner position</t>
  </si>
  <si>
    <t>Checking my smallbore rifle and ammo  testing</t>
  </si>
  <si>
    <t>Acquire Prone inner position: Consolidate Standing and Kneeling positions</t>
  </si>
  <si>
    <t>Work with Chloe on Sport Confidence</t>
  </si>
  <si>
    <t>Acquire Kneeling outer and inner position: Standing inner position: Consolidate Standing outer position</t>
  </si>
  <si>
    <t>IST/Dave</t>
  </si>
  <si>
    <t xml:space="preserve">Meet with IST and Dave:Checking my air rifle and pellet testing: </t>
  </si>
  <si>
    <t>Work with Chloe on Sport Confidence, Imagery and Attentional Control</t>
  </si>
  <si>
    <t>Acquire Shot Plan and tactics for coping with lighting</t>
  </si>
  <si>
    <t>Meet with Chloe, Dave and Tanis to review last month and revise this month:  Clean and examine sights</t>
  </si>
  <si>
    <t>Consolidate Shot Plan and tactics for coping with lighting</t>
  </si>
  <si>
    <t>Work with Tanis to Develop Strength Endurance and Aerobic Capacity: Maintain Balance and Mobility</t>
  </si>
  <si>
    <t>Work with Tanis to Develop General Strength, Balance, Mobility and Aerobic Capacity</t>
  </si>
  <si>
    <t>CHRISTMAS BREAK</t>
  </si>
  <si>
    <t>Work with Chloe on Imagery and Attentional Control</t>
  </si>
  <si>
    <t>Work with Chloe on  Imagery and Attentional Control</t>
  </si>
  <si>
    <t>New Years</t>
  </si>
  <si>
    <t xml:space="preserve">Consolidate Aiming, Triggering and Follow Through: Refine all positions (Outer and inner) </t>
  </si>
  <si>
    <t xml:space="preserve">Consolidate Triggering and Follow Through: Refine all positions (Outer and inner) and Aiming </t>
  </si>
  <si>
    <t>Consolidate Match Plan: Refine Shot Plan and tactics for coping with lighting</t>
  </si>
  <si>
    <t>Meet with IST and Dave</t>
  </si>
  <si>
    <t>Work with Chloe on Imagery and Refocus</t>
  </si>
  <si>
    <t>Acquiring Match and Finals Plan: Refine Shot Plan and tactics for coping with lighting</t>
  </si>
  <si>
    <t>Acquiring a Match Plan: Refine Shot Plan and tactics for coping with lighting</t>
  </si>
  <si>
    <t>Acquire Finals Plan: Refine Shot Plan, Match Plan and tactics for coping with lighting</t>
  </si>
  <si>
    <t>Meet IST and Dave</t>
  </si>
  <si>
    <t>Refine all position (outer and inner), Aiming, Triggering and Follow Through</t>
  </si>
  <si>
    <t>Acquire Aiming, Triggering and Follow Through: Refine all position (outer and inner)</t>
  </si>
  <si>
    <t>Work with Chloe on Emotional Regulation, Imagery, Arousal Regulation and Refocus</t>
  </si>
  <si>
    <t>Check all equipment for fit and function</t>
  </si>
  <si>
    <t>Work with Tanis to Develop Balance: Maintain General Strength, Aerobic Capacity and Mobility</t>
  </si>
  <si>
    <t>Work with Tanis to Maintain General Strength, Balance, Aerobic Capacity and Mobility</t>
  </si>
  <si>
    <t>Work with Tanis to Maintain Strength Endurance, Balance, Aerobic Capacity and Mobility</t>
  </si>
  <si>
    <t>Acquire Prone (outer and inner) Position: Refine Standing and Kneeling (outer and inner), Aiming, Triggering and Follow Through</t>
  </si>
  <si>
    <t>Refine Shot Plan, Match Plan, Finals Plan and tactics for coping with lighting</t>
  </si>
  <si>
    <t>Work with Tanis to Develop Balance: Maintain Strength Endurance, Aerobic Capacity and Mobility</t>
  </si>
  <si>
    <t>Acquire Aiming, Triggering and Follow Through: Refine all positions (outer and inner)</t>
  </si>
  <si>
    <t>Work with Chloe on Emotional Regulation, Imagery, and  Arousal Regulation</t>
  </si>
  <si>
    <t>Work with Tanis to Maintain Balance</t>
  </si>
  <si>
    <t>Refine all positions (outer and inner), Aiming, Triggering and Follow Through</t>
  </si>
  <si>
    <t>Acquire strategies for wind and mirage: Refine Shot Plan, Match Plan, Finals Plan and tactics for coping with lighting</t>
  </si>
  <si>
    <t>Work with Chloe on Refocus</t>
  </si>
  <si>
    <t>Work with Tanis to Maintain Balance, Strength Endurance, Aerobic Capacity and Mobility</t>
  </si>
  <si>
    <t>Acquire Prone outer and inner position: Kneeling inner position: Consolidate Standing position and Kneeling outer position</t>
  </si>
  <si>
    <t>Work with Tanis to Develop Strength Endurance, Aerobic Capacity and Mobility, Maintain Balance</t>
  </si>
  <si>
    <t>Consolidate Finals Plan: Refine Shot Plan, Match Plan and tactics for coping with lighting</t>
  </si>
  <si>
    <t>Work with Tanis to Develop Strength Endurance and Mobility: Maintain Balance and Aerobic Capacity</t>
  </si>
  <si>
    <t>Work with Tanis to Develop Strength Endurance: Maintain Balance, Aerobic Capacity and Mobility</t>
  </si>
  <si>
    <t>Work with Tanis to Develop Strength Endurance: Maintain Balance, Mobility and Aerobic Capacity</t>
  </si>
  <si>
    <t>Work with Tanis to Develop Strength Endurance and Balance: Maintain Mobility and Aerobic Capacity</t>
  </si>
  <si>
    <t xml:space="preserve">Acquire Standing (inner and outer) position: Consolidate Triggering and Follow Through: Refine Prone and Kneeling (Outer and inner) and Aiming </t>
  </si>
  <si>
    <t xml:space="preserve">Acquire Kneeling (inner and outer) position: Consolidate Triggering and Follow Through: Refine Standing and Prone (Outer and inner) and Aiming </t>
  </si>
  <si>
    <t>Acquire Triggering and Follow Through: Consolidate Aiming and  Kneeling  inner position: Refine Standing, Kneeling and Prone Positions</t>
  </si>
  <si>
    <t>Acquire Aiming, Triggering and Follow Through: Consolidate Kneeling and Prone positions: Refine Standing</t>
  </si>
  <si>
    <t>Acquire Aiming, Triggering and Follow Through: Consolidate Standing, Kneeling and Prone inner positions: Refine Standing, Kneeling and Prone Outer Positions</t>
  </si>
  <si>
    <t>Secondary event</t>
  </si>
  <si>
    <t>Micro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</si>
</sst>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dd"/>
    <numFmt numFmtId="166" formatCode="[$-1009]d\-mmm\-yy"/>
    <numFmt numFmtId="167" formatCode="mmm"/>
    <numFmt numFmtId="168" formatCode="0;\-0;;@"/>
    <numFmt numFmtId="169" formatCode="0_ ;\-0\ "/>
    <numFmt numFmtId="170" formatCode="0.000"/>
  </numFmts>
  <fonts count="39" x14ac:knownFonts="1">
    <font>
      <sz val="10"/>
      <color rgb="FF000000"/>
      <name val="Arial"/>
    </font>
    <font>
      <b/>
      <sz val="10"/>
      <name val="Calibri"/>
      <family val="2"/>
      <scheme val="minor"/>
    </font>
    <font>
      <sz val="10"/>
      <name val="Calibri"/>
      <family val="2"/>
      <scheme val="minor"/>
    </font>
    <font>
      <sz val="10"/>
      <color rgb="FF000000"/>
      <name val="Calibri"/>
      <family val="2"/>
      <scheme val="minor"/>
    </font>
    <font>
      <sz val="20"/>
      <name val="Calibri"/>
      <family val="2"/>
      <scheme val="minor"/>
    </font>
    <font>
      <b/>
      <sz val="20"/>
      <name val="Calibri"/>
      <family val="2"/>
      <scheme val="minor"/>
    </font>
    <font>
      <sz val="20"/>
      <color rgb="FF000000"/>
      <name val="Calibri"/>
      <family val="2"/>
      <scheme val="minor"/>
    </font>
    <font>
      <b/>
      <sz val="20"/>
      <color rgb="FF000000"/>
      <name val="Calibri"/>
      <family val="2"/>
      <scheme val="minor"/>
    </font>
    <font>
      <b/>
      <i/>
      <sz val="11"/>
      <name val="Calibri"/>
      <family val="2"/>
      <scheme val="minor"/>
    </font>
    <font>
      <i/>
      <sz val="11"/>
      <name val="Calibri"/>
      <family val="2"/>
      <scheme val="minor"/>
    </font>
    <font>
      <b/>
      <sz val="9"/>
      <color indexed="81"/>
      <name val="Tahoma"/>
      <family val="2"/>
    </font>
    <font>
      <sz val="9"/>
      <color indexed="81"/>
      <name val="Tahoma"/>
      <family val="2"/>
    </font>
    <font>
      <sz val="10"/>
      <color rgb="FF000000"/>
      <name val="Arial"/>
      <family val="2"/>
    </font>
    <font>
      <b/>
      <sz val="16"/>
      <name val="Calibri"/>
      <family val="2"/>
      <scheme val="minor"/>
    </font>
    <font>
      <b/>
      <sz val="12"/>
      <name val="Calibri"/>
      <family val="2"/>
      <scheme val="minor"/>
    </font>
    <font>
      <sz val="16"/>
      <color indexed="81"/>
      <name val="Tahoma"/>
      <family val="2"/>
    </font>
    <font>
      <sz val="9"/>
      <name val="Calibri"/>
      <family val="2"/>
      <scheme val="minor"/>
    </font>
    <font>
      <sz val="9"/>
      <color rgb="FF000000"/>
      <name val="Calibri"/>
      <family val="2"/>
      <scheme val="minor"/>
    </font>
    <font>
      <b/>
      <sz val="10"/>
      <color rgb="FF000000"/>
      <name val="Calibri"/>
      <family val="2"/>
      <scheme val="minor"/>
    </font>
    <font>
      <b/>
      <sz val="16"/>
      <color indexed="81"/>
      <name val="Tahoma"/>
      <family val="2"/>
    </font>
    <font>
      <sz val="16"/>
      <color rgb="FF000000"/>
      <name val="Calibri"/>
      <family val="2"/>
      <scheme val="minor"/>
    </font>
    <font>
      <b/>
      <sz val="14"/>
      <name val="Calibri"/>
      <family val="2"/>
      <scheme val="minor"/>
    </font>
    <font>
      <b/>
      <sz val="14"/>
      <color rgb="FF000000"/>
      <name val="Calibri"/>
      <family val="2"/>
      <scheme val="minor"/>
    </font>
    <font>
      <sz val="12"/>
      <color rgb="FF000000"/>
      <name val="Arial"/>
      <family val="2"/>
    </font>
    <font>
      <sz val="12"/>
      <name val="Calibri"/>
      <family val="2"/>
      <scheme val="minor"/>
    </font>
    <font>
      <sz val="12"/>
      <color rgb="FF000000"/>
      <name val="Calibri"/>
      <family val="2"/>
      <scheme val="minor"/>
    </font>
    <font>
      <b/>
      <sz val="12"/>
      <color theme="0"/>
      <name val="Calibri"/>
      <family val="2"/>
      <scheme val="minor"/>
    </font>
    <font>
      <b/>
      <sz val="12"/>
      <color rgb="FF000000"/>
      <name val="Calibri"/>
      <family val="2"/>
      <scheme val="minor"/>
    </font>
    <font>
      <sz val="12"/>
      <color theme="1"/>
      <name val="Calibri"/>
      <family val="2"/>
      <scheme val="minor"/>
    </font>
    <font>
      <sz val="10"/>
      <color theme="1"/>
      <name val="Arial"/>
      <family val="2"/>
    </font>
    <font>
      <sz val="10"/>
      <name val="Arial"/>
      <family val="2"/>
    </font>
    <font>
      <b/>
      <sz val="12"/>
      <color theme="1"/>
      <name val="Calibri"/>
      <family val="2"/>
      <scheme val="minor"/>
    </font>
    <font>
      <b/>
      <sz val="10"/>
      <color rgb="FF000000"/>
      <name val="Arial"/>
      <family val="2"/>
    </font>
    <font>
      <i/>
      <sz val="10"/>
      <name val="Calibri"/>
      <family val="2"/>
      <scheme val="minor"/>
    </font>
    <font>
      <i/>
      <sz val="10"/>
      <color rgb="FF000000"/>
      <name val="Calibri"/>
      <family val="2"/>
      <scheme val="minor"/>
    </font>
    <font>
      <sz val="10"/>
      <name val="Calibri"/>
      <family val="2"/>
    </font>
    <font>
      <sz val="10"/>
      <color theme="0"/>
      <name val="Calibri"/>
      <family val="2"/>
      <scheme val="minor"/>
    </font>
    <font>
      <b/>
      <sz val="14"/>
      <color indexed="81"/>
      <name val="Tahoma"/>
      <family val="2"/>
    </font>
    <font>
      <sz val="14"/>
      <color indexed="81"/>
      <name val="Tahoma"/>
      <family val="2"/>
    </font>
  </fonts>
  <fills count="34">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theme="0" tint="-0.14999847407452621"/>
        <bgColor indexed="64"/>
      </patternFill>
    </fill>
    <fill>
      <patternFill patternType="solid">
        <fgColor theme="0" tint="-0.14999847407452621"/>
        <bgColor rgb="FFBFBFBF"/>
      </patternFill>
    </fill>
    <fill>
      <patternFill patternType="solid">
        <fgColor theme="0" tint="-0.14999847407452621"/>
        <bgColor rgb="FFFFFFFF"/>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99FF99"/>
        <bgColor indexed="64"/>
      </patternFill>
    </fill>
    <fill>
      <patternFill patternType="solid">
        <fgColor theme="5" tint="0.39997558519241921"/>
        <bgColor indexed="64"/>
      </patternFill>
    </fill>
    <fill>
      <patternFill patternType="solid">
        <fgColor theme="5"/>
        <bgColor indexed="64"/>
      </patternFill>
    </fill>
    <fill>
      <patternFill patternType="solid">
        <fgColor theme="5" tint="0.79998168889431442"/>
        <bgColor indexed="64"/>
      </patternFill>
    </fill>
    <fill>
      <patternFill patternType="solid">
        <fgColor rgb="FF568424"/>
        <bgColor indexed="64"/>
      </patternFill>
    </fill>
    <fill>
      <patternFill patternType="solid">
        <fgColor theme="3" tint="0.79998168889431442"/>
        <bgColor indexed="64"/>
      </patternFill>
    </fill>
    <fill>
      <patternFill patternType="solid">
        <fgColor theme="0" tint="-0.14999847407452621"/>
        <bgColor rgb="FFFF0000"/>
      </patternFill>
    </fill>
    <fill>
      <patternFill patternType="solid">
        <fgColor theme="0" tint="-0.249977111117893"/>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C00000"/>
        <bgColor indexed="64"/>
      </patternFill>
    </fill>
    <fill>
      <gradientFill type="path">
        <stop position="0">
          <color rgb="FFFFFF00"/>
        </stop>
        <stop position="1">
          <color rgb="FFFFC000"/>
        </stop>
      </gradientFill>
    </fill>
    <fill>
      <gradientFill type="path">
        <stop position="0">
          <color theme="7" tint="-0.25098422193060094"/>
        </stop>
        <stop position="1">
          <color rgb="FFFFFF00"/>
        </stop>
      </gradientFill>
    </fill>
    <fill>
      <patternFill patternType="solid">
        <fgColor rgb="FFFFFF00"/>
        <bgColor rgb="FFFF0000"/>
      </patternFill>
    </fill>
    <fill>
      <patternFill patternType="solid">
        <fgColor theme="0" tint="-0.249977111117893"/>
        <bgColor rgb="FFFFFFFF"/>
      </patternFill>
    </fill>
    <fill>
      <patternFill patternType="solid">
        <fgColor theme="0" tint="-0.249977111117893"/>
        <bgColor auto="1"/>
      </patternFill>
    </fill>
    <fill>
      <patternFill patternType="solid">
        <fgColor theme="0" tint="-0.14999847407452621"/>
        <bgColor auto="1"/>
      </patternFill>
    </fill>
    <fill>
      <patternFill patternType="solid">
        <fgColor rgb="FFFFFF00"/>
        <bgColor rgb="FFBFBFBF"/>
      </patternFill>
    </fill>
    <fill>
      <gradientFill degree="45">
        <stop position="0">
          <color theme="0" tint="-0.1490218817712943"/>
        </stop>
        <stop position="0.5">
          <color rgb="FFFFFF00"/>
        </stop>
        <stop position="1">
          <color theme="0" tint="-0.1490218817712943"/>
        </stop>
      </gradientFill>
    </fill>
    <fill>
      <patternFill patternType="solid">
        <fgColor rgb="FFFF0000"/>
        <bgColor indexed="64"/>
      </patternFill>
    </fill>
    <fill>
      <patternFill patternType="solid">
        <fgColor rgb="FFFFC000"/>
        <bgColor indexed="64"/>
      </patternFill>
    </fill>
    <fill>
      <patternFill patternType="solid">
        <fgColor theme="0" tint="-4.9989318521683403E-2"/>
        <bgColor auto="1"/>
      </patternFill>
    </fill>
    <fill>
      <patternFill patternType="solid">
        <fgColor theme="0" tint="-0.14996795556505021"/>
        <bgColor auto="1"/>
      </patternFill>
    </fill>
  </fills>
  <borders count="10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style="thin">
        <color rgb="FF000000"/>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style="thin">
        <color rgb="FF000000"/>
      </right>
      <top/>
      <bottom/>
      <diagonal/>
    </border>
    <border>
      <left style="thin">
        <color rgb="FF000000"/>
      </left>
      <right style="medium">
        <color auto="1"/>
      </right>
      <top/>
      <bottom style="thin">
        <color rgb="FF000000"/>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000000"/>
      </left>
      <right/>
      <top style="medium">
        <color auto="1"/>
      </top>
      <bottom style="thin">
        <color rgb="FF000000"/>
      </bottom>
      <diagonal/>
    </border>
    <border>
      <left/>
      <right/>
      <top style="medium">
        <color auto="1"/>
      </top>
      <bottom style="thin">
        <color rgb="FF000000"/>
      </bottom>
      <diagonal/>
    </border>
    <border>
      <left/>
      <right style="medium">
        <color auto="1"/>
      </right>
      <top style="medium">
        <color auto="1"/>
      </top>
      <bottom style="thin">
        <color rgb="FF000000"/>
      </bottom>
      <diagonal/>
    </border>
    <border>
      <left/>
      <right style="medium">
        <color auto="1"/>
      </right>
      <top style="thin">
        <color rgb="FF000000"/>
      </top>
      <bottom style="thin">
        <color rgb="FF000000"/>
      </bottom>
      <diagonal/>
    </border>
    <border>
      <left style="thin">
        <color rgb="FF000000"/>
      </left>
      <right/>
      <top style="thin">
        <color rgb="FF000000"/>
      </top>
      <bottom style="medium">
        <color auto="1"/>
      </bottom>
      <diagonal/>
    </border>
    <border>
      <left/>
      <right/>
      <top style="thin">
        <color rgb="FF000000"/>
      </top>
      <bottom style="medium">
        <color auto="1"/>
      </bottom>
      <diagonal/>
    </border>
    <border>
      <left/>
      <right style="medium">
        <color auto="1"/>
      </right>
      <top style="thin">
        <color rgb="FF000000"/>
      </top>
      <bottom style="medium">
        <color auto="1"/>
      </bottom>
      <diagonal/>
    </border>
    <border>
      <left style="medium">
        <color auto="1"/>
      </left>
      <right style="thin">
        <color rgb="FF000000"/>
      </right>
      <top style="medium">
        <color auto="1"/>
      </top>
      <bottom style="medium">
        <color auto="1"/>
      </bottom>
      <diagonal/>
    </border>
    <border>
      <left style="thin">
        <color rgb="FF000000"/>
      </left>
      <right style="medium">
        <color auto="1"/>
      </right>
      <top style="medium">
        <color auto="1"/>
      </top>
      <bottom style="medium">
        <color auto="1"/>
      </bottom>
      <diagonal/>
    </border>
    <border>
      <left/>
      <right style="thin">
        <color auto="1"/>
      </right>
      <top/>
      <bottom/>
      <diagonal/>
    </border>
    <border>
      <left/>
      <right style="thin">
        <color auto="1"/>
      </right>
      <top/>
      <bottom style="thin">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rgb="FF000000"/>
      </right>
      <top style="thin">
        <color auto="1"/>
      </top>
      <bottom/>
      <diagonal/>
    </border>
    <border>
      <left style="thin">
        <color rgb="FF000000"/>
      </left>
      <right style="medium">
        <color auto="1"/>
      </right>
      <top style="thin">
        <color rgb="FF000000"/>
      </top>
      <bottom style="double">
        <color auto="1"/>
      </bottom>
      <diagonal/>
    </border>
    <border>
      <left style="thin">
        <color rgb="FF000000"/>
      </left>
      <right style="thin">
        <color rgb="FF000000"/>
      </right>
      <top/>
      <bottom style="medium">
        <color auto="1"/>
      </bottom>
      <diagonal/>
    </border>
    <border>
      <left style="thin">
        <color rgb="FF000000"/>
      </left>
      <right style="medium">
        <color auto="1"/>
      </right>
      <top/>
      <bottom style="medium">
        <color auto="1"/>
      </bottom>
      <diagonal/>
    </border>
    <border>
      <left style="thin">
        <color rgb="FF000000"/>
      </left>
      <right style="thin">
        <color rgb="FF000000"/>
      </right>
      <top style="thin">
        <color rgb="FF000000"/>
      </top>
      <bottom style="double">
        <color auto="1"/>
      </bottom>
      <diagonal/>
    </border>
    <border>
      <left/>
      <right style="thin">
        <color rgb="FF000000"/>
      </right>
      <top style="thin">
        <color rgb="FF000000"/>
      </top>
      <bottom style="medium">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medium">
        <color indexed="64"/>
      </left>
      <right style="thin">
        <color auto="1"/>
      </right>
      <top style="medium">
        <color indexed="64"/>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bottom style="medium">
        <color indexed="64"/>
      </bottom>
      <diagonal/>
    </border>
    <border>
      <left/>
      <right style="medium">
        <color auto="1"/>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bottom style="thin">
        <color auto="1"/>
      </bottom>
      <diagonal/>
    </border>
    <border>
      <left style="thin">
        <color rgb="FF000000"/>
      </left>
      <right style="medium">
        <color indexed="64"/>
      </right>
      <top/>
      <bottom style="thin">
        <color indexed="64"/>
      </bottom>
      <diagonal/>
    </border>
    <border>
      <left style="thin">
        <color rgb="FF000000"/>
      </left>
      <right style="medium">
        <color indexed="64"/>
      </right>
      <top style="thin">
        <color indexed="64"/>
      </top>
      <bottom style="thin">
        <color rgb="FF000000"/>
      </bottom>
      <diagonal/>
    </border>
    <border>
      <left style="medium">
        <color indexed="64"/>
      </left>
      <right style="medium">
        <color indexed="64"/>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medium">
        <color auto="1"/>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indexed="64"/>
      </bottom>
      <diagonal/>
    </border>
    <border>
      <left style="thin">
        <color auto="1"/>
      </left>
      <right style="medium">
        <color auto="1"/>
      </right>
      <top/>
      <bottom style="medium">
        <color indexed="64"/>
      </bottom>
      <diagonal/>
    </border>
    <border>
      <left/>
      <right style="medium">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auto="1"/>
      </top>
      <bottom style="medium">
        <color indexed="64"/>
      </bottom>
      <diagonal/>
    </border>
    <border>
      <left/>
      <right style="medium">
        <color indexed="64"/>
      </right>
      <top/>
      <bottom style="thin">
        <color auto="1"/>
      </bottom>
      <diagonal/>
    </border>
    <border>
      <left style="thin">
        <color auto="1"/>
      </left>
      <right style="thin">
        <color auto="1"/>
      </right>
      <top style="medium">
        <color auto="1"/>
      </top>
      <bottom/>
      <diagonal/>
    </border>
    <border>
      <left style="thin">
        <color auto="1"/>
      </left>
      <right/>
      <top style="medium">
        <color indexed="64"/>
      </top>
      <bottom style="medium">
        <color indexed="64"/>
      </bottom>
      <diagonal/>
    </border>
    <border>
      <left style="medium">
        <color auto="1"/>
      </left>
      <right style="thin">
        <color auto="1"/>
      </right>
      <top style="medium">
        <color auto="1"/>
      </top>
      <bottom/>
      <diagonal/>
    </border>
  </borders>
  <cellStyleXfs count="3">
    <xf numFmtId="0" fontId="0" fillId="0" borderId="0"/>
    <xf numFmtId="0" fontId="30" fillId="0" borderId="0"/>
    <xf numFmtId="0" fontId="12" fillId="0" borderId="0"/>
  </cellStyleXfs>
  <cellXfs count="788">
    <xf numFmtId="0" fontId="0" fillId="0" borderId="0" xfId="0" applyFont="1" applyAlignment="1"/>
    <xf numFmtId="0" fontId="2" fillId="0" borderId="0" xfId="0" applyFont="1"/>
    <xf numFmtId="0" fontId="3" fillId="0" borderId="0" xfId="0" applyFont="1" applyAlignment="1"/>
    <xf numFmtId="0" fontId="2" fillId="0" borderId="19" xfId="0" applyFont="1" applyBorder="1"/>
    <xf numFmtId="0" fontId="2" fillId="0" borderId="20" xfId="0" applyFont="1" applyBorder="1"/>
    <xf numFmtId="0" fontId="2" fillId="0" borderId="24" xfId="0" applyFont="1" applyBorder="1"/>
    <xf numFmtId="0" fontId="2" fillId="0" borderId="25" xfId="0" applyFont="1" applyBorder="1"/>
    <xf numFmtId="0" fontId="6" fillId="0" borderId="0" xfId="0" applyFont="1" applyAlignment="1"/>
    <xf numFmtId="0" fontId="7" fillId="0" borderId="0" xfId="0" applyFont="1" applyAlignment="1"/>
    <xf numFmtId="166" fontId="2" fillId="0" borderId="22" xfId="0" applyNumberFormat="1" applyFont="1" applyBorder="1"/>
    <xf numFmtId="0" fontId="2" fillId="0" borderId="44" xfId="0" applyFont="1" applyBorder="1"/>
    <xf numFmtId="0" fontId="1" fillId="2" borderId="18" xfId="0" applyFont="1" applyFill="1" applyBorder="1"/>
    <xf numFmtId="0" fontId="1" fillId="2" borderId="19" xfId="0" applyFont="1" applyFill="1" applyBorder="1"/>
    <xf numFmtId="2" fontId="2" fillId="0" borderId="0" xfId="0" applyNumberFormat="1" applyFont="1"/>
    <xf numFmtId="0" fontId="3" fillId="0" borderId="0" xfId="0" applyFont="1" applyAlignment="1"/>
    <xf numFmtId="0" fontId="2" fillId="0" borderId="0" xfId="0" applyFont="1" applyAlignment="1">
      <alignment vertical="center"/>
    </xf>
    <xf numFmtId="0" fontId="2" fillId="0" borderId="5" xfId="0" applyFont="1" applyBorder="1"/>
    <xf numFmtId="0" fontId="2" fillId="0" borderId="9" xfId="0" applyFont="1" applyBorder="1"/>
    <xf numFmtId="0" fontId="2" fillId="0" borderId="12" xfId="0" applyFont="1" applyBorder="1"/>
    <xf numFmtId="0" fontId="2" fillId="0" borderId="11" xfId="0" applyFont="1" applyBorder="1"/>
    <xf numFmtId="0" fontId="3" fillId="0" borderId="0" xfId="0" applyFont="1" applyBorder="1" applyAlignment="1"/>
    <xf numFmtId="0" fontId="0" fillId="0" borderId="0" xfId="0" applyFont="1" applyBorder="1" applyAlignment="1"/>
    <xf numFmtId="0" fontId="3" fillId="0" borderId="0" xfId="0" applyFont="1" applyAlignment="1">
      <alignment vertical="center"/>
    </xf>
    <xf numFmtId="0" fontId="4" fillId="3" borderId="0" xfId="0" applyFont="1" applyFill="1" applyBorder="1" applyAlignment="1">
      <alignment vertical="center"/>
    </xf>
    <xf numFmtId="0" fontId="1" fillId="4" borderId="18" xfId="0" applyFont="1" applyFill="1" applyBorder="1"/>
    <xf numFmtId="0" fontId="2" fillId="4" borderId="52" xfId="0" applyFont="1" applyFill="1" applyBorder="1"/>
    <xf numFmtId="0" fontId="2" fillId="0" borderId="0" xfId="0" applyFont="1" applyFill="1" applyAlignment="1">
      <alignment vertical="center"/>
    </xf>
    <xf numFmtId="0" fontId="3" fillId="0" borderId="0" xfId="0" applyFont="1" applyFill="1" applyAlignment="1"/>
    <xf numFmtId="0" fontId="2" fillId="0" borderId="0" xfId="0" applyFont="1" applyFill="1" applyAlignment="1">
      <alignment vertical="center" shrinkToFit="1"/>
    </xf>
    <xf numFmtId="0" fontId="3" fillId="0" borderId="0" xfId="0" applyFont="1" applyFill="1" applyAlignment="1">
      <alignment shrinkToFit="1"/>
    </xf>
    <xf numFmtId="0" fontId="2" fillId="0" borderId="0" xfId="0" applyFont="1" applyFill="1"/>
    <xf numFmtId="0" fontId="1" fillId="0" borderId="0" xfId="0" applyFont="1" applyFill="1" applyAlignment="1">
      <alignment vertical="center"/>
    </xf>
    <xf numFmtId="0" fontId="2" fillId="5" borderId="29" xfId="0" applyFont="1" applyFill="1" applyBorder="1"/>
    <xf numFmtId="0" fontId="2" fillId="5" borderId="32" xfId="0" applyFont="1" applyFill="1" applyBorder="1"/>
    <xf numFmtId="0" fontId="1" fillId="0" borderId="0" xfId="0" applyFont="1" applyBorder="1" applyAlignment="1">
      <alignment horizontal="right"/>
    </xf>
    <xf numFmtId="0" fontId="2" fillId="4" borderId="57" xfId="0" applyFont="1" applyFill="1" applyBorder="1"/>
    <xf numFmtId="0" fontId="1" fillId="4" borderId="65" xfId="0" applyFont="1" applyFill="1" applyBorder="1" applyAlignment="1">
      <alignment horizontal="right"/>
    </xf>
    <xf numFmtId="0" fontId="1" fillId="4" borderId="62" xfId="0" applyFont="1" applyFill="1" applyBorder="1"/>
    <xf numFmtId="0" fontId="1" fillId="4" borderId="63" xfId="0" applyFont="1" applyFill="1" applyBorder="1"/>
    <xf numFmtId="0" fontId="2" fillId="0" borderId="10" xfId="0" applyFont="1" applyBorder="1"/>
    <xf numFmtId="0" fontId="3" fillId="0" borderId="0" xfId="0" applyFont="1" applyAlignment="1"/>
    <xf numFmtId="0" fontId="1" fillId="4" borderId="68" xfId="0" applyFont="1" applyFill="1" applyBorder="1" applyAlignment="1">
      <alignment horizontal="right"/>
    </xf>
    <xf numFmtId="0" fontId="1" fillId="4" borderId="69" xfId="0" applyFont="1" applyFill="1" applyBorder="1"/>
    <xf numFmtId="0" fontId="2" fillId="0" borderId="17" xfId="0" applyFont="1" applyBorder="1"/>
    <xf numFmtId="0" fontId="2" fillId="0" borderId="26" xfId="0" applyFont="1" applyBorder="1"/>
    <xf numFmtId="0" fontId="2" fillId="0" borderId="27" xfId="0" applyFont="1" applyBorder="1"/>
    <xf numFmtId="0" fontId="1" fillId="5" borderId="6" xfId="0" applyFont="1" applyFill="1" applyBorder="1"/>
    <xf numFmtId="0" fontId="1" fillId="5" borderId="7" xfId="0" applyFont="1" applyFill="1" applyBorder="1"/>
    <xf numFmtId="0" fontId="1" fillId="5" borderId="8" xfId="0" applyFont="1" applyFill="1" applyBorder="1"/>
    <xf numFmtId="0" fontId="1" fillId="4" borderId="79" xfId="0" applyFont="1" applyFill="1" applyBorder="1"/>
    <xf numFmtId="0" fontId="1" fillId="4" borderId="70" xfId="0" applyFont="1" applyFill="1" applyBorder="1"/>
    <xf numFmtId="0" fontId="1" fillId="4" borderId="71" xfId="0" applyFont="1" applyFill="1" applyBorder="1"/>
    <xf numFmtId="0" fontId="5" fillId="0" borderId="0" xfId="0" applyFont="1" applyAlignment="1"/>
    <xf numFmtId="0" fontId="5" fillId="0" borderId="0" xfId="0" applyFont="1" applyAlignment="1">
      <alignment horizontal="left"/>
    </xf>
    <xf numFmtId="0" fontId="2" fillId="0" borderId="10" xfId="0" applyFont="1" applyBorder="1"/>
    <xf numFmtId="0" fontId="2" fillId="0" borderId="13" xfId="0" applyFont="1" applyBorder="1"/>
    <xf numFmtId="0" fontId="2" fillId="0" borderId="16" xfId="0" applyFont="1" applyBorder="1"/>
    <xf numFmtId="0" fontId="5" fillId="0" borderId="0" xfId="0" applyFont="1" applyAlignment="1">
      <alignment horizontal="left"/>
    </xf>
    <xf numFmtId="0" fontId="3" fillId="0" borderId="0" xfId="0" applyFont="1" applyAlignment="1"/>
    <xf numFmtId="0" fontId="2" fillId="0" borderId="0" xfId="0" applyFont="1" applyBorder="1"/>
    <xf numFmtId="0" fontId="2" fillId="0" borderId="14" xfId="0" applyFont="1" applyBorder="1"/>
    <xf numFmtId="0" fontId="2" fillId="0" borderId="15" xfId="0" applyFont="1" applyBorder="1"/>
    <xf numFmtId="0" fontId="8" fillId="0" borderId="0" xfId="0" applyFont="1" applyAlignment="1">
      <alignment horizontal="left"/>
    </xf>
    <xf numFmtId="0" fontId="1" fillId="4" borderId="21" xfId="0" applyFont="1" applyFill="1" applyBorder="1"/>
    <xf numFmtId="0" fontId="1" fillId="4" borderId="23" xfId="0" applyFont="1" applyFill="1" applyBorder="1"/>
    <xf numFmtId="0" fontId="1" fillId="5" borderId="43" xfId="0" applyFont="1" applyFill="1" applyBorder="1"/>
    <xf numFmtId="0" fontId="1" fillId="5" borderId="28" xfId="0" applyFont="1" applyFill="1" applyBorder="1"/>
    <xf numFmtId="0" fontId="1" fillId="2" borderId="23" xfId="0" applyFont="1" applyFill="1" applyBorder="1"/>
    <xf numFmtId="0" fontId="1" fillId="2" borderId="24" xfId="0" applyFont="1" applyFill="1" applyBorder="1"/>
    <xf numFmtId="0" fontId="1" fillId="5" borderId="6" xfId="0" applyFont="1" applyFill="1" applyBorder="1" applyAlignment="1">
      <alignment horizontal="center" wrapText="1"/>
    </xf>
    <xf numFmtId="0" fontId="1" fillId="5" borderId="7" xfId="0" applyFont="1" applyFill="1" applyBorder="1" applyAlignment="1">
      <alignment horizontal="center" wrapText="1"/>
    </xf>
    <xf numFmtId="0" fontId="1" fillId="5" borderId="8" xfId="0" applyFont="1" applyFill="1" applyBorder="1" applyAlignment="1">
      <alignment horizontal="center" wrapText="1"/>
    </xf>
    <xf numFmtId="0" fontId="1" fillId="5" borderId="72" xfId="0" applyFont="1" applyFill="1" applyBorder="1" applyAlignment="1">
      <alignment horizontal="right" vertical="center"/>
    </xf>
    <xf numFmtId="0" fontId="1" fillId="5" borderId="73" xfId="0" applyFont="1" applyFill="1" applyBorder="1" applyAlignment="1">
      <alignment horizontal="right" vertical="center"/>
    </xf>
    <xf numFmtId="0" fontId="1" fillId="5" borderId="74" xfId="0" applyFont="1" applyFill="1" applyBorder="1" applyAlignment="1">
      <alignment horizontal="right" vertical="center"/>
    </xf>
    <xf numFmtId="0" fontId="1" fillId="5" borderId="81" xfId="0" applyFont="1" applyFill="1" applyBorder="1" applyAlignment="1">
      <alignment horizontal="right" vertical="center"/>
    </xf>
    <xf numFmtId="166" fontId="2" fillId="0" borderId="0" xfId="0" applyNumberFormat="1" applyFont="1" applyBorder="1"/>
    <xf numFmtId="0" fontId="1" fillId="5" borderId="55" xfId="0" applyFont="1" applyFill="1" applyBorder="1" applyAlignment="1">
      <alignment horizontal="center" wrapText="1"/>
    </xf>
    <xf numFmtId="0" fontId="2" fillId="0" borderId="46" xfId="0" applyFont="1" applyBorder="1"/>
    <xf numFmtId="0" fontId="2" fillId="0" borderId="51" xfId="0" applyFont="1" applyBorder="1"/>
    <xf numFmtId="0" fontId="2" fillId="0" borderId="58" xfId="0" applyFont="1" applyBorder="1"/>
    <xf numFmtId="0" fontId="2" fillId="0" borderId="82" xfId="0" applyFont="1" applyBorder="1"/>
    <xf numFmtId="0" fontId="2" fillId="0" borderId="4" xfId="0" applyFont="1" applyBorder="1" applyProtection="1">
      <protection locked="0"/>
    </xf>
    <xf numFmtId="0" fontId="2" fillId="0" borderId="31" xfId="0" applyFont="1" applyBorder="1" applyProtection="1">
      <protection locked="0"/>
    </xf>
    <xf numFmtId="0" fontId="2" fillId="0" borderId="3" xfId="0" applyFont="1" applyBorder="1" applyProtection="1">
      <protection locked="0"/>
    </xf>
    <xf numFmtId="0" fontId="2" fillId="0" borderId="22" xfId="0" applyFont="1" applyBorder="1" applyProtection="1">
      <protection locked="0"/>
    </xf>
    <xf numFmtId="0" fontId="2" fillId="0" borderId="66" xfId="0" applyFont="1" applyBorder="1" applyProtection="1">
      <protection locked="0"/>
    </xf>
    <xf numFmtId="0" fontId="2" fillId="0" borderId="64" xfId="0" applyFont="1" applyBorder="1" applyProtection="1">
      <protection locked="0"/>
    </xf>
    <xf numFmtId="0" fontId="2" fillId="0" borderId="61" xfId="0" applyFont="1" applyBorder="1" applyProtection="1">
      <protection locked="0"/>
    </xf>
    <xf numFmtId="0" fontId="2" fillId="0" borderId="67" xfId="0" applyFont="1" applyBorder="1" applyProtection="1">
      <protection locked="0"/>
    </xf>
    <xf numFmtId="0" fontId="2" fillId="0" borderId="80" xfId="0" applyFont="1" applyBorder="1" applyProtection="1">
      <protection locked="0"/>
    </xf>
    <xf numFmtId="1" fontId="3" fillId="0" borderId="0" xfId="0" applyNumberFormat="1" applyFont="1" applyAlignment="1"/>
    <xf numFmtId="164" fontId="3" fillId="0" borderId="0" xfId="0" applyNumberFormat="1" applyFont="1" applyAlignment="1"/>
    <xf numFmtId="0" fontId="2" fillId="0" borderId="0" xfId="0" applyFont="1" applyBorder="1" applyProtection="1">
      <protection locked="0"/>
    </xf>
    <xf numFmtId="0" fontId="3" fillId="0" borderId="0" xfId="0" applyFont="1" applyAlignment="1">
      <alignment horizontal="center" vertical="center"/>
    </xf>
    <xf numFmtId="0" fontId="3" fillId="0" borderId="0" xfId="0" applyFont="1" applyAlignment="1">
      <alignment vertical="top" wrapText="1"/>
    </xf>
    <xf numFmtId="0" fontId="3" fillId="0" borderId="0" xfId="0" applyFont="1" applyAlignment="1"/>
    <xf numFmtId="0" fontId="3" fillId="0" borderId="0" xfId="0" applyFont="1" applyAlignment="1"/>
    <xf numFmtId="0" fontId="3" fillId="0" borderId="0" xfId="0" applyFont="1" applyAlignment="1"/>
    <xf numFmtId="0" fontId="1" fillId="0" borderId="0" xfId="0" applyFont="1" applyFill="1" applyBorder="1"/>
    <xf numFmtId="0" fontId="12" fillId="0" borderId="0" xfId="0" applyFont="1" applyFill="1" applyBorder="1" applyAlignment="1">
      <alignment horizontal="center"/>
    </xf>
    <xf numFmtId="0" fontId="2" fillId="0" borderId="0" xfId="0" applyFont="1" applyFill="1" applyBorder="1"/>
    <xf numFmtId="164" fontId="2" fillId="0" borderId="0" xfId="0" applyNumberFormat="1"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xf numFmtId="166" fontId="2" fillId="0" borderId="0" xfId="0" applyNumberFormat="1" applyFont="1" applyFill="1" applyBorder="1"/>
    <xf numFmtId="0" fontId="1" fillId="0" borderId="0" xfId="0" applyFont="1" applyFill="1" applyBorder="1" applyAlignment="1">
      <alignment horizontal="center" wrapText="1"/>
    </xf>
    <xf numFmtId="0" fontId="1" fillId="0" borderId="0" xfId="0" applyFont="1" applyFill="1" applyBorder="1" applyAlignment="1">
      <alignment horizontal="right" vertical="center"/>
    </xf>
    <xf numFmtId="0" fontId="2" fillId="0" borderId="0" xfId="0" applyFont="1" applyFill="1" applyBorder="1" applyAlignment="1" applyProtection="1">
      <alignment horizontal="center"/>
      <protection locked="0"/>
    </xf>
    <xf numFmtId="164" fontId="2" fillId="0" borderId="0" xfId="0" applyNumberFormat="1" applyFont="1" applyAlignment="1">
      <alignment vertical="center"/>
    </xf>
    <xf numFmtId="2" fontId="3" fillId="0" borderId="0" xfId="0" applyNumberFormat="1" applyFont="1" applyAlignment="1"/>
    <xf numFmtId="2" fontId="2" fillId="0" borderId="0" xfId="0" applyNumberFormat="1" applyFont="1" applyFill="1" applyBorder="1"/>
    <xf numFmtId="2" fontId="1" fillId="0" borderId="0" xfId="0" applyNumberFormat="1" applyFont="1" applyFill="1" applyBorder="1" applyAlignment="1">
      <alignment horizontal="center" wrapText="1"/>
    </xf>
    <xf numFmtId="2" fontId="2" fillId="0" borderId="0" xfId="0" applyNumberFormat="1" applyFont="1" applyFill="1" applyBorder="1" applyAlignment="1" applyProtection="1">
      <alignment horizontal="center"/>
      <protection locked="0"/>
    </xf>
    <xf numFmtId="1" fontId="2" fillId="0" borderId="0" xfId="0" applyNumberFormat="1" applyFont="1"/>
    <xf numFmtId="1" fontId="2" fillId="0" borderId="0" xfId="0" applyNumberFormat="1" applyFont="1" applyFill="1" applyBorder="1"/>
    <xf numFmtId="1" fontId="1" fillId="0" borderId="0" xfId="0" applyNumberFormat="1" applyFont="1" applyFill="1" applyBorder="1" applyAlignment="1">
      <alignment horizontal="center" wrapText="1"/>
    </xf>
    <xf numFmtId="1" fontId="2" fillId="0" borderId="0" xfId="0" applyNumberFormat="1" applyFont="1" applyFill="1" applyBorder="1" applyAlignment="1" applyProtection="1">
      <alignment horizontal="center"/>
      <protection locked="0"/>
    </xf>
    <xf numFmtId="0" fontId="3" fillId="0" borderId="0" xfId="0" applyFont="1" applyAlignment="1"/>
    <xf numFmtId="0" fontId="2" fillId="6" borderId="0" xfId="0" applyFont="1" applyFill="1" applyBorder="1" applyAlignment="1">
      <alignment horizontal="center" vertical="center"/>
    </xf>
    <xf numFmtId="0" fontId="2" fillId="4" borderId="0" xfId="0" applyFont="1" applyFill="1" applyBorder="1" applyAlignment="1">
      <alignment horizontal="center"/>
    </xf>
    <xf numFmtId="0" fontId="2" fillId="0" borderId="0" xfId="0" applyFont="1" applyFill="1" applyBorder="1" applyAlignment="1" applyProtection="1">
      <alignment vertical="center"/>
      <protection locked="0"/>
    </xf>
    <xf numFmtId="0" fontId="17" fillId="6" borderId="0" xfId="0" applyFont="1" applyFill="1" applyBorder="1" applyAlignment="1">
      <alignment horizontal="right" vertical="top" wrapText="1"/>
    </xf>
    <xf numFmtId="0" fontId="16" fillId="6" borderId="0" xfId="0" applyFont="1" applyFill="1" applyBorder="1" applyAlignment="1">
      <alignment horizontal="right" vertical="center" wrapText="1"/>
    </xf>
    <xf numFmtId="0" fontId="1" fillId="2" borderId="89" xfId="0" applyFont="1" applyFill="1" applyBorder="1" applyAlignment="1">
      <alignment horizontal="center" vertical="center" wrapText="1"/>
    </xf>
    <xf numFmtId="0" fontId="1" fillId="2" borderId="91" xfId="0" applyFont="1" applyFill="1" applyBorder="1" applyAlignment="1">
      <alignment horizontal="center" vertical="center" wrapText="1"/>
    </xf>
    <xf numFmtId="0" fontId="2" fillId="4" borderId="72" xfId="0" applyFont="1" applyFill="1" applyBorder="1" applyAlignment="1" applyProtection="1">
      <alignment horizontal="center" vertical="center"/>
    </xf>
    <xf numFmtId="0" fontId="2" fillId="4" borderId="73" xfId="0" applyFont="1" applyFill="1" applyBorder="1" applyAlignment="1" applyProtection="1">
      <alignment horizontal="center" vertical="center"/>
    </xf>
    <xf numFmtId="0" fontId="1" fillId="2" borderId="5" xfId="0" applyFont="1" applyFill="1" applyBorder="1"/>
    <xf numFmtId="1" fontId="2" fillId="4" borderId="5" xfId="0" applyNumberFormat="1" applyFont="1" applyFill="1" applyBorder="1" applyAlignment="1" applyProtection="1">
      <alignment horizontal="center"/>
    </xf>
    <xf numFmtId="0" fontId="1" fillId="2" borderId="6" xfId="0" applyFont="1" applyFill="1" applyBorder="1"/>
    <xf numFmtId="0" fontId="1" fillId="2" borderId="7" xfId="0" applyFont="1" applyFill="1" applyBorder="1"/>
    <xf numFmtId="0" fontId="1" fillId="2" borderId="9" xfId="0" applyFont="1" applyFill="1" applyBorder="1"/>
    <xf numFmtId="0" fontId="1" fillId="5" borderId="11" xfId="0" applyFont="1" applyFill="1" applyBorder="1"/>
    <xf numFmtId="0" fontId="1" fillId="5" borderId="12" xfId="0" applyFont="1" applyFill="1" applyBorder="1"/>
    <xf numFmtId="164" fontId="2" fillId="4" borderId="12" xfId="0" applyNumberFormat="1" applyFont="1" applyFill="1" applyBorder="1" applyAlignment="1">
      <alignment horizontal="center"/>
    </xf>
    <xf numFmtId="14" fontId="2" fillId="4" borderId="22" xfId="0" applyNumberFormat="1" applyFont="1" applyFill="1" applyBorder="1" applyAlignment="1">
      <alignment horizontal="center" vertical="center"/>
    </xf>
    <xf numFmtId="164" fontId="2" fillId="0" borderId="0" xfId="0" applyNumberFormat="1" applyFont="1" applyFill="1" applyBorder="1" applyAlignment="1" applyProtection="1">
      <alignment horizontal="center"/>
      <protection locked="0"/>
    </xf>
    <xf numFmtId="0" fontId="0" fillId="0" borderId="0" xfId="0" applyFont="1" applyAlignment="1"/>
    <xf numFmtId="0" fontId="3" fillId="19" borderId="5" xfId="0" applyFont="1" applyFill="1" applyBorder="1" applyAlignment="1">
      <alignment horizontal="center" vertical="center"/>
    </xf>
    <xf numFmtId="0" fontId="2" fillId="7" borderId="25" xfId="0" applyFont="1" applyFill="1" applyBorder="1" applyAlignment="1">
      <alignment horizontal="center" vertical="center"/>
    </xf>
    <xf numFmtId="0" fontId="2" fillId="6" borderId="91" xfId="0" applyFont="1" applyFill="1" applyBorder="1" applyAlignment="1" applyProtection="1">
      <alignment horizontal="center" vertical="center" wrapText="1"/>
      <protection locked="0"/>
    </xf>
    <xf numFmtId="164" fontId="2" fillId="4" borderId="91" xfId="0" applyNumberFormat="1" applyFont="1" applyFill="1" applyBorder="1" applyAlignment="1" applyProtection="1">
      <alignment horizontal="center" vertical="center"/>
    </xf>
    <xf numFmtId="0" fontId="2" fillId="0" borderId="0" xfId="0" applyFont="1" applyFill="1" applyBorder="1" applyAlignment="1">
      <alignment horizontal="center" vertical="center"/>
    </xf>
    <xf numFmtId="2" fontId="2" fillId="4" borderId="7" xfId="0" applyNumberFormat="1" applyFont="1" applyFill="1" applyBorder="1" applyAlignment="1" applyProtection="1">
      <alignment horizontal="center"/>
    </xf>
    <xf numFmtId="0" fontId="2" fillId="4" borderId="59" xfId="0" applyFont="1" applyFill="1" applyBorder="1" applyAlignment="1" applyProtection="1">
      <protection locked="0"/>
    </xf>
    <xf numFmtId="0" fontId="2" fillId="4" borderId="76" xfId="0" applyFont="1" applyFill="1" applyBorder="1" applyProtection="1">
      <protection locked="0"/>
    </xf>
    <xf numFmtId="0" fontId="2" fillId="4" borderId="76" xfId="0" applyFont="1" applyFill="1" applyBorder="1" applyAlignment="1" applyProtection="1">
      <protection locked="0"/>
    </xf>
    <xf numFmtId="0" fontId="2" fillId="4" borderId="77" xfId="0" applyFont="1" applyFill="1" applyBorder="1" applyAlignment="1" applyProtection="1">
      <protection locked="0"/>
    </xf>
    <xf numFmtId="0" fontId="2" fillId="4" borderId="72" xfId="0" applyFont="1" applyFill="1" applyBorder="1" applyAlignment="1" applyProtection="1">
      <alignment horizontal="center" vertical="center" wrapText="1"/>
      <protection locked="0"/>
    </xf>
    <xf numFmtId="0" fontId="2" fillId="4" borderId="73" xfId="0" applyFont="1" applyFill="1" applyBorder="1" applyAlignment="1" applyProtection="1">
      <alignment horizontal="center" vertical="center" wrapText="1"/>
      <protection locked="0"/>
    </xf>
    <xf numFmtId="0" fontId="2" fillId="4" borderId="74" xfId="0" applyFont="1" applyFill="1" applyBorder="1" applyAlignment="1" applyProtection="1">
      <alignment horizontal="left" vertical="center" wrapText="1"/>
      <protection locked="0"/>
    </xf>
    <xf numFmtId="0" fontId="23" fillId="0" borderId="0" xfId="0" applyFont="1" applyAlignment="1"/>
    <xf numFmtId="0" fontId="24" fillId="0" borderId="0" xfId="0" applyFont="1" applyAlignment="1">
      <alignment horizontal="center"/>
    </xf>
    <xf numFmtId="167" fontId="24" fillId="4" borderId="50" xfId="0" applyNumberFormat="1" applyFont="1" applyFill="1" applyBorder="1" applyAlignment="1" applyProtection="1">
      <alignment horizontal="center" vertical="center" shrinkToFit="1"/>
    </xf>
    <xf numFmtId="165" fontId="24" fillId="4" borderId="12" xfId="0" applyNumberFormat="1" applyFont="1" applyFill="1" applyBorder="1" applyAlignment="1">
      <alignment horizontal="center" vertical="center"/>
    </xf>
    <xf numFmtId="0" fontId="24" fillId="4" borderId="12" xfId="0" applyFont="1" applyFill="1" applyBorder="1" applyAlignment="1">
      <alignment horizontal="center" vertical="center"/>
    </xf>
    <xf numFmtId="0" fontId="24" fillId="7" borderId="5" xfId="0" applyFont="1" applyFill="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0" xfId="0" applyFont="1" applyBorder="1" applyAlignment="1">
      <alignment horizontal="center" vertical="center"/>
    </xf>
    <xf numFmtId="164" fontId="14" fillId="4" borderId="5" xfId="0" applyNumberFormat="1" applyFont="1" applyFill="1" applyBorder="1" applyAlignment="1" applyProtection="1">
      <alignment horizontal="center" vertical="center"/>
    </xf>
    <xf numFmtId="164" fontId="26" fillId="18" borderId="5" xfId="0" applyNumberFormat="1" applyFont="1" applyFill="1" applyBorder="1" applyAlignment="1">
      <alignment horizontal="center" vertical="center"/>
    </xf>
    <xf numFmtId="0" fontId="24" fillId="0" borderId="47" xfId="0" applyFont="1" applyBorder="1" applyAlignment="1">
      <alignment horizontal="center" vertical="center"/>
    </xf>
    <xf numFmtId="0" fontId="25" fillId="0" borderId="0" xfId="0" applyFont="1" applyAlignment="1">
      <alignment horizontal="center"/>
    </xf>
    <xf numFmtId="0" fontId="14" fillId="0" borderId="0" xfId="0" applyFont="1" applyAlignment="1"/>
    <xf numFmtId="0" fontId="27" fillId="0" borderId="0" xfId="0" applyFont="1" applyAlignment="1">
      <alignment horizontal="center"/>
    </xf>
    <xf numFmtId="0" fontId="27" fillId="0" borderId="0" xfId="0" applyFont="1" applyAlignment="1"/>
    <xf numFmtId="0" fontId="24" fillId="0" borderId="0" xfId="0" applyFont="1" applyBorder="1" applyAlignment="1"/>
    <xf numFmtId="0" fontId="24" fillId="0" borderId="0" xfId="0" applyFont="1"/>
    <xf numFmtId="0" fontId="24" fillId="4" borderId="72" xfId="0" applyFont="1" applyFill="1" applyBorder="1" applyAlignment="1">
      <alignment horizontal="left" vertical="center"/>
    </xf>
    <xf numFmtId="167" fontId="24" fillId="4" borderId="52" xfId="0" applyNumberFormat="1" applyFont="1" applyFill="1" applyBorder="1" applyAlignment="1" applyProtection="1">
      <alignment horizontal="center" vertical="center" shrinkToFit="1"/>
    </xf>
    <xf numFmtId="167" fontId="24" fillId="4" borderId="5" xfId="0" applyNumberFormat="1" applyFont="1" applyFill="1" applyBorder="1" applyAlignment="1" applyProtection="1">
      <alignment horizontal="center" vertical="center" shrinkToFit="1"/>
    </xf>
    <xf numFmtId="167" fontId="24" fillId="4" borderId="10" xfId="0" applyNumberFormat="1" applyFont="1" applyFill="1" applyBorder="1" applyAlignment="1" applyProtection="1">
      <alignment horizontal="center" vertical="center" shrinkToFit="1"/>
    </xf>
    <xf numFmtId="165" fontId="24" fillId="4" borderId="58" xfId="0" applyNumberFormat="1" applyFont="1" applyFill="1" applyBorder="1" applyAlignment="1">
      <alignment horizontal="center" vertical="center"/>
    </xf>
    <xf numFmtId="165" fontId="24" fillId="4" borderId="13" xfId="0" applyNumberFormat="1" applyFont="1" applyFill="1" applyBorder="1" applyAlignment="1">
      <alignment horizontal="center" vertical="center"/>
    </xf>
    <xf numFmtId="0" fontId="24" fillId="4" borderId="73" xfId="0" applyFont="1" applyFill="1" applyBorder="1" applyAlignment="1">
      <alignment horizontal="left" vertical="center"/>
    </xf>
    <xf numFmtId="0" fontId="28" fillId="15" borderId="52" xfId="0" applyFont="1" applyFill="1" applyBorder="1" applyAlignment="1" applyProtection="1">
      <alignment horizontal="center" vertical="center"/>
      <protection locked="0"/>
    </xf>
    <xf numFmtId="0" fontId="24" fillId="4" borderId="74" xfId="0" applyFont="1" applyFill="1" applyBorder="1" applyAlignment="1">
      <alignment horizontal="left" vertical="center"/>
    </xf>
    <xf numFmtId="0" fontId="24" fillId="4" borderId="58" xfId="0" applyFont="1" applyFill="1" applyBorder="1" applyAlignment="1">
      <alignment horizontal="center" vertical="center"/>
    </xf>
    <xf numFmtId="0" fontId="24" fillId="4" borderId="13" xfId="0" applyFont="1" applyFill="1" applyBorder="1" applyAlignment="1">
      <alignment horizontal="center" vertical="center"/>
    </xf>
    <xf numFmtId="0" fontId="24" fillId="4" borderId="72" xfId="0" applyFont="1" applyFill="1" applyBorder="1" applyAlignment="1">
      <alignment horizontal="left" vertical="center" wrapText="1"/>
    </xf>
    <xf numFmtId="0" fontId="24" fillId="4" borderId="73" xfId="0" applyFont="1" applyFill="1" applyBorder="1" applyAlignment="1">
      <alignment horizontal="left" vertical="center" wrapText="1"/>
    </xf>
    <xf numFmtId="0" fontId="24" fillId="7" borderId="51" xfId="0" applyFont="1" applyFill="1" applyBorder="1" applyAlignment="1" applyProtection="1">
      <alignment horizontal="center" vertical="center"/>
      <protection locked="0"/>
    </xf>
    <xf numFmtId="0" fontId="24" fillId="7" borderId="10" xfId="0" applyFont="1" applyFill="1" applyBorder="1" applyAlignment="1" applyProtection="1">
      <alignment horizontal="center" vertical="center"/>
      <protection locked="0"/>
    </xf>
    <xf numFmtId="0" fontId="24" fillId="0" borderId="7" xfId="0" applyFont="1" applyFill="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0" xfId="0" applyFont="1" applyFill="1" applyBorder="1" applyAlignment="1">
      <alignment horizontal="left" vertical="center"/>
    </xf>
    <xf numFmtId="0" fontId="24" fillId="0" borderId="49" xfId="0" applyFont="1" applyBorder="1" applyAlignment="1">
      <alignment horizontal="center" vertical="center"/>
    </xf>
    <xf numFmtId="164" fontId="14" fillId="16" borderId="55" xfId="0" applyNumberFormat="1" applyFont="1" applyFill="1" applyBorder="1" applyAlignment="1" applyProtection="1">
      <alignment horizontal="center" vertical="center"/>
    </xf>
    <xf numFmtId="0" fontId="24" fillId="4" borderId="96" xfId="0" applyFont="1" applyFill="1" applyBorder="1" applyAlignment="1">
      <alignment horizontal="left" vertical="center" wrapText="1"/>
    </xf>
    <xf numFmtId="164" fontId="14" fillId="17" borderId="46" xfId="0" applyNumberFormat="1" applyFont="1" applyFill="1" applyBorder="1" applyAlignment="1" applyProtection="1">
      <alignment horizontal="center" vertical="center"/>
    </xf>
    <xf numFmtId="164" fontId="14" fillId="4" borderId="51" xfId="0" applyNumberFormat="1" applyFont="1" applyFill="1" applyBorder="1" applyAlignment="1" applyProtection="1">
      <alignment horizontal="center" vertical="center"/>
    </xf>
    <xf numFmtId="164" fontId="14" fillId="4" borderId="10" xfId="0" applyNumberFormat="1" applyFont="1" applyFill="1" applyBorder="1" applyAlignment="1" applyProtection="1">
      <alignment horizontal="center" vertical="center"/>
    </xf>
    <xf numFmtId="164" fontId="24" fillId="4" borderId="73" xfId="0" applyNumberFormat="1" applyFont="1" applyFill="1" applyBorder="1" applyAlignment="1">
      <alignment horizontal="left" vertical="center" wrapText="1"/>
    </xf>
    <xf numFmtId="164" fontId="26" fillId="18" borderId="51" xfId="0" applyNumberFormat="1" applyFont="1" applyFill="1" applyBorder="1" applyAlignment="1">
      <alignment horizontal="center" vertical="center"/>
    </xf>
    <xf numFmtId="164" fontId="24" fillId="4" borderId="74" xfId="0" applyNumberFormat="1" applyFont="1" applyFill="1" applyBorder="1" applyAlignment="1">
      <alignment horizontal="left" vertical="center"/>
    </xf>
    <xf numFmtId="0" fontId="24" fillId="0" borderId="47" xfId="0" applyFont="1" applyFill="1" applyBorder="1" applyAlignment="1">
      <alignment horizontal="left" vertical="center"/>
    </xf>
    <xf numFmtId="0" fontId="24" fillId="0" borderId="47" xfId="0" applyFont="1" applyBorder="1" applyAlignment="1">
      <alignment vertical="center"/>
    </xf>
    <xf numFmtId="0" fontId="24" fillId="0" borderId="32" xfId="0" applyFont="1" applyBorder="1" applyAlignment="1">
      <alignment vertical="center"/>
    </xf>
    <xf numFmtId="0" fontId="24" fillId="0" borderId="48" xfId="0" applyFont="1" applyBorder="1" applyAlignment="1">
      <alignment vertical="center"/>
    </xf>
    <xf numFmtId="0" fontId="24" fillId="0" borderId="0" xfId="0" applyFont="1" applyFill="1"/>
    <xf numFmtId="0" fontId="25" fillId="0" borderId="0" xfId="0" applyFont="1" applyFill="1" applyAlignment="1"/>
    <xf numFmtId="0" fontId="25" fillId="0" borderId="0" xfId="0" applyFont="1" applyAlignment="1"/>
    <xf numFmtId="0" fontId="2" fillId="6" borderId="71" xfId="0" applyFont="1" applyFill="1" applyBorder="1" applyAlignment="1" applyProtection="1">
      <alignment horizontal="center" vertical="center" wrapText="1"/>
      <protection locked="0"/>
    </xf>
    <xf numFmtId="0" fontId="24" fillId="7" borderId="58" xfId="0" applyFont="1" applyFill="1" applyBorder="1" applyAlignment="1" applyProtection="1">
      <alignment horizontal="center" vertical="center"/>
      <protection locked="0"/>
    </xf>
    <xf numFmtId="0" fontId="24" fillId="7" borderId="13" xfId="0" applyFont="1" applyFill="1" applyBorder="1" applyAlignment="1" applyProtection="1">
      <alignment horizontal="center" vertical="center"/>
      <protection locked="0"/>
    </xf>
    <xf numFmtId="0" fontId="0" fillId="0" borderId="0" xfId="0"/>
    <xf numFmtId="0" fontId="24" fillId="4" borderId="96" xfId="0" applyFont="1" applyFill="1" applyBorder="1" applyAlignment="1">
      <alignment horizontal="left" vertical="center"/>
    </xf>
    <xf numFmtId="164" fontId="24" fillId="4" borderId="55" xfId="0" applyNumberFormat="1" applyFont="1" applyFill="1" applyBorder="1" applyAlignment="1" applyProtection="1">
      <alignment horizontal="center" vertical="center"/>
      <protection locked="0"/>
    </xf>
    <xf numFmtId="164" fontId="24" fillId="4" borderId="46" xfId="0" applyNumberFormat="1" applyFont="1" applyFill="1" applyBorder="1" applyAlignment="1" applyProtection="1">
      <alignment horizontal="center" vertical="center"/>
      <protection locked="0"/>
    </xf>
    <xf numFmtId="164" fontId="24" fillId="0" borderId="7" xfId="0" applyNumberFormat="1" applyFont="1" applyBorder="1" applyAlignment="1" applyProtection="1">
      <alignment horizontal="center" vertical="center"/>
      <protection locked="0"/>
    </xf>
    <xf numFmtId="2" fontId="2" fillId="4" borderId="91" xfId="0" applyNumberFormat="1" applyFont="1" applyFill="1" applyBorder="1" applyAlignment="1" applyProtection="1">
      <alignment horizontal="center" vertical="center"/>
    </xf>
    <xf numFmtId="0" fontId="2" fillId="4" borderId="81" xfId="0" applyFont="1" applyFill="1" applyBorder="1" applyAlignment="1" applyProtection="1">
      <alignment horizontal="center" vertical="center" wrapText="1"/>
      <protection locked="0"/>
    </xf>
    <xf numFmtId="0" fontId="2" fillId="4" borderId="77" xfId="0" applyFont="1" applyFill="1" applyBorder="1" applyAlignment="1">
      <alignment horizontal="left" vertical="center"/>
    </xf>
    <xf numFmtId="0" fontId="2" fillId="4" borderId="76" xfId="0" applyFont="1" applyFill="1" applyBorder="1" applyAlignment="1">
      <alignment horizontal="left" vertical="center"/>
    </xf>
    <xf numFmtId="0" fontId="25" fillId="19" borderId="5" xfId="0" applyFont="1" applyFill="1" applyBorder="1" applyAlignment="1">
      <alignment horizontal="center"/>
    </xf>
    <xf numFmtId="0" fontId="24" fillId="19" borderId="5" xfId="0" applyFont="1" applyFill="1" applyBorder="1" applyAlignment="1">
      <alignment horizontal="center"/>
    </xf>
    <xf numFmtId="0" fontId="14" fillId="0" borderId="0" xfId="0" applyFont="1" applyFill="1" applyAlignment="1">
      <alignment vertical="center" wrapText="1"/>
    </xf>
    <xf numFmtId="0" fontId="24" fillId="4" borderId="59" xfId="0" applyFont="1" applyFill="1" applyBorder="1" applyAlignment="1">
      <alignment horizontal="left" vertical="center" wrapText="1"/>
    </xf>
    <xf numFmtId="0" fontId="24" fillId="4" borderId="76" xfId="0" applyFont="1" applyFill="1" applyBorder="1" applyAlignment="1">
      <alignment horizontal="left" vertical="center" wrapText="1"/>
    </xf>
    <xf numFmtId="0" fontId="24" fillId="4" borderId="77" xfId="0" applyFont="1" applyFill="1" applyBorder="1" applyAlignment="1">
      <alignment horizontal="left" vertical="center"/>
    </xf>
    <xf numFmtId="0" fontId="2" fillId="4" borderId="104" xfId="0" applyFont="1" applyFill="1" applyBorder="1" applyAlignment="1">
      <alignment horizontal="left" vertical="center"/>
    </xf>
    <xf numFmtId="0" fontId="24" fillId="4" borderId="59" xfId="0" applyFont="1" applyFill="1" applyBorder="1" applyAlignment="1">
      <alignment horizontal="left" vertical="center"/>
    </xf>
    <xf numFmtId="0" fontId="24" fillId="4" borderId="104" xfId="0" applyFont="1" applyFill="1" applyBorder="1" applyAlignment="1">
      <alignment horizontal="left" vertical="center"/>
    </xf>
    <xf numFmtId="0" fontId="24" fillId="0" borderId="49" xfId="0" applyFont="1" applyFill="1" applyBorder="1" applyAlignment="1">
      <alignment horizontal="left" vertical="center"/>
    </xf>
    <xf numFmtId="0" fontId="24" fillId="4" borderId="104" xfId="0" applyFont="1" applyFill="1" applyBorder="1" applyAlignment="1">
      <alignment horizontal="left" vertical="center" wrapText="1"/>
    </xf>
    <xf numFmtId="0" fontId="24" fillId="0" borderId="48" xfId="0" applyFont="1" applyFill="1" applyBorder="1" applyAlignment="1">
      <alignment horizontal="left" vertical="center"/>
    </xf>
    <xf numFmtId="0" fontId="24" fillId="0" borderId="104" xfId="0" applyFont="1" applyFill="1" applyBorder="1" applyAlignment="1" applyProtection="1">
      <alignment horizontal="center" vertical="center"/>
      <protection locked="0"/>
    </xf>
    <xf numFmtId="0" fontId="24" fillId="0" borderId="76" xfId="0" applyFont="1" applyFill="1" applyBorder="1" applyAlignment="1" applyProtection="1">
      <alignment horizontal="center" vertical="center"/>
      <protection locked="0"/>
    </xf>
    <xf numFmtId="0" fontId="24" fillId="0" borderId="100" xfId="0" applyFont="1" applyFill="1" applyBorder="1" applyAlignment="1" applyProtection="1">
      <alignment horizontal="center" vertical="center"/>
      <protection locked="0"/>
    </xf>
    <xf numFmtId="0" fontId="24" fillId="0" borderId="77" xfId="0" applyFont="1" applyFill="1" applyBorder="1" applyAlignment="1" applyProtection="1">
      <alignment horizontal="center" vertical="center"/>
      <protection locked="0"/>
    </xf>
    <xf numFmtId="0" fontId="24" fillId="0" borderId="59" xfId="0" applyFont="1" applyFill="1" applyBorder="1" applyAlignment="1" applyProtection="1">
      <alignment horizontal="center" vertical="center"/>
      <protection locked="0"/>
    </xf>
    <xf numFmtId="164" fontId="14" fillId="7" borderId="46" xfId="0" applyNumberFormat="1" applyFont="1" applyFill="1" applyBorder="1" applyAlignment="1" applyProtection="1">
      <alignment horizontal="center" vertical="center"/>
    </xf>
    <xf numFmtId="164" fontId="24" fillId="14" borderId="76" xfId="0" applyNumberFormat="1" applyFont="1" applyFill="1" applyBorder="1" applyAlignment="1">
      <alignment horizontal="left" vertical="center" wrapText="1"/>
    </xf>
    <xf numFmtId="164" fontId="24" fillId="20" borderId="76" xfId="0" applyNumberFormat="1" applyFont="1" applyFill="1" applyBorder="1" applyAlignment="1">
      <alignment horizontal="left" vertical="center" wrapText="1"/>
    </xf>
    <xf numFmtId="164" fontId="31" fillId="7" borderId="51" xfId="0" applyNumberFormat="1" applyFont="1" applyFill="1" applyBorder="1" applyAlignment="1" applyProtection="1">
      <alignment horizontal="center" vertical="center"/>
      <protection locked="0"/>
    </xf>
    <xf numFmtId="164" fontId="31" fillId="7" borderId="5" xfId="0" applyNumberFormat="1" applyFont="1" applyFill="1" applyBorder="1" applyAlignment="1" applyProtection="1">
      <alignment horizontal="center" vertical="center"/>
      <protection locked="0"/>
    </xf>
    <xf numFmtId="164" fontId="31" fillId="7" borderId="10" xfId="0" applyNumberFormat="1" applyFont="1" applyFill="1" applyBorder="1" applyAlignment="1" applyProtection="1">
      <alignment horizontal="center" vertical="center"/>
      <protection locked="0"/>
    </xf>
    <xf numFmtId="164" fontId="24" fillId="21" borderId="100" xfId="0" applyNumberFormat="1" applyFont="1" applyFill="1" applyBorder="1" applyAlignment="1">
      <alignment horizontal="left" vertical="center"/>
    </xf>
    <xf numFmtId="164" fontId="26" fillId="21" borderId="51" xfId="0" applyNumberFormat="1" applyFont="1" applyFill="1" applyBorder="1" applyAlignment="1">
      <alignment horizontal="center" vertical="center"/>
    </xf>
    <xf numFmtId="164" fontId="26" fillId="21" borderId="5" xfId="0" applyNumberFormat="1" applyFont="1" applyFill="1" applyBorder="1" applyAlignment="1">
      <alignment horizontal="center" vertical="center"/>
    </xf>
    <xf numFmtId="164" fontId="26" fillId="21" borderId="10" xfId="0" applyNumberFormat="1" applyFont="1" applyFill="1" applyBorder="1" applyAlignment="1">
      <alignment horizontal="center" vertical="center"/>
    </xf>
    <xf numFmtId="0" fontId="24" fillId="7" borderId="46" xfId="0" applyFont="1" applyFill="1" applyBorder="1" applyAlignment="1" applyProtection="1">
      <alignment horizontal="center" vertical="center"/>
      <protection locked="0"/>
    </xf>
    <xf numFmtId="0" fontId="24" fillId="7" borderId="17" xfId="0" applyFont="1" applyFill="1" applyBorder="1" applyAlignment="1" applyProtection="1">
      <alignment horizontal="center" vertical="center"/>
      <protection locked="0"/>
    </xf>
    <xf numFmtId="0" fontId="24" fillId="7" borderId="82" xfId="0" applyFont="1" applyFill="1" applyBorder="1" applyAlignment="1" applyProtection="1">
      <alignment horizontal="center" vertical="center"/>
      <protection locked="0"/>
    </xf>
    <xf numFmtId="0" fontId="24" fillId="7" borderId="15" xfId="0" applyFont="1" applyFill="1" applyBorder="1" applyAlignment="1" applyProtection="1">
      <alignment horizontal="center" vertical="center"/>
      <protection locked="0"/>
    </xf>
    <xf numFmtId="0" fontId="27" fillId="4" borderId="58" xfId="0" applyFont="1" applyFill="1" applyBorder="1" applyAlignment="1">
      <alignment horizontal="center" vertical="center"/>
    </xf>
    <xf numFmtId="0" fontId="27" fillId="4" borderId="12" xfId="0" applyFont="1" applyFill="1" applyBorder="1" applyAlignment="1">
      <alignment horizontal="center" vertical="center"/>
    </xf>
    <xf numFmtId="0" fontId="24" fillId="7" borderId="5" xfId="0" applyFont="1" applyFill="1" applyBorder="1" applyAlignment="1" applyProtection="1">
      <alignment vertical="center"/>
      <protection locked="0"/>
    </xf>
    <xf numFmtId="0" fontId="24" fillId="7" borderId="10" xfId="0" applyFont="1" applyFill="1" applyBorder="1" applyAlignment="1" applyProtection="1">
      <alignment vertical="center"/>
      <protection locked="0"/>
    </xf>
    <xf numFmtId="0" fontId="24" fillId="7" borderId="12" xfId="0" applyFont="1" applyFill="1" applyBorder="1" applyAlignment="1" applyProtection="1">
      <alignment horizontal="center" vertical="center"/>
      <protection locked="0"/>
    </xf>
    <xf numFmtId="0" fontId="24" fillId="7" borderId="12" xfId="0" applyFont="1" applyFill="1" applyBorder="1" applyAlignment="1" applyProtection="1">
      <alignment vertical="center"/>
      <protection locked="0"/>
    </xf>
    <xf numFmtId="0" fontId="24" fillId="7" borderId="13" xfId="0" applyFont="1" applyFill="1" applyBorder="1" applyAlignment="1" applyProtection="1">
      <alignment vertical="center"/>
      <protection locked="0"/>
    </xf>
    <xf numFmtId="0" fontId="24" fillId="7" borderId="27" xfId="0" applyFont="1" applyFill="1" applyBorder="1" applyAlignment="1" applyProtection="1">
      <alignment horizontal="center" vertical="center"/>
      <protection locked="0"/>
    </xf>
    <xf numFmtId="0" fontId="24" fillId="7" borderId="16" xfId="0" applyFont="1" applyFill="1" applyBorder="1" applyAlignment="1" applyProtection="1">
      <alignment horizontal="center" vertical="center"/>
      <protection locked="0"/>
    </xf>
    <xf numFmtId="0" fontId="24" fillId="7" borderId="7" xfId="0" applyFont="1" applyFill="1" applyBorder="1" applyAlignment="1" applyProtection="1">
      <alignment horizontal="center" vertical="center"/>
      <protection locked="0"/>
    </xf>
    <xf numFmtId="0" fontId="24" fillId="7" borderId="55" xfId="0" applyFont="1" applyFill="1" applyBorder="1" applyAlignment="1" applyProtection="1">
      <alignment horizontal="center" vertical="center"/>
      <protection locked="0"/>
    </xf>
    <xf numFmtId="0" fontId="24" fillId="7" borderId="6" xfId="0" applyFont="1" applyFill="1" applyBorder="1" applyAlignment="1" applyProtection="1">
      <alignment horizontal="center" vertical="center"/>
      <protection locked="0"/>
    </xf>
    <xf numFmtId="0" fontId="24" fillId="7" borderId="8" xfId="0" applyFont="1" applyFill="1" applyBorder="1" applyAlignment="1" applyProtection="1">
      <alignment horizontal="center" vertical="center"/>
      <protection locked="0"/>
    </xf>
    <xf numFmtId="49" fontId="24" fillId="7" borderId="51" xfId="0" applyNumberFormat="1" applyFont="1" applyFill="1" applyBorder="1" applyAlignment="1" applyProtection="1">
      <alignment horizontal="center" vertical="center"/>
      <protection locked="0"/>
    </xf>
    <xf numFmtId="49" fontId="24" fillId="7" borderId="5" xfId="0" applyNumberFormat="1" applyFont="1" applyFill="1" applyBorder="1" applyAlignment="1" applyProtection="1">
      <alignment horizontal="center" vertical="center"/>
      <protection locked="0"/>
    </xf>
    <xf numFmtId="49" fontId="24" fillId="7" borderId="10" xfId="0" applyNumberFormat="1" applyFont="1" applyFill="1" applyBorder="1" applyAlignment="1" applyProtection="1">
      <alignment horizontal="center" vertical="center"/>
      <protection locked="0"/>
    </xf>
    <xf numFmtId="49" fontId="24" fillId="7" borderId="46" xfId="0" applyNumberFormat="1" applyFont="1" applyFill="1" applyBorder="1" applyAlignment="1" applyProtection="1">
      <alignment horizontal="center" vertical="center"/>
      <protection locked="0"/>
    </xf>
    <xf numFmtId="49" fontId="24" fillId="7" borderId="17" xfId="0" applyNumberFormat="1" applyFont="1" applyFill="1" applyBorder="1" applyAlignment="1" applyProtection="1">
      <alignment horizontal="center" vertical="center"/>
      <protection locked="0"/>
    </xf>
    <xf numFmtId="49" fontId="24" fillId="7" borderId="27" xfId="0" applyNumberFormat="1" applyFont="1" applyFill="1" applyBorder="1" applyAlignment="1" applyProtection="1">
      <alignment horizontal="center" vertical="center"/>
      <protection locked="0"/>
    </xf>
    <xf numFmtId="49" fontId="24" fillId="7" borderId="45" xfId="0" applyNumberFormat="1" applyFont="1" applyFill="1" applyBorder="1" applyAlignment="1" applyProtection="1">
      <alignment horizontal="center" vertical="center"/>
      <protection locked="0"/>
    </xf>
    <xf numFmtId="49" fontId="24" fillId="7" borderId="83" xfId="0" applyNumberFormat="1" applyFont="1" applyFill="1" applyBorder="1" applyAlignment="1" applyProtection="1">
      <alignment horizontal="center" vertical="center"/>
      <protection locked="0"/>
    </xf>
    <xf numFmtId="49" fontId="24" fillId="7" borderId="15" xfId="0" applyNumberFormat="1" applyFont="1" applyFill="1" applyBorder="1" applyAlignment="1" applyProtection="1">
      <alignment horizontal="center" vertical="center"/>
      <protection locked="0"/>
    </xf>
    <xf numFmtId="49" fontId="24" fillId="7" borderId="92" xfId="0" applyNumberFormat="1" applyFont="1" applyFill="1" applyBorder="1" applyAlignment="1" applyProtection="1">
      <alignment horizontal="center" vertical="center"/>
      <protection locked="0"/>
    </xf>
    <xf numFmtId="49" fontId="24" fillId="7" borderId="82" xfId="0" applyNumberFormat="1" applyFont="1" applyFill="1" applyBorder="1" applyAlignment="1" applyProtection="1">
      <alignment horizontal="center" vertical="center"/>
      <protection locked="0"/>
    </xf>
    <xf numFmtId="49" fontId="24" fillId="7" borderId="16" xfId="0" applyNumberFormat="1" applyFont="1" applyFill="1" applyBorder="1" applyAlignment="1" applyProtection="1">
      <alignment horizontal="center" vertical="center"/>
      <protection locked="0"/>
    </xf>
    <xf numFmtId="49" fontId="24" fillId="7" borderId="55" xfId="0" applyNumberFormat="1" applyFont="1" applyFill="1" applyBorder="1" applyAlignment="1" applyProtection="1">
      <alignment horizontal="center" vertical="center"/>
      <protection locked="0"/>
    </xf>
    <xf numFmtId="49" fontId="24" fillId="7" borderId="7" xfId="0" applyNumberFormat="1" applyFont="1" applyFill="1" applyBorder="1" applyAlignment="1" applyProtection="1">
      <alignment horizontal="center" vertical="center"/>
      <protection locked="0"/>
    </xf>
    <xf numFmtId="49" fontId="24" fillId="7" borderId="8" xfId="0" applyNumberFormat="1" applyFont="1" applyFill="1" applyBorder="1" applyAlignment="1" applyProtection="1">
      <alignment horizontal="center" vertical="center"/>
      <protection locked="0"/>
    </xf>
    <xf numFmtId="49" fontId="24" fillId="7" borderId="58" xfId="0" applyNumberFormat="1" applyFont="1" applyFill="1" applyBorder="1" applyAlignment="1" applyProtection="1">
      <alignment horizontal="center" vertical="center"/>
      <protection locked="0"/>
    </xf>
    <xf numFmtId="49" fontId="24" fillId="7" borderId="12" xfId="0" applyNumberFormat="1" applyFont="1" applyFill="1" applyBorder="1" applyAlignment="1" applyProtection="1">
      <alignment horizontal="center" vertical="center"/>
      <protection locked="0"/>
    </xf>
    <xf numFmtId="49" fontId="24" fillId="7" borderId="13" xfId="0" applyNumberFormat="1" applyFont="1" applyFill="1" applyBorder="1" applyAlignment="1" applyProtection="1">
      <alignment horizontal="center" vertical="center"/>
      <protection locked="0"/>
    </xf>
    <xf numFmtId="0" fontId="12" fillId="4" borderId="20" xfId="0" applyFont="1" applyFill="1" applyBorder="1" applyAlignment="1">
      <alignment horizontal="center" vertical="center"/>
    </xf>
    <xf numFmtId="2" fontId="2" fillId="7" borderId="6" xfId="0" applyNumberFormat="1" applyFont="1" applyFill="1" applyBorder="1" applyAlignment="1" applyProtection="1">
      <alignment horizontal="center" vertical="center"/>
      <protection locked="0"/>
    </xf>
    <xf numFmtId="2" fontId="3" fillId="7" borderId="6" xfId="0" applyNumberFormat="1" applyFont="1" applyFill="1" applyBorder="1" applyAlignment="1">
      <alignment horizontal="center" vertical="center"/>
    </xf>
    <xf numFmtId="2" fontId="2" fillId="7" borderId="98" xfId="0" applyNumberFormat="1" applyFont="1" applyFill="1" applyBorder="1" applyAlignment="1" applyProtection="1">
      <alignment horizontal="center" vertical="center"/>
      <protection locked="0"/>
    </xf>
    <xf numFmtId="2" fontId="3" fillId="7" borderId="98" xfId="0" applyNumberFormat="1" applyFont="1" applyFill="1" applyBorder="1" applyAlignment="1">
      <alignment horizontal="center" vertical="center"/>
    </xf>
    <xf numFmtId="2" fontId="2" fillId="7" borderId="11" xfId="0" applyNumberFormat="1" applyFont="1" applyFill="1" applyBorder="1" applyAlignment="1" applyProtection="1">
      <alignment horizontal="center" vertical="center"/>
      <protection locked="0"/>
    </xf>
    <xf numFmtId="2" fontId="3" fillId="7" borderId="11" xfId="0" applyNumberFormat="1" applyFont="1" applyFill="1" applyBorder="1" applyAlignment="1">
      <alignment horizontal="center" vertical="center"/>
    </xf>
    <xf numFmtId="2" fontId="2" fillId="7" borderId="32" xfId="0" applyNumberFormat="1" applyFont="1" applyFill="1" applyBorder="1" applyAlignment="1" applyProtection="1">
      <alignment horizontal="center" vertical="center"/>
      <protection locked="0"/>
    </xf>
    <xf numFmtId="1" fontId="2" fillId="7" borderId="8" xfId="0" applyNumberFormat="1" applyFont="1" applyFill="1" applyBorder="1" applyAlignment="1" applyProtection="1">
      <alignment horizontal="center" vertical="center"/>
      <protection locked="0"/>
    </xf>
    <xf numFmtId="1" fontId="2" fillId="7" borderId="99" xfId="0" applyNumberFormat="1" applyFont="1" applyFill="1" applyBorder="1" applyAlignment="1" applyProtection="1">
      <alignment horizontal="center" vertical="center"/>
      <protection locked="0"/>
    </xf>
    <xf numFmtId="1" fontId="2" fillId="7" borderId="13" xfId="0" applyNumberFormat="1" applyFont="1" applyFill="1" applyBorder="1" applyAlignment="1" applyProtection="1">
      <alignment horizontal="center" vertical="center"/>
      <protection locked="0"/>
    </xf>
    <xf numFmtId="1" fontId="3" fillId="7" borderId="8" xfId="0" applyNumberFormat="1" applyFont="1" applyFill="1" applyBorder="1" applyAlignment="1">
      <alignment horizontal="center" vertical="center"/>
    </xf>
    <xf numFmtId="1" fontId="3" fillId="7" borderId="99" xfId="0" applyNumberFormat="1" applyFont="1" applyFill="1" applyBorder="1" applyAlignment="1">
      <alignment horizontal="center" vertical="center"/>
    </xf>
    <xf numFmtId="1" fontId="3" fillId="7" borderId="13" xfId="0" applyNumberFormat="1" applyFont="1" applyFill="1" applyBorder="1" applyAlignment="1">
      <alignment horizontal="center" vertical="center"/>
    </xf>
    <xf numFmtId="0" fontId="1" fillId="5" borderId="98" xfId="0" applyFont="1" applyFill="1" applyBorder="1" applyAlignment="1">
      <alignment horizontal="center" vertical="center" wrapText="1"/>
    </xf>
    <xf numFmtId="0" fontId="18" fillId="4" borderId="75" xfId="0" applyFont="1" applyFill="1" applyBorder="1" applyAlignment="1">
      <alignment horizontal="center" vertical="center"/>
    </xf>
    <xf numFmtId="0" fontId="1" fillId="5" borderId="99" xfId="0" applyFont="1" applyFill="1" applyBorder="1" applyAlignment="1">
      <alignment horizontal="center" vertical="center" wrapText="1"/>
    </xf>
    <xf numFmtId="0" fontId="18" fillId="4" borderId="99" xfId="0" applyFont="1" applyFill="1" applyBorder="1" applyAlignment="1">
      <alignment horizontal="center" vertical="center"/>
    </xf>
    <xf numFmtId="0" fontId="18" fillId="4" borderId="92" xfId="0" applyFont="1" applyFill="1" applyBorder="1" applyAlignment="1">
      <alignment horizontal="center" vertical="center"/>
    </xf>
    <xf numFmtId="0" fontId="3" fillId="0" borderId="0" xfId="0" applyFont="1" applyFill="1" applyAlignment="1">
      <alignment horizontal="center" vertical="center"/>
    </xf>
    <xf numFmtId="2" fontId="3" fillId="22" borderId="8" xfId="0" applyNumberFormat="1" applyFont="1" applyFill="1" applyBorder="1" applyAlignment="1">
      <alignment horizontal="center" vertical="center"/>
    </xf>
    <xf numFmtId="164" fontId="3" fillId="22" borderId="8" xfId="0" applyNumberFormat="1" applyFont="1" applyFill="1" applyBorder="1" applyAlignment="1">
      <alignment horizontal="center" vertical="center"/>
    </xf>
    <xf numFmtId="2" fontId="3" fillId="22" borderId="99" xfId="0" applyNumberFormat="1" applyFont="1" applyFill="1" applyBorder="1" applyAlignment="1">
      <alignment horizontal="center" vertical="center"/>
    </xf>
    <xf numFmtId="164" fontId="3" fillId="22" borderId="99" xfId="0" applyNumberFormat="1" applyFont="1" applyFill="1" applyBorder="1" applyAlignment="1">
      <alignment horizontal="center" vertical="center"/>
    </xf>
    <xf numFmtId="2" fontId="3" fillId="22" borderId="13" xfId="0" applyNumberFormat="1" applyFont="1" applyFill="1" applyBorder="1" applyAlignment="1">
      <alignment horizontal="center" vertical="center"/>
    </xf>
    <xf numFmtId="164" fontId="3" fillId="22" borderId="13" xfId="0" applyNumberFormat="1" applyFont="1" applyFill="1" applyBorder="1" applyAlignment="1">
      <alignment horizontal="center" vertical="center"/>
    </xf>
    <xf numFmtId="2" fontId="3" fillId="22" borderId="55" xfId="0" applyNumberFormat="1" applyFont="1" applyFill="1" applyBorder="1" applyAlignment="1">
      <alignment horizontal="center" vertical="center"/>
    </xf>
    <xf numFmtId="1" fontId="3" fillId="22" borderId="8" xfId="0" applyNumberFormat="1" applyFont="1" applyFill="1" applyBorder="1" applyAlignment="1">
      <alignment horizontal="center" vertical="center"/>
    </xf>
    <xf numFmtId="2" fontId="3" fillId="22" borderId="75" xfId="0" applyNumberFormat="1" applyFont="1" applyFill="1" applyBorder="1" applyAlignment="1">
      <alignment horizontal="center" vertical="center"/>
    </xf>
    <xf numFmtId="1" fontId="3" fillId="22" borderId="99" xfId="0" applyNumberFormat="1" applyFont="1" applyFill="1" applyBorder="1" applyAlignment="1">
      <alignment horizontal="center" vertical="center"/>
    </xf>
    <xf numFmtId="2" fontId="3" fillId="22" borderId="58" xfId="0" applyNumberFormat="1" applyFont="1" applyFill="1" applyBorder="1" applyAlignment="1">
      <alignment horizontal="center" vertical="center"/>
    </xf>
    <xf numFmtId="1" fontId="3" fillId="22" borderId="13" xfId="0" applyNumberFormat="1" applyFont="1" applyFill="1" applyBorder="1" applyAlignment="1">
      <alignment horizontal="center" vertical="center"/>
    </xf>
    <xf numFmtId="2" fontId="2" fillId="4" borderId="53" xfId="0" applyNumberFormat="1" applyFont="1" applyFill="1" applyBorder="1" applyAlignment="1">
      <alignment horizontal="center"/>
    </xf>
    <xf numFmtId="1" fontId="2" fillId="4" borderId="50" xfId="0" applyNumberFormat="1" applyFont="1" applyFill="1" applyBorder="1" applyAlignment="1">
      <alignment horizontal="center"/>
    </xf>
    <xf numFmtId="164" fontId="2" fillId="4" borderId="56" xfId="0" applyNumberFormat="1" applyFont="1" applyFill="1" applyBorder="1" applyAlignment="1">
      <alignment horizontal="center"/>
    </xf>
    <xf numFmtId="49" fontId="24" fillId="7" borderId="55" xfId="0" applyNumberFormat="1" applyFont="1" applyFill="1" applyBorder="1" applyAlignment="1" applyProtection="1">
      <alignment horizontal="center" vertical="center" textRotation="90" wrapText="1"/>
      <protection locked="0"/>
    </xf>
    <xf numFmtId="49" fontId="24" fillId="7" borderId="7" xfId="0" applyNumberFormat="1" applyFont="1" applyFill="1" applyBorder="1" applyAlignment="1" applyProtection="1">
      <alignment horizontal="center" vertical="center" textRotation="90" wrapText="1"/>
      <protection locked="0"/>
    </xf>
    <xf numFmtId="49" fontId="24" fillId="7" borderId="7" xfId="0" applyNumberFormat="1" applyFont="1" applyFill="1" applyBorder="1" applyAlignment="1" applyProtection="1">
      <alignment horizontal="center" vertical="center" textRotation="90"/>
      <protection locked="0"/>
    </xf>
    <xf numFmtId="0" fontId="24" fillId="7" borderId="7" xfId="0" applyFont="1" applyFill="1" applyBorder="1" applyAlignment="1" applyProtection="1">
      <alignment horizontal="center" vertical="center" textRotation="90"/>
      <protection locked="0"/>
    </xf>
    <xf numFmtId="16" fontId="24" fillId="7" borderId="7" xfId="0" applyNumberFormat="1" applyFont="1" applyFill="1" applyBorder="1" applyAlignment="1" applyProtection="1">
      <alignment horizontal="center" vertical="center" textRotation="90"/>
      <protection locked="0"/>
    </xf>
    <xf numFmtId="0" fontId="24" fillId="7" borderId="8" xfId="0" applyFont="1" applyFill="1" applyBorder="1" applyAlignment="1" applyProtection="1">
      <alignment horizontal="center" vertical="center" textRotation="90"/>
      <protection locked="0"/>
    </xf>
    <xf numFmtId="16" fontId="2" fillId="7" borderId="51" xfId="0" applyNumberFormat="1"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16" fontId="2" fillId="7" borderId="5" xfId="0" applyNumberFormat="1"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protection locked="0"/>
    </xf>
    <xf numFmtId="0" fontId="24" fillId="7" borderId="51" xfId="0" applyFont="1" applyFill="1" applyBorder="1" applyAlignment="1" applyProtection="1">
      <alignment horizontal="center" vertical="center" textRotation="90" wrapText="1"/>
      <protection locked="0"/>
    </xf>
    <xf numFmtId="0" fontId="24" fillId="7" borderId="5" xfId="0" applyFont="1" applyFill="1" applyBorder="1" applyAlignment="1" applyProtection="1">
      <alignment horizontal="center" vertical="center" textRotation="90" wrapText="1"/>
      <protection locked="0"/>
    </xf>
    <xf numFmtId="0" fontId="24" fillId="7" borderId="10" xfId="0" applyFont="1" applyFill="1" applyBorder="1" applyAlignment="1" applyProtection="1">
      <alignment horizontal="center" vertical="center" textRotation="90" wrapText="1"/>
      <protection locked="0"/>
    </xf>
    <xf numFmtId="14" fontId="14" fillId="0" borderId="0" xfId="0" applyNumberFormat="1" applyFont="1" applyFill="1" applyBorder="1" applyAlignment="1" applyProtection="1">
      <alignment horizontal="center" vertical="center"/>
      <protection locked="0"/>
    </xf>
    <xf numFmtId="14" fontId="25" fillId="0" borderId="0" xfId="0" applyNumberFormat="1" applyFont="1" applyFill="1" applyBorder="1" applyAlignment="1">
      <alignment horizontal="center"/>
    </xf>
    <xf numFmtId="0" fontId="0" fillId="0" borderId="0" xfId="0" applyFont="1" applyFill="1" applyAlignment="1"/>
    <xf numFmtId="168" fontId="24" fillId="19" borderId="5" xfId="0" applyNumberFormat="1" applyFont="1" applyFill="1" applyBorder="1" applyAlignment="1">
      <alignment horizontal="center"/>
    </xf>
    <xf numFmtId="169" fontId="24" fillId="7" borderId="46" xfId="0" applyNumberFormat="1" applyFont="1" applyFill="1" applyBorder="1" applyAlignment="1" applyProtection="1">
      <alignment horizontal="center" vertical="center"/>
      <protection locked="0"/>
    </xf>
    <xf numFmtId="169" fontId="24" fillId="7" borderId="17" xfId="0" applyNumberFormat="1" applyFont="1" applyFill="1" applyBorder="1" applyAlignment="1" applyProtection="1">
      <alignment horizontal="center" vertical="center"/>
      <protection locked="0"/>
    </xf>
    <xf numFmtId="169" fontId="24" fillId="7" borderId="27" xfId="0" applyNumberFormat="1" applyFont="1" applyFill="1" applyBorder="1" applyAlignment="1" applyProtection="1">
      <alignment horizontal="center" vertical="center"/>
      <protection locked="0"/>
    </xf>
    <xf numFmtId="0" fontId="25" fillId="7" borderId="5" xfId="0" applyFont="1" applyFill="1" applyBorder="1" applyAlignment="1"/>
    <xf numFmtId="14" fontId="14" fillId="24" borderId="5" xfId="0" applyNumberFormat="1" applyFont="1" applyFill="1" applyBorder="1" applyAlignment="1" applyProtection="1">
      <alignment horizontal="center" vertical="center"/>
      <protection locked="0"/>
    </xf>
    <xf numFmtId="14" fontId="25" fillId="7" borderId="5" xfId="0" applyNumberFormat="1" applyFont="1" applyFill="1" applyBorder="1" applyAlignment="1">
      <alignment horizontal="center"/>
    </xf>
    <xf numFmtId="2" fontId="25" fillId="19" borderId="5" xfId="0" applyNumberFormat="1" applyFont="1" applyFill="1" applyBorder="1" applyAlignment="1">
      <alignment horizontal="center"/>
    </xf>
    <xf numFmtId="49" fontId="25" fillId="7" borderId="5" xfId="0" applyNumberFormat="1" applyFont="1" applyFill="1" applyBorder="1" applyAlignment="1">
      <alignment horizontal="center"/>
    </xf>
    <xf numFmtId="0" fontId="0" fillId="7" borderId="5" xfId="0" applyFont="1" applyFill="1" applyBorder="1" applyAlignment="1"/>
    <xf numFmtId="0" fontId="25" fillId="7" borderId="5" xfId="0" applyFont="1" applyFill="1" applyBorder="1" applyAlignment="1">
      <alignment horizontal="center" vertical="center"/>
    </xf>
    <xf numFmtId="168" fontId="24" fillId="0" borderId="72" xfId="0" applyNumberFormat="1" applyFont="1" applyFill="1" applyBorder="1" applyAlignment="1" applyProtection="1">
      <alignment horizontal="left" vertical="center"/>
      <protection locked="0"/>
    </xf>
    <xf numFmtId="168" fontId="24" fillId="0" borderId="96" xfId="0" applyNumberFormat="1" applyFont="1" applyFill="1" applyBorder="1" applyAlignment="1" applyProtection="1">
      <alignment horizontal="left" vertical="center"/>
      <protection locked="0"/>
    </xf>
    <xf numFmtId="168" fontId="24" fillId="0" borderId="73" xfId="0" applyNumberFormat="1" applyFont="1" applyFill="1" applyBorder="1" applyAlignment="1" applyProtection="1">
      <alignment horizontal="left" vertical="center"/>
      <protection locked="0"/>
    </xf>
    <xf numFmtId="168" fontId="24" fillId="0" borderId="74" xfId="0" applyNumberFormat="1" applyFont="1" applyFill="1" applyBorder="1" applyAlignment="1" applyProtection="1">
      <alignment horizontal="left" vertical="center"/>
      <protection locked="0"/>
    </xf>
    <xf numFmtId="168" fontId="24" fillId="19" borderId="72" xfId="0" applyNumberFormat="1" applyFont="1" applyFill="1" applyBorder="1" applyAlignment="1" applyProtection="1">
      <alignment horizontal="left" vertical="center"/>
    </xf>
    <xf numFmtId="0" fontId="24" fillId="19" borderId="104" xfId="0" applyFont="1" applyFill="1" applyBorder="1" applyAlignment="1" applyProtection="1">
      <alignment horizontal="center" vertical="center"/>
    </xf>
    <xf numFmtId="168" fontId="24" fillId="19" borderId="73" xfId="0" applyNumberFormat="1" applyFont="1" applyFill="1" applyBorder="1" applyAlignment="1" applyProtection="1">
      <alignment horizontal="left" vertical="center"/>
    </xf>
    <xf numFmtId="0" fontId="24" fillId="19" borderId="76" xfId="0" applyFont="1" applyFill="1" applyBorder="1" applyAlignment="1" applyProtection="1">
      <alignment horizontal="center" vertical="center"/>
    </xf>
    <xf numFmtId="168" fontId="24" fillId="19" borderId="81" xfId="0" applyNumberFormat="1" applyFont="1" applyFill="1" applyBorder="1" applyAlignment="1" applyProtection="1">
      <alignment horizontal="left" vertical="center"/>
    </xf>
    <xf numFmtId="0" fontId="24" fillId="19" borderId="100" xfId="0" applyFont="1" applyFill="1" applyBorder="1" applyAlignment="1" applyProtection="1">
      <alignment horizontal="center" vertical="center"/>
    </xf>
    <xf numFmtId="168" fontId="24" fillId="19" borderId="74" xfId="0" applyNumberFormat="1" applyFont="1" applyFill="1" applyBorder="1" applyAlignment="1" applyProtection="1">
      <alignment horizontal="left" vertical="center"/>
    </xf>
    <xf numFmtId="0" fontId="24" fillId="19" borderId="77" xfId="0" applyFont="1" applyFill="1" applyBorder="1" applyAlignment="1" applyProtection="1">
      <alignment horizontal="center" vertical="center"/>
    </xf>
    <xf numFmtId="168" fontId="24" fillId="19" borderId="59" xfId="0" applyNumberFormat="1" applyFont="1" applyFill="1" applyBorder="1" applyAlignment="1" applyProtection="1">
      <alignment horizontal="left" vertical="center"/>
    </xf>
    <xf numFmtId="168" fontId="24" fillId="19" borderId="76" xfId="0" applyNumberFormat="1" applyFont="1" applyFill="1" applyBorder="1" applyAlignment="1" applyProtection="1">
      <alignment horizontal="left" vertical="center"/>
    </xf>
    <xf numFmtId="168" fontId="24" fillId="19" borderId="100" xfId="0" applyNumberFormat="1" applyFont="1" applyFill="1" applyBorder="1" applyAlignment="1" applyProtection="1">
      <alignment horizontal="left" vertical="center"/>
    </xf>
    <xf numFmtId="0" fontId="24" fillId="19" borderId="59" xfId="0" applyFont="1" applyFill="1" applyBorder="1" applyAlignment="1" applyProtection="1">
      <alignment horizontal="center" vertical="center"/>
    </xf>
    <xf numFmtId="168" fontId="24" fillId="19" borderId="76" xfId="0" applyNumberFormat="1" applyFont="1" applyFill="1" applyBorder="1" applyAlignment="1" applyProtection="1">
      <alignment horizontal="left" vertical="center" wrapText="1"/>
    </xf>
    <xf numFmtId="0" fontId="24" fillId="19" borderId="76" xfId="0" applyFont="1" applyFill="1" applyBorder="1" applyAlignment="1" applyProtection="1">
      <alignment horizontal="center" vertical="center" wrapText="1"/>
    </xf>
    <xf numFmtId="0" fontId="1" fillId="19" borderId="5" xfId="0" applyFont="1" applyFill="1" applyBorder="1" applyAlignment="1">
      <alignment horizontal="center" vertical="center"/>
    </xf>
    <xf numFmtId="0" fontId="1" fillId="19" borderId="5" xfId="0" applyFont="1" applyFill="1" applyBorder="1" applyAlignment="1">
      <alignment horizontal="center"/>
    </xf>
    <xf numFmtId="168" fontId="24" fillId="19" borderId="48" xfId="0" applyNumberFormat="1" applyFont="1" applyFill="1" applyBorder="1" applyAlignment="1" applyProtection="1">
      <alignment horizontal="left" vertical="center" wrapText="1"/>
    </xf>
    <xf numFmtId="0" fontId="24" fillId="19" borderId="48" xfId="0" applyFont="1" applyFill="1" applyBorder="1" applyAlignment="1" applyProtection="1">
      <alignment horizontal="center" vertical="center" wrapText="1"/>
    </xf>
    <xf numFmtId="0" fontId="24" fillId="7" borderId="75" xfId="0" applyFont="1" applyFill="1" applyBorder="1" applyAlignment="1" applyProtection="1">
      <alignment horizontal="center" vertical="center"/>
      <protection locked="0"/>
    </xf>
    <xf numFmtId="0" fontId="24" fillId="7" borderId="97" xfId="0" applyFont="1" applyFill="1" applyBorder="1" applyAlignment="1" applyProtection="1">
      <alignment horizontal="center" vertical="center"/>
      <protection locked="0"/>
    </xf>
    <xf numFmtId="0" fontId="24" fillId="7" borderId="99" xfId="0" applyFont="1" applyFill="1" applyBorder="1" applyAlignment="1" applyProtection="1">
      <alignment horizontal="center" vertical="center"/>
      <protection locked="0"/>
    </xf>
    <xf numFmtId="168" fontId="24" fillId="19" borderId="96" xfId="0" applyNumberFormat="1" applyFont="1" applyFill="1" applyBorder="1" applyAlignment="1" applyProtection="1">
      <alignment horizontal="left" vertical="center"/>
    </xf>
    <xf numFmtId="168" fontId="24" fillId="19" borderId="94" xfId="0" applyNumberFormat="1" applyFont="1" applyFill="1" applyBorder="1" applyAlignment="1" applyProtection="1">
      <alignment horizontal="left" vertical="center"/>
    </xf>
    <xf numFmtId="0" fontId="24" fillId="19" borderId="49" xfId="0" applyFont="1" applyFill="1" applyBorder="1" applyAlignment="1" applyProtection="1">
      <alignment horizontal="center" vertical="center"/>
    </xf>
    <xf numFmtId="0" fontId="12" fillId="19" borderId="50" xfId="0" applyFont="1" applyFill="1" applyBorder="1" applyAlignment="1">
      <alignment horizontal="center"/>
    </xf>
    <xf numFmtId="0" fontId="23" fillId="0" borderId="0" xfId="0" applyFont="1" applyAlignment="1">
      <alignment horizontal="center"/>
    </xf>
    <xf numFmtId="0" fontId="2" fillId="26" borderId="73" xfId="0" applyFont="1" applyFill="1" applyBorder="1" applyAlignment="1" applyProtection="1">
      <alignment vertical="top" wrapText="1"/>
    </xf>
    <xf numFmtId="0" fontId="2" fillId="26" borderId="73" xfId="0" applyFont="1" applyFill="1" applyBorder="1" applyAlignment="1" applyProtection="1">
      <alignment vertical="top" wrapText="1"/>
      <protection locked="0"/>
    </xf>
    <xf numFmtId="0" fontId="0" fillId="7" borderId="5" xfId="0" applyFont="1" applyFill="1" applyBorder="1" applyAlignment="1">
      <alignment horizontal="center"/>
    </xf>
    <xf numFmtId="0" fontId="0" fillId="19" borderId="5" xfId="0" applyFont="1" applyFill="1" applyBorder="1" applyAlignment="1">
      <alignment horizontal="center"/>
    </xf>
    <xf numFmtId="0" fontId="29" fillId="23" borderId="36" xfId="0" applyFont="1" applyFill="1" applyBorder="1" applyAlignment="1">
      <alignment horizontal="center" vertical="center"/>
    </xf>
    <xf numFmtId="14" fontId="2" fillId="4" borderId="1" xfId="0" applyNumberFormat="1" applyFont="1" applyFill="1" applyBorder="1" applyAlignment="1">
      <alignment horizontal="center" vertical="center"/>
    </xf>
    <xf numFmtId="0" fontId="2" fillId="7" borderId="40" xfId="0" applyFont="1" applyFill="1" applyBorder="1" applyAlignment="1">
      <alignment horizontal="center" vertical="center"/>
    </xf>
    <xf numFmtId="0" fontId="1" fillId="2" borderId="55" xfId="0" applyFont="1" applyFill="1" applyBorder="1"/>
    <xf numFmtId="0" fontId="1" fillId="2" borderId="51" xfId="0" applyFont="1" applyFill="1" applyBorder="1"/>
    <xf numFmtId="0" fontId="1" fillId="5" borderId="58" xfId="0" applyFont="1" applyFill="1" applyBorder="1"/>
    <xf numFmtId="0" fontId="18" fillId="4" borderId="5" xfId="0" applyFont="1" applyFill="1" applyBorder="1" applyAlignment="1"/>
    <xf numFmtId="0" fontId="18" fillId="4" borderId="7" xfId="0" applyFont="1" applyFill="1" applyBorder="1" applyAlignment="1"/>
    <xf numFmtId="0" fontId="0" fillId="19" borderId="83" xfId="0" applyFont="1" applyFill="1" applyBorder="1" applyAlignment="1">
      <alignment horizontal="center"/>
    </xf>
    <xf numFmtId="0" fontId="3" fillId="10" borderId="5" xfId="0" applyFont="1" applyFill="1" applyBorder="1" applyAlignment="1">
      <alignment horizontal="center"/>
    </xf>
    <xf numFmtId="0" fontId="2" fillId="10" borderId="11" xfId="0" applyFont="1" applyFill="1" applyBorder="1" applyAlignment="1">
      <alignment horizontal="center"/>
    </xf>
    <xf numFmtId="168" fontId="25" fillId="0" borderId="0" xfId="0" applyNumberFormat="1" applyFont="1" applyAlignment="1">
      <alignment horizontal="center"/>
    </xf>
    <xf numFmtId="0" fontId="12" fillId="0" borderId="0" xfId="0" applyFont="1" applyAlignment="1"/>
    <xf numFmtId="0" fontId="25" fillId="4" borderId="0" xfId="0" applyFont="1" applyFill="1" applyAlignment="1">
      <alignment horizontal="left"/>
    </xf>
    <xf numFmtId="168" fontId="0" fillId="0" borderId="0" xfId="0" applyNumberFormat="1" applyFont="1" applyAlignment="1"/>
    <xf numFmtId="0" fontId="29" fillId="27" borderId="36" xfId="0" applyFont="1" applyFill="1" applyBorder="1" applyAlignment="1">
      <alignment horizontal="center" vertical="center"/>
    </xf>
    <xf numFmtId="0" fontId="12" fillId="19" borderId="5" xfId="0" applyFont="1" applyFill="1" applyBorder="1" applyAlignment="1">
      <alignment horizontal="center"/>
    </xf>
    <xf numFmtId="0" fontId="0" fillId="19" borderId="0" xfId="0" applyFont="1" applyFill="1" applyAlignment="1"/>
    <xf numFmtId="0" fontId="32" fillId="4" borderId="5" xfId="0" applyFont="1" applyFill="1" applyBorder="1" applyAlignment="1">
      <alignment horizontal="center"/>
    </xf>
    <xf numFmtId="0" fontId="27" fillId="4" borderId="5" xfId="0" applyFont="1" applyFill="1" applyBorder="1" applyAlignment="1">
      <alignment horizontal="center"/>
    </xf>
    <xf numFmtId="0" fontId="14" fillId="4" borderId="5" xfId="0" applyFont="1" applyFill="1" applyBorder="1" applyAlignment="1">
      <alignment horizontal="center"/>
    </xf>
    <xf numFmtId="0" fontId="32" fillId="4" borderId="0" xfId="0" applyFont="1" applyFill="1" applyAlignment="1"/>
    <xf numFmtId="22" fontId="32" fillId="4" borderId="0" xfId="0" applyNumberFormat="1" applyFont="1" applyFill="1" applyAlignment="1">
      <alignment horizontal="center"/>
    </xf>
    <xf numFmtId="0" fontId="33" fillId="0" borderId="0" xfId="0" applyFont="1"/>
    <xf numFmtId="0" fontId="34" fillId="0" borderId="0" xfId="0" applyFont="1" applyAlignment="1"/>
    <xf numFmtId="2" fontId="33" fillId="0" borderId="0" xfId="0" applyNumberFormat="1" applyFont="1"/>
    <xf numFmtId="1" fontId="34" fillId="0" borderId="0" xfId="0" applyNumberFormat="1" applyFont="1" applyAlignment="1"/>
    <xf numFmtId="0" fontId="34" fillId="0" borderId="0" xfId="0" applyFont="1" applyFill="1" applyAlignment="1"/>
    <xf numFmtId="1" fontId="3" fillId="0" borderId="0" xfId="0" applyNumberFormat="1" applyFont="1" applyFill="1" applyAlignment="1"/>
    <xf numFmtId="0" fontId="12" fillId="19" borderId="5" xfId="0" applyFont="1" applyFill="1" applyBorder="1" applyAlignment="1">
      <alignment horizontal="center" vertical="center"/>
    </xf>
    <xf numFmtId="2" fontId="2" fillId="7" borderId="90" xfId="0" applyNumberFormat="1" applyFont="1" applyFill="1" applyBorder="1" applyAlignment="1" applyProtection="1">
      <alignment horizontal="center" vertical="center"/>
      <protection locked="0"/>
    </xf>
    <xf numFmtId="1" fontId="2" fillId="7" borderId="92" xfId="0" applyNumberFormat="1" applyFont="1" applyFill="1" applyBorder="1" applyAlignment="1" applyProtection="1">
      <alignment horizontal="center" vertical="center"/>
      <protection locked="0"/>
    </xf>
    <xf numFmtId="2" fontId="3" fillId="22" borderId="45" xfId="0" applyNumberFormat="1" applyFont="1" applyFill="1" applyBorder="1" applyAlignment="1">
      <alignment horizontal="center" vertical="center"/>
    </xf>
    <xf numFmtId="1" fontId="3" fillId="22" borderId="92" xfId="0" applyNumberFormat="1" applyFont="1" applyFill="1" applyBorder="1" applyAlignment="1">
      <alignment horizontal="center" vertical="center"/>
    </xf>
    <xf numFmtId="2" fontId="3" fillId="7" borderId="90" xfId="0" applyNumberFormat="1" applyFont="1" applyFill="1" applyBorder="1" applyAlignment="1">
      <alignment horizontal="center" vertical="center"/>
    </xf>
    <xf numFmtId="1" fontId="3" fillId="7" borderId="92" xfId="0" applyNumberFormat="1" applyFont="1" applyFill="1" applyBorder="1" applyAlignment="1">
      <alignment horizontal="center" vertical="center"/>
    </xf>
    <xf numFmtId="2" fontId="3" fillId="22" borderId="92" xfId="0" applyNumberFormat="1" applyFont="1" applyFill="1" applyBorder="1" applyAlignment="1">
      <alignment horizontal="center" vertical="center"/>
    </xf>
    <xf numFmtId="164" fontId="3" fillId="22" borderId="92" xfId="0" applyNumberFormat="1" applyFont="1" applyFill="1" applyBorder="1" applyAlignment="1">
      <alignment horizontal="center" vertical="center"/>
    </xf>
    <xf numFmtId="2" fontId="2" fillId="7" borderId="9" xfId="0" applyNumberFormat="1" applyFont="1" applyFill="1" applyBorder="1" applyAlignment="1" applyProtection="1">
      <alignment horizontal="center" vertical="center"/>
      <protection locked="0"/>
    </xf>
    <xf numFmtId="1" fontId="2" fillId="7" borderId="10" xfId="0" applyNumberFormat="1" applyFont="1" applyFill="1" applyBorder="1" applyAlignment="1" applyProtection="1">
      <alignment horizontal="center" vertical="center"/>
      <protection locked="0"/>
    </xf>
    <xf numFmtId="2" fontId="3" fillId="22" borderId="51" xfId="0" applyNumberFormat="1" applyFont="1" applyFill="1" applyBorder="1" applyAlignment="1">
      <alignment horizontal="center" vertical="center"/>
    </xf>
    <xf numFmtId="1" fontId="3" fillId="22" borderId="10" xfId="0" applyNumberFormat="1" applyFont="1" applyFill="1" applyBorder="1" applyAlignment="1">
      <alignment horizontal="center" vertical="center"/>
    </xf>
    <xf numFmtId="2" fontId="3" fillId="7" borderId="9" xfId="0" applyNumberFormat="1" applyFont="1" applyFill="1" applyBorder="1" applyAlignment="1">
      <alignment horizontal="center" vertical="center"/>
    </xf>
    <xf numFmtId="1" fontId="3" fillId="7" borderId="10" xfId="0" applyNumberFormat="1" applyFont="1" applyFill="1" applyBorder="1" applyAlignment="1">
      <alignment horizontal="center" vertical="center"/>
    </xf>
    <xf numFmtId="2" fontId="3" fillId="22" borderId="10" xfId="0" applyNumberFormat="1" applyFont="1" applyFill="1" applyBorder="1" applyAlignment="1">
      <alignment horizontal="center" vertical="center"/>
    </xf>
    <xf numFmtId="164" fontId="3" fillId="22" borderId="10" xfId="0" applyNumberFormat="1" applyFont="1" applyFill="1" applyBorder="1" applyAlignment="1">
      <alignment horizontal="center" vertical="center"/>
    </xf>
    <xf numFmtId="0" fontId="0" fillId="0" borderId="0" xfId="0" applyFont="1" applyAlignment="1">
      <alignment horizontal="center"/>
    </xf>
    <xf numFmtId="0" fontId="1" fillId="28" borderId="28" xfId="0" applyFont="1" applyFill="1" applyBorder="1" applyAlignment="1">
      <alignment horizontal="center" vertical="center"/>
    </xf>
    <xf numFmtId="0" fontId="1" fillId="28" borderId="29" xfId="0" applyFont="1" applyFill="1" applyBorder="1" applyAlignment="1">
      <alignment horizontal="center" vertical="center"/>
    </xf>
    <xf numFmtId="0" fontId="1" fillId="28" borderId="32" xfId="0" applyFont="1" applyFill="1" applyBorder="1" applyAlignment="1">
      <alignment horizontal="center" vertical="center"/>
    </xf>
    <xf numFmtId="168" fontId="1" fillId="5" borderId="28" xfId="0" applyNumberFormat="1" applyFont="1" applyFill="1" applyBorder="1" applyAlignment="1">
      <alignment horizontal="center" vertical="center"/>
    </xf>
    <xf numFmtId="168" fontId="1" fillId="5" borderId="29" xfId="0" applyNumberFormat="1" applyFont="1" applyFill="1" applyBorder="1" applyAlignment="1">
      <alignment horizontal="center" vertical="center"/>
    </xf>
    <xf numFmtId="168" fontId="1" fillId="5" borderId="32" xfId="0" applyNumberFormat="1" applyFont="1" applyFill="1" applyBorder="1" applyAlignment="1">
      <alignment horizontal="center" vertical="center"/>
    </xf>
    <xf numFmtId="0" fontId="0" fillId="19" borderId="50" xfId="0" applyFont="1" applyFill="1" applyBorder="1" applyAlignment="1">
      <alignment horizontal="center"/>
    </xf>
    <xf numFmtId="1" fontId="2" fillId="23" borderId="7" xfId="0" applyNumberFormat="1" applyFont="1" applyFill="1" applyBorder="1" applyAlignment="1">
      <alignment horizontal="center"/>
    </xf>
    <xf numFmtId="0" fontId="3" fillId="7" borderId="7" xfId="0" applyFont="1" applyFill="1" applyBorder="1" applyAlignment="1">
      <alignment horizontal="center"/>
    </xf>
    <xf numFmtId="0" fontId="3" fillId="7" borderId="8" xfId="0" applyFont="1" applyFill="1" applyBorder="1" applyAlignment="1">
      <alignment horizontal="center"/>
    </xf>
    <xf numFmtId="1" fontId="2" fillId="23" borderId="5" xfId="0" applyNumberFormat="1" applyFont="1" applyFill="1" applyBorder="1" applyAlignment="1">
      <alignment horizontal="center"/>
    </xf>
    <xf numFmtId="0" fontId="3" fillId="7" borderId="5" xfId="0" applyFont="1" applyFill="1" applyBorder="1" applyAlignment="1">
      <alignment horizontal="center"/>
    </xf>
    <xf numFmtId="0" fontId="3" fillId="7" borderId="10" xfId="0" applyFont="1" applyFill="1" applyBorder="1" applyAlignment="1">
      <alignment horizontal="center"/>
    </xf>
    <xf numFmtId="1" fontId="2" fillId="23" borderId="12" xfId="0" applyNumberFormat="1" applyFont="1" applyFill="1" applyBorder="1" applyAlignment="1">
      <alignment horizontal="center"/>
    </xf>
    <xf numFmtId="0" fontId="3" fillId="7" borderId="12" xfId="0" applyFont="1" applyFill="1" applyBorder="1" applyAlignment="1">
      <alignment horizontal="center"/>
    </xf>
    <xf numFmtId="0" fontId="3" fillId="7" borderId="13" xfId="0" applyFont="1" applyFill="1" applyBorder="1" applyAlignment="1">
      <alignment horizontal="center"/>
    </xf>
    <xf numFmtId="0" fontId="3" fillId="7" borderId="17" xfId="0" applyFont="1" applyFill="1" applyBorder="1" applyAlignment="1">
      <alignment horizontal="center"/>
    </xf>
    <xf numFmtId="2" fontId="3" fillId="22" borderId="98" xfId="0" applyNumberFormat="1" applyFont="1" applyFill="1" applyBorder="1" applyAlignment="1">
      <alignment horizontal="center" vertical="center"/>
    </xf>
    <xf numFmtId="2" fontId="2" fillId="7" borderId="34" xfId="0" applyNumberFormat="1" applyFont="1" applyFill="1" applyBorder="1" applyAlignment="1" applyProtection="1">
      <alignment horizontal="center" vertical="center"/>
      <protection locked="0"/>
    </xf>
    <xf numFmtId="0" fontId="2" fillId="0" borderId="0" xfId="0" applyFont="1" applyFill="1" applyBorder="1" applyProtection="1">
      <protection locked="0"/>
    </xf>
    <xf numFmtId="0" fontId="2" fillId="0" borderId="0" xfId="0" applyFont="1" applyFill="1" applyBorder="1" applyProtection="1">
      <protection locked="0"/>
    </xf>
    <xf numFmtId="0" fontId="2" fillId="0" borderId="0" xfId="0" applyFont="1" applyFill="1" applyBorder="1" applyProtection="1">
      <protection locked="0"/>
    </xf>
    <xf numFmtId="0" fontId="0" fillId="4" borderId="5" xfId="0" applyFont="1" applyFill="1" applyBorder="1" applyAlignment="1"/>
    <xf numFmtId="0" fontId="25" fillId="4" borderId="5" xfId="0" applyFont="1" applyFill="1" applyBorder="1" applyAlignment="1">
      <alignment horizontal="center"/>
    </xf>
    <xf numFmtId="168" fontId="25" fillId="4" borderId="5" xfId="0" applyNumberFormat="1" applyFont="1" applyFill="1" applyBorder="1" applyAlignment="1">
      <alignment horizontal="center"/>
    </xf>
    <xf numFmtId="0" fontId="0" fillId="0" borderId="0" xfId="0" applyFont="1" applyFill="1" applyAlignment="1">
      <alignment horizontal="center"/>
    </xf>
    <xf numFmtId="0" fontId="25" fillId="0" borderId="0" xfId="0" applyFont="1" applyFill="1" applyAlignment="1">
      <alignment horizontal="center"/>
    </xf>
    <xf numFmtId="168" fontId="25" fillId="0" borderId="0" xfId="0" applyNumberFormat="1" applyFont="1" applyFill="1" applyAlignment="1">
      <alignment horizontal="center"/>
    </xf>
    <xf numFmtId="0" fontId="2" fillId="27" borderId="72" xfId="0" applyFont="1" applyFill="1" applyBorder="1" applyAlignment="1" applyProtection="1">
      <alignment horizontal="left" vertical="center"/>
      <protection locked="0"/>
    </xf>
    <xf numFmtId="0" fontId="2" fillId="27" borderId="72" xfId="0" applyFont="1" applyFill="1" applyBorder="1" applyAlignment="1" applyProtection="1">
      <alignment horizontal="left" vertical="top" wrapText="1"/>
      <protection locked="0"/>
    </xf>
    <xf numFmtId="0" fontId="2" fillId="27" borderId="73" xfId="0" applyFont="1" applyFill="1" applyBorder="1" applyAlignment="1" applyProtection="1">
      <alignment horizontal="left" vertical="center"/>
      <protection locked="0"/>
    </xf>
    <xf numFmtId="0" fontId="2" fillId="27" borderId="73" xfId="0" applyFont="1" applyFill="1" applyBorder="1" applyAlignment="1" applyProtection="1">
      <alignment horizontal="left" vertical="top" wrapText="1"/>
      <protection locked="0"/>
    </xf>
    <xf numFmtId="0" fontId="2" fillId="27" borderId="73" xfId="0" applyFont="1" applyFill="1" applyBorder="1" applyAlignment="1" applyProtection="1">
      <alignment vertical="top" wrapText="1"/>
      <protection locked="0"/>
    </xf>
    <xf numFmtId="0" fontId="3" fillId="27" borderId="81" xfId="0" applyFont="1" applyFill="1" applyBorder="1" applyAlignment="1"/>
    <xf numFmtId="0" fontId="2" fillId="27" borderId="81" xfId="0" applyFont="1" applyFill="1" applyBorder="1" applyAlignment="1" applyProtection="1">
      <alignment horizontal="left" vertical="center"/>
      <protection locked="0"/>
    </xf>
    <xf numFmtId="0" fontId="2" fillId="27" borderId="81" xfId="0" applyFont="1" applyFill="1" applyBorder="1" applyAlignment="1" applyProtection="1">
      <alignment horizontal="left" vertical="top" wrapText="1"/>
      <protection locked="0"/>
    </xf>
    <xf numFmtId="0" fontId="2" fillId="29" borderId="73" xfId="0" applyFont="1" applyFill="1" applyBorder="1" applyAlignment="1" applyProtection="1">
      <alignment horizontal="center" vertical="center"/>
      <protection locked="0"/>
    </xf>
    <xf numFmtId="0" fontId="2" fillId="29" borderId="72" xfId="0" applyFont="1" applyFill="1" applyBorder="1" applyAlignment="1" applyProtection="1">
      <alignment horizontal="center" vertical="center"/>
      <protection locked="0"/>
    </xf>
    <xf numFmtId="0" fontId="3" fillId="0" borderId="0" xfId="0" applyFont="1" applyAlignment="1"/>
    <xf numFmtId="0" fontId="4" fillId="3" borderId="0" xfId="0" applyFont="1" applyFill="1" applyAlignment="1">
      <alignment vertical="center"/>
    </xf>
    <xf numFmtId="0" fontId="3" fillId="0" borderId="0" xfId="0" applyFont="1"/>
    <xf numFmtId="0" fontId="2" fillId="3" borderId="0" xfId="0" applyFont="1" applyFill="1"/>
    <xf numFmtId="0" fontId="2" fillId="0" borderId="0" xfId="0" applyFont="1" applyProtection="1">
      <protection locked="0"/>
    </xf>
    <xf numFmtId="0" fontId="2" fillId="0" borderId="0" xfId="0" applyFont="1" applyFill="1" applyAlignment="1">
      <alignment horizontal="right" vertical="center"/>
    </xf>
    <xf numFmtId="0" fontId="2" fillId="0" borderId="0" xfId="0" applyFont="1" applyFill="1" applyAlignment="1">
      <alignment horizontal="center" vertical="center"/>
    </xf>
    <xf numFmtId="0" fontId="3" fillId="0" borderId="0" xfId="0" applyFont="1" applyFill="1" applyAlignment="1">
      <alignment horizontal="right" vertical="top" wrapText="1"/>
    </xf>
    <xf numFmtId="0" fontId="2" fillId="0" borderId="0" xfId="0" applyFont="1" applyFill="1" applyAlignment="1">
      <alignment horizont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center"/>
      <protection locked="0"/>
    </xf>
    <xf numFmtId="0" fontId="1" fillId="0" borderId="0" xfId="0" applyFont="1" applyFill="1" applyBorder="1" applyProtection="1">
      <protection locked="0"/>
    </xf>
    <xf numFmtId="0" fontId="2" fillId="29" borderId="81" xfId="0" applyFont="1" applyFill="1" applyBorder="1" applyAlignment="1" applyProtection="1">
      <alignment horizontal="center" vertical="center"/>
      <protection locked="0"/>
    </xf>
    <xf numFmtId="0" fontId="3" fillId="27" borderId="74" xfId="0" applyFont="1" applyFill="1" applyBorder="1" applyAlignment="1"/>
    <xf numFmtId="0" fontId="2" fillId="4" borderId="74" xfId="0" applyFont="1" applyFill="1" applyBorder="1" applyAlignment="1" applyProtection="1">
      <alignment horizontal="center" vertical="center"/>
    </xf>
    <xf numFmtId="0" fontId="2" fillId="27" borderId="72" xfId="0" applyFont="1" applyFill="1" applyBorder="1" applyAlignment="1" applyProtection="1">
      <alignment vertical="top" wrapText="1"/>
      <protection locked="0"/>
    </xf>
    <xf numFmtId="0" fontId="2" fillId="29" borderId="72" xfId="0" applyNumberFormat="1" applyFont="1" applyFill="1" applyBorder="1" applyAlignment="1" applyProtection="1">
      <alignment horizontal="center" vertical="center"/>
      <protection locked="0"/>
    </xf>
    <xf numFmtId="0" fontId="2" fillId="29" borderId="74" xfId="0" applyFont="1" applyFill="1" applyBorder="1" applyAlignment="1" applyProtection="1">
      <alignment horizontal="center" vertical="center"/>
      <protection locked="0"/>
    </xf>
    <xf numFmtId="0" fontId="2" fillId="27" borderId="72" xfId="0" applyFont="1" applyFill="1" applyBorder="1" applyAlignment="1" applyProtection="1">
      <alignment vertical="center"/>
      <protection locked="0"/>
    </xf>
    <xf numFmtId="0" fontId="2" fillId="27" borderId="73" xfId="0" applyFont="1" applyFill="1" applyBorder="1" applyAlignment="1" applyProtection="1">
      <alignment vertical="top" wrapText="1"/>
    </xf>
    <xf numFmtId="0" fontId="3" fillId="27" borderId="72" xfId="0" applyFont="1" applyFill="1" applyBorder="1" applyAlignment="1">
      <alignment vertical="top" wrapText="1"/>
    </xf>
    <xf numFmtId="0" fontId="2" fillId="27" borderId="73" xfId="0" quotePrefix="1" applyFont="1" applyFill="1" applyBorder="1" applyAlignment="1" applyProtection="1">
      <alignment vertical="top" wrapText="1"/>
      <protection locked="0"/>
    </xf>
    <xf numFmtId="0" fontId="2" fillId="27" borderId="73" xfId="0" applyFont="1" applyFill="1" applyBorder="1" applyAlignment="1" applyProtection="1">
      <alignment vertical="center"/>
      <protection locked="0"/>
    </xf>
    <xf numFmtId="49" fontId="2" fillId="27" borderId="72" xfId="0" applyNumberFormat="1" applyFont="1" applyFill="1" applyBorder="1" applyAlignment="1" applyProtection="1">
      <alignment vertical="top" wrapText="1"/>
      <protection locked="0"/>
    </xf>
    <xf numFmtId="49" fontId="2" fillId="27" borderId="73" xfId="0" applyNumberFormat="1" applyFont="1" applyFill="1" applyBorder="1" applyAlignment="1" applyProtection="1">
      <alignment vertical="top" wrapText="1"/>
      <protection locked="0"/>
    </xf>
    <xf numFmtId="49" fontId="3" fillId="27" borderId="81" xfId="0" applyNumberFormat="1" applyFont="1" applyFill="1" applyBorder="1" applyAlignment="1"/>
    <xf numFmtId="168" fontId="2" fillId="27" borderId="7" xfId="0" applyNumberFormat="1" applyFont="1" applyFill="1" applyBorder="1" applyAlignment="1">
      <alignment horizontal="center"/>
    </xf>
    <xf numFmtId="168" fontId="2" fillId="27" borderId="5" xfId="0" applyNumberFormat="1" applyFont="1" applyFill="1" applyBorder="1" applyAlignment="1">
      <alignment horizontal="center"/>
    </xf>
    <xf numFmtId="168" fontId="2" fillId="27" borderId="12" xfId="0" applyNumberFormat="1" applyFont="1" applyFill="1" applyBorder="1" applyAlignment="1">
      <alignment horizontal="center"/>
    </xf>
    <xf numFmtId="0" fontId="32" fillId="4" borderId="5" xfId="0" applyFont="1" applyFill="1" applyBorder="1" applyAlignment="1">
      <alignment horizontal="center"/>
    </xf>
    <xf numFmtId="0" fontId="0" fillId="0" borderId="0" xfId="0" applyFont="1" applyFill="1" applyBorder="1" applyAlignment="1">
      <alignment horizontal="center"/>
    </xf>
    <xf numFmtId="0" fontId="32" fillId="0" borderId="0" xfId="0" applyFont="1" applyFill="1" applyBorder="1" applyAlignment="1">
      <alignment horizontal="center"/>
    </xf>
    <xf numFmtId="0" fontId="3" fillId="19" borderId="50" xfId="0" applyFont="1" applyFill="1" applyBorder="1" applyAlignment="1">
      <alignment horizontal="center" vertical="center"/>
    </xf>
    <xf numFmtId="0" fontId="3" fillId="19" borderId="17" xfId="0" applyFont="1" applyFill="1" applyBorder="1" applyAlignment="1">
      <alignment horizontal="center" vertical="center"/>
    </xf>
    <xf numFmtId="0" fontId="32" fillId="19" borderId="5" xfId="0" applyFont="1" applyFill="1" applyBorder="1" applyAlignment="1">
      <alignment horizontal="center"/>
    </xf>
    <xf numFmtId="0" fontId="25" fillId="19" borderId="5" xfId="0" applyFont="1" applyFill="1" applyBorder="1" applyAlignment="1"/>
    <xf numFmtId="0" fontId="27" fillId="19" borderId="5" xfId="0" applyFont="1" applyFill="1" applyBorder="1" applyAlignment="1"/>
    <xf numFmtId="0" fontId="27" fillId="19" borderId="5" xfId="0" applyFont="1" applyFill="1" applyBorder="1" applyAlignment="1">
      <alignment horizontal="left"/>
    </xf>
    <xf numFmtId="168" fontId="24" fillId="0" borderId="81" xfId="0" applyNumberFormat="1" applyFont="1" applyFill="1" applyBorder="1" applyAlignment="1" applyProtection="1">
      <alignment horizontal="left" vertical="center"/>
      <protection locked="0"/>
    </xf>
    <xf numFmtId="0" fontId="24" fillId="0" borderId="49" xfId="0" applyFont="1" applyFill="1" applyBorder="1" applyAlignment="1" applyProtection="1">
      <alignment horizontal="center" vertical="center"/>
      <protection locked="0"/>
    </xf>
    <xf numFmtId="0" fontId="25" fillId="7" borderId="5" xfId="0" applyFont="1" applyFill="1" applyBorder="1" applyAlignment="1">
      <alignment horizontal="center"/>
    </xf>
    <xf numFmtId="49" fontId="3" fillId="4" borderId="81" xfId="0" applyNumberFormat="1" applyFont="1" applyFill="1" applyBorder="1" applyAlignment="1"/>
    <xf numFmtId="0" fontId="3" fillId="4" borderId="81" xfId="0" applyFont="1" applyFill="1" applyBorder="1" applyAlignment="1">
      <alignment wrapText="1"/>
    </xf>
    <xf numFmtId="168" fontId="2" fillId="27" borderId="73" xfId="0" applyNumberFormat="1" applyFont="1" applyFill="1" applyBorder="1" applyAlignment="1" applyProtection="1">
      <alignment vertical="top" wrapText="1"/>
      <protection locked="0"/>
    </xf>
    <xf numFmtId="168" fontId="2" fillId="27" borderId="72" xfId="0" applyNumberFormat="1" applyFont="1" applyFill="1" applyBorder="1" applyAlignment="1" applyProtection="1">
      <alignment vertical="top" wrapText="1"/>
      <protection locked="0"/>
    </xf>
    <xf numFmtId="168" fontId="2" fillId="7" borderId="72" xfId="0" applyNumberFormat="1" applyFont="1" applyFill="1" applyBorder="1" applyAlignment="1" applyProtection="1">
      <alignment horizontal="center" vertical="center"/>
      <protection locked="0"/>
    </xf>
    <xf numFmtId="168" fontId="2" fillId="7" borderId="73" xfId="0" applyNumberFormat="1" applyFont="1" applyFill="1" applyBorder="1" applyAlignment="1" applyProtection="1">
      <alignment horizontal="center" vertical="center"/>
      <protection locked="0"/>
    </xf>
    <xf numFmtId="168" fontId="3" fillId="27" borderId="74" xfId="0" applyNumberFormat="1" applyFont="1" applyFill="1" applyBorder="1" applyAlignment="1"/>
    <xf numFmtId="168" fontId="2" fillId="7" borderId="81" xfId="0" applyNumberFormat="1" applyFont="1" applyFill="1" applyBorder="1" applyAlignment="1" applyProtection="1">
      <alignment horizontal="center" vertical="center"/>
      <protection locked="0"/>
    </xf>
    <xf numFmtId="168" fontId="2" fillId="27" borderId="74" xfId="0" applyNumberFormat="1" applyFont="1" applyFill="1" applyBorder="1" applyAlignment="1" applyProtection="1">
      <alignment horizontal="left" vertical="center"/>
      <protection locked="0"/>
    </xf>
    <xf numFmtId="168" fontId="2" fillId="27" borderId="74" xfId="0" applyNumberFormat="1" applyFont="1" applyFill="1" applyBorder="1" applyAlignment="1" applyProtection="1">
      <alignment horizontal="left" vertical="top" wrapText="1"/>
      <protection locked="0"/>
    </xf>
    <xf numFmtId="168" fontId="2" fillId="27" borderId="96" xfId="0" applyNumberFormat="1" applyFont="1" applyFill="1" applyBorder="1" applyAlignment="1" applyProtection="1">
      <alignment vertical="top" wrapText="1"/>
      <protection locked="0"/>
    </xf>
    <xf numFmtId="168" fontId="2" fillId="27" borderId="74" xfId="0" applyNumberFormat="1" applyFont="1" applyFill="1" applyBorder="1" applyAlignment="1" applyProtection="1">
      <alignment vertical="center"/>
      <protection locked="0"/>
    </xf>
    <xf numFmtId="168" fontId="2" fillId="27" borderId="74" xfId="0" applyNumberFormat="1" applyFont="1" applyFill="1" applyBorder="1" applyAlignment="1" applyProtection="1">
      <alignment vertical="top" wrapText="1"/>
      <protection locked="0"/>
    </xf>
    <xf numFmtId="168" fontId="2" fillId="7" borderId="74" xfId="0" applyNumberFormat="1" applyFont="1" applyFill="1" applyBorder="1" applyAlignment="1" applyProtection="1">
      <alignment horizontal="center" vertical="center"/>
      <protection locked="0"/>
    </xf>
    <xf numFmtId="0" fontId="0" fillId="19" borderId="51" xfId="0" applyFont="1" applyFill="1" applyBorder="1" applyAlignment="1">
      <alignment horizontal="center"/>
    </xf>
    <xf numFmtId="0" fontId="0" fillId="0" borderId="0" xfId="0" applyFill="1" applyBorder="1"/>
    <xf numFmtId="0" fontId="3" fillId="0" borderId="0" xfId="0" applyFont="1" applyFill="1" applyBorder="1"/>
    <xf numFmtId="0" fontId="2" fillId="0" borderId="0" xfId="0" applyFont="1" applyFill="1" applyBorder="1" applyAlignment="1" applyProtection="1">
      <alignment vertical="top" wrapText="1"/>
      <protection locked="0"/>
    </xf>
    <xf numFmtId="0" fontId="1" fillId="0" borderId="0" xfId="0" applyFont="1" applyFill="1" applyBorder="1" applyAlignment="1">
      <alignment wrapText="1"/>
    </xf>
    <xf numFmtId="0" fontId="3" fillId="0" borderId="0" xfId="0" applyFont="1" applyFill="1" applyBorder="1" applyAlignment="1">
      <alignment vertical="top" wrapText="1"/>
    </xf>
    <xf numFmtId="0" fontId="1" fillId="0" borderId="0" xfId="0" applyFont="1" applyFill="1" applyBorder="1" applyAlignment="1" applyProtection="1">
      <alignment wrapText="1"/>
      <protection locked="0"/>
    </xf>
    <xf numFmtId="0" fontId="2" fillId="0" borderId="0" xfId="0" quotePrefix="1" applyFont="1" applyFill="1" applyBorder="1" applyAlignment="1" applyProtection="1">
      <alignment vertical="top" wrapText="1"/>
      <protection locked="0"/>
    </xf>
    <xf numFmtId="0" fontId="3" fillId="0" borderId="0" xfId="0" applyFont="1" applyFill="1" applyBorder="1" applyAlignment="1">
      <alignment horizontal="center" vertical="center"/>
    </xf>
    <xf numFmtId="0" fontId="2" fillId="27" borderId="96" xfId="0" applyFont="1" applyFill="1" applyBorder="1" applyAlignment="1" applyProtection="1">
      <alignment vertical="top" wrapText="1"/>
      <protection locked="0"/>
    </xf>
    <xf numFmtId="0" fontId="2" fillId="27" borderId="74" xfId="0" applyFont="1" applyFill="1" applyBorder="1" applyAlignment="1" applyProtection="1">
      <alignment vertical="center"/>
      <protection locked="0"/>
    </xf>
    <xf numFmtId="0" fontId="2" fillId="27" borderId="74" xfId="0" applyFont="1" applyFill="1" applyBorder="1" applyAlignment="1" applyProtection="1">
      <alignment vertical="top" wrapText="1"/>
      <protection locked="0"/>
    </xf>
    <xf numFmtId="0" fontId="2" fillId="4" borderId="73" xfId="0" applyFont="1" applyFill="1" applyBorder="1" applyAlignment="1" applyProtection="1">
      <alignment vertical="top" wrapText="1"/>
      <protection locked="0"/>
    </xf>
    <xf numFmtId="0" fontId="2" fillId="4" borderId="72" xfId="0" applyFont="1" applyFill="1" applyBorder="1" applyAlignment="1" applyProtection="1">
      <alignment vertical="top" wrapText="1"/>
      <protection locked="0"/>
    </xf>
    <xf numFmtId="49" fontId="2" fillId="4" borderId="73" xfId="0" applyNumberFormat="1" applyFont="1" applyFill="1" applyBorder="1" applyAlignment="1" applyProtection="1">
      <alignment vertical="top" wrapText="1"/>
      <protection locked="0"/>
    </xf>
    <xf numFmtId="170" fontId="2" fillId="0" borderId="0" xfId="0" applyNumberFormat="1" applyFont="1" applyFill="1" applyBorder="1" applyAlignment="1" applyProtection="1">
      <alignment horizontal="center"/>
      <protection locked="0"/>
    </xf>
    <xf numFmtId="2" fontId="36" fillId="30" borderId="87" xfId="0" applyNumberFormat="1" applyFont="1" applyFill="1" applyBorder="1" applyAlignment="1" applyProtection="1">
      <alignment horizontal="center" vertical="center"/>
    </xf>
    <xf numFmtId="2" fontId="3" fillId="0" borderId="0" xfId="0" applyNumberFormat="1" applyFont="1" applyFill="1" applyAlignment="1"/>
    <xf numFmtId="0" fontId="0" fillId="19" borderId="9" xfId="0" applyFont="1" applyFill="1" applyBorder="1" applyAlignment="1">
      <alignment horizontal="center"/>
    </xf>
    <xf numFmtId="0" fontId="0" fillId="19" borderId="10" xfId="0" applyFont="1" applyFill="1" applyBorder="1" applyAlignment="1">
      <alignment horizontal="center"/>
    </xf>
    <xf numFmtId="0" fontId="0" fillId="19" borderId="11" xfId="0" applyFont="1" applyFill="1" applyBorder="1" applyAlignment="1">
      <alignment horizontal="center"/>
    </xf>
    <xf numFmtId="0" fontId="0" fillId="19" borderId="12" xfId="0" applyFont="1" applyFill="1" applyBorder="1" applyAlignment="1">
      <alignment horizontal="center"/>
    </xf>
    <xf numFmtId="0" fontId="0" fillId="19" borderId="13" xfId="0" applyFont="1" applyFill="1" applyBorder="1" applyAlignment="1">
      <alignment horizontal="center"/>
    </xf>
    <xf numFmtId="0" fontId="24" fillId="19" borderId="9" xfId="0" applyFont="1" applyFill="1" applyBorder="1" applyAlignment="1">
      <alignment horizontal="center"/>
    </xf>
    <xf numFmtId="49" fontId="24" fillId="19" borderId="10" xfId="0" applyNumberFormat="1" applyFont="1" applyFill="1" applyBorder="1" applyAlignment="1">
      <alignment horizontal="center"/>
    </xf>
    <xf numFmtId="168" fontId="24" fillId="19" borderId="11" xfId="0" applyNumberFormat="1" applyFont="1" applyFill="1" applyBorder="1" applyAlignment="1">
      <alignment horizontal="center"/>
    </xf>
    <xf numFmtId="0" fontId="25" fillId="19" borderId="12" xfId="0" applyFont="1" applyFill="1" applyBorder="1" applyAlignment="1">
      <alignment horizontal="center"/>
    </xf>
    <xf numFmtId="49" fontId="24" fillId="19" borderId="13" xfId="0" applyNumberFormat="1" applyFont="1" applyFill="1" applyBorder="1" applyAlignment="1">
      <alignment horizontal="center"/>
    </xf>
    <xf numFmtId="0" fontId="24" fillId="19" borderId="10" xfId="0" applyFont="1" applyFill="1" applyBorder="1" applyAlignment="1">
      <alignment horizontal="center"/>
    </xf>
    <xf numFmtId="0" fontId="25" fillId="19" borderId="10" xfId="0" applyFont="1" applyFill="1" applyBorder="1" applyAlignment="1">
      <alignment horizontal="center"/>
    </xf>
    <xf numFmtId="0" fontId="24" fillId="19" borderId="11" xfId="0" applyFont="1" applyFill="1" applyBorder="1" applyAlignment="1">
      <alignment horizontal="center"/>
    </xf>
    <xf numFmtId="0" fontId="25" fillId="19" borderId="13" xfId="0" applyFont="1" applyFill="1" applyBorder="1" applyAlignment="1">
      <alignment horizontal="center"/>
    </xf>
    <xf numFmtId="49" fontId="14" fillId="19" borderId="73" xfId="0" applyNumberFormat="1" applyFont="1" applyFill="1" applyBorder="1" applyAlignment="1">
      <alignment horizontal="center" vertical="center"/>
    </xf>
    <xf numFmtId="49" fontId="14" fillId="19" borderId="74" xfId="0" applyNumberFormat="1" applyFont="1" applyFill="1" applyBorder="1" applyAlignment="1">
      <alignment horizontal="center" vertical="center"/>
    </xf>
    <xf numFmtId="49" fontId="14" fillId="19" borderId="96" xfId="0" applyNumberFormat="1" applyFont="1" applyFill="1" applyBorder="1" applyAlignment="1">
      <alignment horizontal="center"/>
    </xf>
    <xf numFmtId="0" fontId="0" fillId="19" borderId="26" xfId="0" applyFont="1" applyFill="1" applyBorder="1" applyAlignment="1">
      <alignment horizontal="center"/>
    </xf>
    <xf numFmtId="0" fontId="0" fillId="19" borderId="17" xfId="0" applyFont="1" applyFill="1" applyBorder="1" applyAlignment="1">
      <alignment horizontal="center"/>
    </xf>
    <xf numFmtId="0" fontId="0" fillId="19" borderId="46" xfId="0" applyFont="1" applyFill="1" applyBorder="1" applyAlignment="1">
      <alignment horizontal="center"/>
    </xf>
    <xf numFmtId="0" fontId="0" fillId="19" borderId="27" xfId="0" applyFont="1" applyFill="1" applyBorder="1" applyAlignment="1">
      <alignment horizontal="center"/>
    </xf>
    <xf numFmtId="0" fontId="24" fillId="19" borderId="26" xfId="0" applyFont="1" applyFill="1" applyBorder="1" applyAlignment="1">
      <alignment horizontal="center"/>
    </xf>
    <xf numFmtId="0" fontId="24" fillId="19" borderId="17" xfId="0" applyFont="1" applyFill="1" applyBorder="1" applyAlignment="1">
      <alignment horizontal="center"/>
    </xf>
    <xf numFmtId="49" fontId="24" fillId="19" borderId="27" xfId="0" applyNumberFormat="1" applyFont="1" applyFill="1" applyBorder="1" applyAlignment="1">
      <alignment horizontal="center"/>
    </xf>
    <xf numFmtId="0" fontId="24" fillId="19" borderId="27" xfId="0" applyFont="1" applyFill="1" applyBorder="1" applyAlignment="1">
      <alignment horizontal="center"/>
    </xf>
    <xf numFmtId="0" fontId="14" fillId="4" borderId="91" xfId="0" applyFont="1" applyFill="1" applyBorder="1" applyAlignment="1">
      <alignment horizontal="center" vertical="center"/>
    </xf>
    <xf numFmtId="0" fontId="32" fillId="4" borderId="11" xfId="0" applyFont="1" applyFill="1" applyBorder="1" applyAlignment="1">
      <alignment horizontal="center"/>
    </xf>
    <xf numFmtId="0" fontId="32" fillId="4" borderId="12" xfId="0" applyFont="1" applyFill="1" applyBorder="1" applyAlignment="1">
      <alignment horizontal="center"/>
    </xf>
    <xf numFmtId="0" fontId="32" fillId="4" borderId="58" xfId="0" applyFont="1" applyFill="1" applyBorder="1" applyAlignment="1">
      <alignment horizontal="center"/>
    </xf>
    <xf numFmtId="0" fontId="32" fillId="4" borderId="13" xfId="0" applyFont="1" applyFill="1" applyBorder="1" applyAlignment="1">
      <alignment horizontal="center"/>
    </xf>
    <xf numFmtId="0" fontId="14" fillId="4" borderId="11" xfId="0" applyFont="1" applyFill="1" applyBorder="1" applyAlignment="1">
      <alignment horizontal="center"/>
    </xf>
    <xf numFmtId="0" fontId="14" fillId="4" borderId="12" xfId="0" applyFont="1" applyFill="1" applyBorder="1" applyAlignment="1">
      <alignment horizontal="center"/>
    </xf>
    <xf numFmtId="0" fontId="14" fillId="4" borderId="13" xfId="0" applyFont="1" applyFill="1" applyBorder="1" applyAlignment="1">
      <alignment horizontal="center"/>
    </xf>
    <xf numFmtId="0" fontId="27" fillId="4" borderId="11" xfId="0" applyFont="1" applyFill="1" applyBorder="1" applyAlignment="1">
      <alignment horizontal="center"/>
    </xf>
    <xf numFmtId="0" fontId="27" fillId="4" borderId="13" xfId="0" applyFont="1" applyFill="1" applyBorder="1" applyAlignment="1">
      <alignment horizontal="center"/>
    </xf>
    <xf numFmtId="0" fontId="0" fillId="13" borderId="0" xfId="0" applyFont="1" applyFill="1" applyAlignment="1"/>
    <xf numFmtId="0" fontId="25" fillId="19" borderId="17" xfId="0" applyFont="1" applyFill="1" applyBorder="1" applyAlignment="1">
      <alignment horizontal="center"/>
    </xf>
    <xf numFmtId="0" fontId="12" fillId="19" borderId="85" xfId="0" applyFont="1" applyFill="1" applyBorder="1" applyAlignment="1">
      <alignment horizontal="center"/>
    </xf>
    <xf numFmtId="0" fontId="1" fillId="19" borderId="17" xfId="0" applyFont="1" applyFill="1" applyBorder="1" applyAlignment="1">
      <alignment horizontal="center" vertical="center"/>
    </xf>
    <xf numFmtId="0" fontId="1" fillId="19" borderId="17" xfId="0" applyFont="1" applyFill="1" applyBorder="1" applyAlignment="1">
      <alignment horizontal="center"/>
    </xf>
    <xf numFmtId="0" fontId="12" fillId="19" borderId="17" xfId="0" applyFont="1" applyFill="1" applyBorder="1" applyAlignment="1">
      <alignment horizontal="center"/>
    </xf>
    <xf numFmtId="0" fontId="0" fillId="19" borderId="85" xfId="0" applyFont="1" applyFill="1" applyBorder="1" applyAlignment="1">
      <alignment horizontal="center"/>
    </xf>
    <xf numFmtId="0" fontId="32" fillId="19" borderId="17" xfId="0" applyFont="1" applyFill="1" applyBorder="1" applyAlignment="1">
      <alignment horizontal="center"/>
    </xf>
    <xf numFmtId="0" fontId="27" fillId="4" borderId="70" xfId="0" applyFont="1" applyFill="1" applyBorder="1" applyAlignment="1">
      <alignment horizontal="center"/>
    </xf>
    <xf numFmtId="0" fontId="27" fillId="4" borderId="101" xfId="0" applyFont="1" applyFill="1" applyBorder="1" applyAlignment="1">
      <alignment horizontal="center"/>
    </xf>
    <xf numFmtId="0" fontId="14" fillId="4" borderId="106" xfId="0" applyFont="1" applyFill="1" applyBorder="1" applyAlignment="1">
      <alignment horizontal="center"/>
    </xf>
    <xf numFmtId="0" fontId="27" fillId="4" borderId="101" xfId="0" applyFont="1" applyFill="1" applyBorder="1" applyAlignment="1">
      <alignment horizontal="center" vertical="center"/>
    </xf>
    <xf numFmtId="0" fontId="32" fillId="4" borderId="101" xfId="0" applyFont="1" applyFill="1" applyBorder="1" applyAlignment="1">
      <alignment horizontal="center"/>
    </xf>
    <xf numFmtId="0" fontId="32" fillId="4" borderId="106" xfId="0" applyFont="1" applyFill="1" applyBorder="1" applyAlignment="1">
      <alignment horizontal="center"/>
    </xf>
    <xf numFmtId="0" fontId="32" fillId="4" borderId="102" xfId="0" applyFont="1" applyFill="1" applyBorder="1" applyAlignment="1">
      <alignment horizontal="center"/>
    </xf>
    <xf numFmtId="168" fontId="2" fillId="31" borderId="73" xfId="0" applyNumberFormat="1" applyFont="1" applyFill="1" applyBorder="1" applyAlignment="1" applyProtection="1">
      <alignment vertical="top" wrapText="1"/>
      <protection locked="0"/>
    </xf>
    <xf numFmtId="168" fontId="24" fillId="32" borderId="15" xfId="0" applyNumberFormat="1" applyFont="1" applyFill="1" applyBorder="1" applyAlignment="1">
      <alignment horizontal="center"/>
    </xf>
    <xf numFmtId="0" fontId="24" fillId="32" borderId="15" xfId="0" applyFont="1" applyFill="1" applyBorder="1" applyAlignment="1">
      <alignment horizontal="center"/>
    </xf>
    <xf numFmtId="0" fontId="24" fillId="13" borderId="0" xfId="0" applyFont="1" applyFill="1" applyBorder="1" applyAlignment="1">
      <alignment horizontal="center"/>
    </xf>
    <xf numFmtId="168" fontId="2" fillId="33" borderId="72" xfId="0" applyNumberFormat="1" applyFont="1" applyFill="1" applyBorder="1" applyAlignment="1" applyProtection="1">
      <alignment horizontal="center" vertical="center"/>
      <protection locked="0"/>
    </xf>
    <xf numFmtId="168" fontId="2" fillId="33" borderId="73" xfId="0" applyNumberFormat="1" applyFont="1" applyFill="1" applyBorder="1" applyAlignment="1" applyProtection="1">
      <alignment horizontal="center" vertical="center"/>
      <protection locked="0"/>
    </xf>
    <xf numFmtId="168" fontId="2" fillId="33" borderId="74" xfId="0" applyNumberFormat="1" applyFont="1" applyFill="1" applyBorder="1" applyAlignment="1" applyProtection="1">
      <alignment horizontal="center" vertical="center"/>
      <protection locked="0"/>
    </xf>
    <xf numFmtId="168" fontId="2" fillId="33" borderId="96" xfId="0" applyNumberFormat="1" applyFont="1" applyFill="1" applyBorder="1" applyAlignment="1" applyProtection="1">
      <alignment horizontal="center" vertical="center"/>
      <protection locked="0"/>
    </xf>
    <xf numFmtId="168" fontId="13" fillId="3" borderId="91" xfId="0" applyNumberFormat="1" applyFont="1" applyFill="1" applyBorder="1" applyAlignment="1">
      <alignment horizontal="left" vertical="top" wrapText="1"/>
    </xf>
    <xf numFmtId="49" fontId="24" fillId="19" borderId="86" xfId="0" applyNumberFormat="1" applyFont="1" applyFill="1" applyBorder="1" applyAlignment="1">
      <alignment horizontal="center"/>
    </xf>
    <xf numFmtId="49" fontId="24" fillId="19" borderId="52" xfId="0" applyNumberFormat="1" applyFont="1" applyFill="1" applyBorder="1" applyAlignment="1">
      <alignment horizontal="center"/>
    </xf>
    <xf numFmtId="49" fontId="24" fillId="19" borderId="57" xfId="0" applyNumberFormat="1" applyFont="1" applyFill="1" applyBorder="1" applyAlignment="1">
      <alignment horizontal="center"/>
    </xf>
    <xf numFmtId="167" fontId="24" fillId="4" borderId="51" xfId="0" applyNumberFormat="1" applyFont="1" applyFill="1" applyBorder="1" applyAlignment="1" applyProtection="1">
      <alignment horizontal="center" vertical="center" shrinkToFit="1"/>
    </xf>
    <xf numFmtId="0" fontId="24" fillId="7" borderId="55" xfId="0" applyFont="1" applyFill="1" applyBorder="1" applyAlignment="1" applyProtection="1">
      <alignment horizontal="center" vertical="center" textRotation="90"/>
      <protection locked="0"/>
    </xf>
    <xf numFmtId="0" fontId="2" fillId="7" borderId="51" xfId="0" applyFont="1" applyFill="1" applyBorder="1" applyAlignment="1" applyProtection="1">
      <alignment horizontal="center" vertical="center"/>
      <protection locked="0"/>
    </xf>
    <xf numFmtId="0" fontId="24" fillId="7" borderId="51" xfId="0" applyFont="1" applyFill="1" applyBorder="1" applyAlignment="1" applyProtection="1">
      <alignment vertical="center"/>
      <protection locked="0"/>
    </xf>
    <xf numFmtId="0" fontId="24" fillId="0" borderId="55" xfId="0" applyFont="1" applyBorder="1" applyAlignment="1" applyProtection="1">
      <alignment horizontal="center" vertical="center"/>
      <protection locked="0"/>
    </xf>
    <xf numFmtId="0" fontId="24" fillId="0" borderId="45" xfId="0" applyFont="1" applyBorder="1" applyAlignment="1">
      <alignment horizontal="center" vertical="center"/>
    </xf>
    <xf numFmtId="0" fontId="28" fillId="10" borderId="50" xfId="0" applyFont="1" applyFill="1" applyBorder="1" applyAlignment="1" applyProtection="1">
      <alignment horizontal="center" vertical="center"/>
      <protection locked="0"/>
    </xf>
    <xf numFmtId="0" fontId="24" fillId="13" borderId="34" xfId="0" applyFont="1" applyFill="1" applyBorder="1" applyAlignment="1" applyProtection="1">
      <alignment horizontal="center" vertical="center"/>
      <protection locked="0"/>
    </xf>
    <xf numFmtId="0" fontId="24" fillId="11" borderId="50" xfId="0" applyFont="1" applyFill="1" applyBorder="1" applyAlignment="1" applyProtection="1">
      <alignment horizontal="center" vertical="center"/>
      <protection locked="0"/>
    </xf>
    <xf numFmtId="0" fontId="24" fillId="0" borderId="53" xfId="0" applyFont="1" applyFill="1" applyBorder="1" applyAlignment="1" applyProtection="1">
      <alignment horizontal="center" vertical="center"/>
      <protection locked="0"/>
    </xf>
    <xf numFmtId="0" fontId="24" fillId="8" borderId="84" xfId="0" applyFont="1" applyFill="1" applyBorder="1" applyAlignment="1" applyProtection="1">
      <alignment horizontal="center" vertical="center"/>
      <protection locked="0"/>
    </xf>
    <xf numFmtId="0" fontId="24" fillId="12" borderId="33" xfId="0" applyFont="1" applyFill="1" applyBorder="1" applyAlignment="1" applyProtection="1">
      <alignment horizontal="center" vertical="center"/>
      <protection locked="0"/>
    </xf>
    <xf numFmtId="0" fontId="24" fillId="9" borderId="85" xfId="0" applyFont="1" applyFill="1" applyBorder="1" applyAlignment="1" applyProtection="1">
      <alignment horizontal="center" vertical="center"/>
      <protection locked="0"/>
    </xf>
    <xf numFmtId="0" fontId="24" fillId="14" borderId="50" xfId="0" applyFont="1" applyFill="1" applyBorder="1" applyAlignment="1" applyProtection="1">
      <alignment horizontal="center" vertical="center"/>
      <protection locked="0"/>
    </xf>
    <xf numFmtId="165" fontId="24" fillId="4" borderId="11" xfId="0" applyNumberFormat="1" applyFont="1" applyFill="1" applyBorder="1" applyAlignment="1">
      <alignment horizontal="center" vertical="center"/>
    </xf>
    <xf numFmtId="0" fontId="14" fillId="0" borderId="17"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14" fillId="0" borderId="5" xfId="0" applyFont="1" applyFill="1" applyBorder="1" applyAlignment="1" applyProtection="1">
      <alignment vertical="center"/>
      <protection locked="0"/>
    </xf>
    <xf numFmtId="0" fontId="24" fillId="7" borderId="58" xfId="0" applyFont="1" applyFill="1" applyBorder="1" applyAlignment="1" applyProtection="1">
      <alignment horizontal="center" vertical="center"/>
      <protection locked="0"/>
    </xf>
    <xf numFmtId="0" fontId="2" fillId="0" borderId="0" xfId="0" applyFont="1" applyFill="1" applyBorder="1" applyProtection="1">
      <protection locked="0"/>
    </xf>
    <xf numFmtId="0" fontId="32" fillId="4" borderId="6" xfId="0" applyFont="1" applyFill="1" applyBorder="1" applyAlignment="1">
      <alignment horizontal="center"/>
    </xf>
    <xf numFmtId="0" fontId="32" fillId="4" borderId="7" xfId="0" applyFont="1" applyFill="1" applyBorder="1" applyAlignment="1">
      <alignment horizontal="center"/>
    </xf>
    <xf numFmtId="0" fontId="32" fillId="4" borderId="8" xfId="0" applyFont="1" applyFill="1" applyBorder="1" applyAlignment="1">
      <alignment horizontal="center"/>
    </xf>
    <xf numFmtId="0" fontId="32" fillId="0" borderId="0" xfId="0" applyFont="1" applyFill="1" applyBorder="1" applyAlignment="1">
      <alignment horizontal="center"/>
    </xf>
    <xf numFmtId="0" fontId="14" fillId="4" borderId="101" xfId="0" applyFont="1" applyFill="1" applyBorder="1" applyAlignment="1">
      <alignment horizontal="center"/>
    </xf>
    <xf numFmtId="0" fontId="32" fillId="4" borderId="89" xfId="0" applyFont="1" applyFill="1" applyBorder="1" applyAlignment="1">
      <alignment horizontal="center" vertical="center" wrapText="1"/>
    </xf>
    <xf numFmtId="0" fontId="32" fillId="4" borderId="95" xfId="0" applyFont="1" applyFill="1" applyBorder="1" applyAlignment="1">
      <alignment horizontal="center" vertical="center" wrapText="1"/>
    </xf>
    <xf numFmtId="0" fontId="1" fillId="4" borderId="89" xfId="0" applyFont="1" applyFill="1" applyBorder="1" applyAlignment="1">
      <alignment horizontal="center" vertical="center" textRotation="90"/>
    </xf>
    <xf numFmtId="0" fontId="1" fillId="4" borderId="94" xfId="0" applyFont="1" applyFill="1" applyBorder="1" applyAlignment="1">
      <alignment horizontal="center" vertical="center" textRotation="90"/>
    </xf>
    <xf numFmtId="0" fontId="3" fillId="0" borderId="47" xfId="0" applyFont="1" applyBorder="1" applyAlignment="1"/>
    <xf numFmtId="0" fontId="1" fillId="4" borderId="95" xfId="0" applyFont="1" applyFill="1" applyBorder="1" applyAlignment="1">
      <alignment horizontal="center" vertical="center" textRotation="90"/>
    </xf>
    <xf numFmtId="0" fontId="20" fillId="4" borderId="87" xfId="0" applyFont="1" applyFill="1" applyBorder="1" applyAlignment="1">
      <alignment horizontal="center" vertical="center" wrapText="1"/>
    </xf>
    <xf numFmtId="0" fontId="20" fillId="4" borderId="71" xfId="0" applyFont="1" applyFill="1" applyBorder="1" applyAlignment="1">
      <alignment horizontal="center" vertical="center" wrapText="1"/>
    </xf>
    <xf numFmtId="0" fontId="4" fillId="25" borderId="0" xfId="0" applyFont="1" applyFill="1" applyBorder="1" applyAlignment="1">
      <alignment horizontal="center" vertical="center"/>
    </xf>
    <xf numFmtId="0" fontId="13" fillId="0" borderId="87" xfId="0" applyFont="1" applyBorder="1" applyAlignment="1">
      <alignment horizontal="left" vertical="center" wrapText="1"/>
    </xf>
    <xf numFmtId="0" fontId="13" fillId="0" borderId="93" xfId="0" applyFont="1" applyBorder="1" applyAlignment="1">
      <alignment horizontal="left" vertical="center" wrapText="1"/>
    </xf>
    <xf numFmtId="0" fontId="1" fillId="4" borderId="89" xfId="0" applyFont="1" applyFill="1" applyBorder="1" applyAlignment="1">
      <alignment horizontal="center" vertical="center" textRotation="90" wrapText="1"/>
    </xf>
    <xf numFmtId="0" fontId="1" fillId="4" borderId="94" xfId="0" applyFont="1" applyFill="1" applyBorder="1" applyAlignment="1">
      <alignment horizontal="center" vertical="center" textRotation="90" wrapText="1"/>
    </xf>
    <xf numFmtId="0" fontId="1" fillId="4" borderId="95" xfId="0" applyFont="1" applyFill="1" applyBorder="1" applyAlignment="1">
      <alignment horizontal="center" vertical="center" textRotation="90" wrapText="1"/>
    </xf>
    <xf numFmtId="0" fontId="24" fillId="7" borderId="56" xfId="0" applyFont="1" applyFill="1" applyBorder="1" applyAlignment="1" applyProtection="1">
      <alignment horizontal="center" vertical="center"/>
      <protection locked="0"/>
    </xf>
    <xf numFmtId="0" fontId="24" fillId="7" borderId="57" xfId="0" applyFont="1" applyFill="1" applyBorder="1" applyAlignment="1" applyProtection="1">
      <alignment horizontal="center" vertical="center"/>
      <protection locked="0"/>
    </xf>
    <xf numFmtId="0" fontId="24" fillId="7" borderId="58"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27" fillId="0" borderId="50" xfId="0" applyFont="1" applyFill="1" applyBorder="1" applyAlignment="1">
      <alignment horizontal="center" vertical="center"/>
    </xf>
    <xf numFmtId="0" fontId="27" fillId="0" borderId="76" xfId="0" applyFont="1" applyFill="1" applyBorder="1" applyAlignment="1">
      <alignment horizontal="center" vertical="center"/>
    </xf>
    <xf numFmtId="0" fontId="14" fillId="0" borderId="52" xfId="0" applyFont="1" applyFill="1" applyBorder="1" applyAlignment="1" applyProtection="1">
      <alignment horizontal="center" vertical="center"/>
      <protection locked="0"/>
    </xf>
    <xf numFmtId="0" fontId="31" fillId="0" borderId="50" xfId="0" applyFont="1" applyFill="1" applyBorder="1" applyAlignment="1" applyProtection="1">
      <alignment horizontal="center" vertical="center"/>
      <protection locked="0"/>
    </xf>
    <xf numFmtId="0" fontId="31" fillId="0" borderId="51" xfId="0" applyFont="1" applyFill="1" applyBorder="1" applyAlignment="1" applyProtection="1">
      <alignment horizontal="center" vertical="center"/>
      <protection locked="0"/>
    </xf>
    <xf numFmtId="0" fontId="21" fillId="4" borderId="28" xfId="0" applyFont="1" applyFill="1" applyBorder="1" applyAlignment="1">
      <alignment horizontal="center" vertical="center" textRotation="90"/>
    </xf>
    <xf numFmtId="0" fontId="21" fillId="4" borderId="88" xfId="0" applyFont="1" applyFill="1" applyBorder="1" applyAlignment="1">
      <alignment horizontal="center" vertical="center" textRotation="90"/>
    </xf>
    <xf numFmtId="0" fontId="21" fillId="4" borderId="29" xfId="0" applyFont="1" applyFill="1" applyBorder="1" applyAlignment="1">
      <alignment horizontal="center" vertical="center" textRotation="90"/>
    </xf>
    <xf numFmtId="0" fontId="21" fillId="4" borderId="49" xfId="0" applyFont="1" applyFill="1" applyBorder="1" applyAlignment="1">
      <alignment horizontal="center" vertical="center" textRotation="90"/>
    </xf>
    <xf numFmtId="0" fontId="21" fillId="4" borderId="32" xfId="0" applyFont="1" applyFill="1" applyBorder="1" applyAlignment="1">
      <alignment horizontal="center" vertical="center" textRotation="90"/>
    </xf>
    <xf numFmtId="0" fontId="21" fillId="4" borderId="48" xfId="0" applyFont="1" applyFill="1" applyBorder="1" applyAlignment="1">
      <alignment horizontal="center" vertical="center" textRotation="90"/>
    </xf>
    <xf numFmtId="0" fontId="1" fillId="4" borderId="72" xfId="0" applyFont="1" applyFill="1" applyBorder="1" applyAlignment="1">
      <alignment horizontal="center" vertical="center" textRotation="90"/>
    </xf>
    <xf numFmtId="0" fontId="1" fillId="4" borderId="73" xfId="0" applyFont="1" applyFill="1" applyBorder="1" applyAlignment="1">
      <alignment horizontal="center" textRotation="90"/>
    </xf>
    <xf numFmtId="0" fontId="1" fillId="4" borderId="74" xfId="0" applyFont="1" applyFill="1" applyBorder="1" applyAlignment="1">
      <alignment horizontal="center" textRotation="90"/>
    </xf>
    <xf numFmtId="0" fontId="21" fillId="4" borderId="28" xfId="0" applyFont="1" applyFill="1" applyBorder="1" applyAlignment="1">
      <alignment horizontal="center" vertical="center" textRotation="90" wrapText="1"/>
    </xf>
    <xf numFmtId="0" fontId="21" fillId="4" borderId="88" xfId="0" applyFont="1" applyFill="1" applyBorder="1" applyAlignment="1">
      <alignment horizontal="center" vertical="center" textRotation="90" wrapText="1"/>
    </xf>
    <xf numFmtId="0" fontId="21" fillId="4" borderId="29" xfId="0" applyFont="1" applyFill="1" applyBorder="1" applyAlignment="1">
      <alignment horizontal="center" vertical="center" textRotation="90" wrapText="1"/>
    </xf>
    <xf numFmtId="0" fontId="21" fillId="4" borderId="49" xfId="0" applyFont="1" applyFill="1" applyBorder="1" applyAlignment="1">
      <alignment horizontal="center" vertical="center" textRotation="90" wrapText="1"/>
    </xf>
    <xf numFmtId="0" fontId="21" fillId="4" borderId="32" xfId="0" applyFont="1" applyFill="1" applyBorder="1" applyAlignment="1">
      <alignment horizontal="center" vertical="center" textRotation="90" wrapText="1"/>
    </xf>
    <xf numFmtId="0" fontId="21" fillId="4" borderId="48" xfId="0" applyFont="1" applyFill="1" applyBorder="1" applyAlignment="1">
      <alignment horizontal="center" vertical="center" textRotation="90" wrapText="1"/>
    </xf>
    <xf numFmtId="0" fontId="24" fillId="4" borderId="34" xfId="0" applyFont="1" applyFill="1" applyBorder="1" applyAlignment="1">
      <alignment horizontal="left" vertical="center"/>
    </xf>
    <xf numFmtId="0" fontId="24" fillId="4" borderId="76" xfId="0" applyFont="1" applyFill="1" applyBorder="1" applyAlignment="1">
      <alignment horizontal="left" vertical="center"/>
    </xf>
    <xf numFmtId="0" fontId="24" fillId="4" borderId="33" xfId="0" applyFont="1" applyFill="1" applyBorder="1" applyAlignment="1">
      <alignment horizontal="left" vertical="center" wrapText="1"/>
    </xf>
    <xf numFmtId="0" fontId="24" fillId="4" borderId="59" xfId="0" applyFont="1" applyFill="1" applyBorder="1" applyAlignment="1">
      <alignment horizontal="left" vertical="center" wrapText="1"/>
    </xf>
    <xf numFmtId="0" fontId="2" fillId="4" borderId="33" xfId="0" applyFont="1" applyFill="1" applyBorder="1" applyAlignment="1">
      <alignment horizontal="left" vertical="center"/>
    </xf>
    <xf numFmtId="0" fontId="2" fillId="4" borderId="59" xfId="0" applyFont="1" applyFill="1" applyBorder="1" applyAlignment="1">
      <alignment horizontal="left" vertical="center"/>
    </xf>
    <xf numFmtId="0" fontId="2" fillId="4" borderId="89" xfId="0" applyFont="1" applyFill="1" applyBorder="1" applyAlignment="1">
      <alignment horizontal="center" vertical="center" wrapText="1"/>
    </xf>
    <xf numFmtId="0" fontId="2" fillId="4" borderId="94" xfId="0" applyFont="1" applyFill="1" applyBorder="1" applyAlignment="1">
      <alignment horizontal="center" vertical="center" wrapText="1"/>
    </xf>
    <xf numFmtId="0" fontId="2" fillId="4" borderId="95" xfId="0" applyFont="1" applyFill="1" applyBorder="1" applyAlignment="1">
      <alignment horizontal="center" vertical="center" wrapText="1"/>
    </xf>
    <xf numFmtId="0" fontId="21" fillId="4" borderId="89" xfId="0" applyFont="1" applyFill="1" applyBorder="1" applyAlignment="1">
      <alignment horizontal="center" vertical="center" textRotation="90"/>
    </xf>
    <xf numFmtId="0" fontId="21" fillId="4" borderId="94" xfId="0" applyFont="1" applyFill="1" applyBorder="1" applyAlignment="1">
      <alignment horizontal="center" vertical="center" textRotation="90"/>
    </xf>
    <xf numFmtId="0" fontId="21" fillId="4" borderId="95" xfId="0" applyFont="1" applyFill="1" applyBorder="1" applyAlignment="1">
      <alignment horizontal="center" vertical="center" textRotation="90"/>
    </xf>
    <xf numFmtId="0" fontId="21" fillId="4" borderId="94" xfId="0" applyFont="1" applyFill="1" applyBorder="1" applyAlignment="1" applyProtection="1">
      <alignment horizontal="center" vertical="center" textRotation="90"/>
      <protection locked="0"/>
    </xf>
    <xf numFmtId="0" fontId="21" fillId="4" borderId="95" xfId="0" applyFont="1" applyFill="1" applyBorder="1" applyAlignment="1" applyProtection="1">
      <alignment horizontal="center" vertical="center" textRotation="90"/>
      <protection locked="0"/>
    </xf>
    <xf numFmtId="0" fontId="2" fillId="4" borderId="89" xfId="0" applyFont="1" applyFill="1" applyBorder="1" applyAlignment="1" applyProtection="1">
      <alignment horizontal="center" vertical="center" wrapText="1"/>
      <protection locked="0"/>
    </xf>
    <xf numFmtId="0" fontId="2" fillId="4" borderId="94" xfId="0" applyFont="1" applyFill="1" applyBorder="1" applyAlignment="1" applyProtection="1">
      <alignment horizontal="center" vertical="center" wrapText="1"/>
      <protection locked="0"/>
    </xf>
    <xf numFmtId="0" fontId="2" fillId="4" borderId="95" xfId="0" applyFont="1" applyFill="1" applyBorder="1" applyAlignment="1" applyProtection="1">
      <alignment horizontal="center" vertical="center" wrapText="1"/>
      <protection locked="0"/>
    </xf>
    <xf numFmtId="0" fontId="2" fillId="4" borderId="35" xfId="0" applyFont="1" applyFill="1" applyBorder="1" applyAlignment="1">
      <alignment horizontal="left" vertical="center"/>
    </xf>
    <xf numFmtId="0" fontId="2" fillId="4" borderId="77" xfId="0" applyFont="1" applyFill="1" applyBorder="1" applyAlignment="1">
      <alignment horizontal="left" vertical="center"/>
    </xf>
    <xf numFmtId="0" fontId="2" fillId="4" borderId="34" xfId="0" applyFont="1" applyFill="1" applyBorder="1" applyAlignment="1">
      <alignment horizontal="left" vertical="center"/>
    </xf>
    <xf numFmtId="0" fontId="2" fillId="4" borderId="76" xfId="0" applyFont="1" applyFill="1" applyBorder="1" applyAlignment="1">
      <alignment horizontal="left" vertical="center"/>
    </xf>
    <xf numFmtId="0" fontId="21" fillId="4" borderId="72" xfId="0" applyFont="1" applyFill="1" applyBorder="1" applyAlignment="1">
      <alignment horizontal="center" vertical="center" textRotation="90"/>
    </xf>
    <xf numFmtId="0" fontId="21" fillId="4" borderId="73" xfId="0" applyFont="1" applyFill="1" applyBorder="1" applyAlignment="1">
      <alignment horizontal="center" textRotation="90"/>
    </xf>
    <xf numFmtId="0" fontId="21" fillId="4" borderId="74" xfId="0" applyFont="1" applyFill="1" applyBorder="1" applyAlignment="1">
      <alignment horizontal="center" textRotation="90"/>
    </xf>
    <xf numFmtId="0" fontId="2" fillId="4" borderId="72" xfId="0" applyFont="1" applyFill="1" applyBorder="1" applyAlignment="1">
      <alignment horizontal="center" vertical="center" wrapText="1"/>
    </xf>
    <xf numFmtId="0" fontId="2" fillId="4" borderId="73" xfId="0" applyFont="1" applyFill="1" applyBorder="1" applyAlignment="1">
      <alignment horizontal="center"/>
    </xf>
    <xf numFmtId="0" fontId="2" fillId="4" borderId="81" xfId="0" applyFont="1" applyFill="1" applyBorder="1" applyAlignment="1">
      <alignment horizontal="center"/>
    </xf>
    <xf numFmtId="0" fontId="2" fillId="4" borderId="74" xfId="0" applyFont="1" applyFill="1" applyBorder="1" applyAlignment="1">
      <alignment horizontal="center"/>
    </xf>
    <xf numFmtId="168" fontId="5" fillId="0" borderId="47" xfId="0" applyNumberFormat="1" applyFont="1" applyBorder="1" applyAlignment="1">
      <alignment horizontal="left" vertical="top"/>
    </xf>
    <xf numFmtId="0" fontId="13" fillId="0" borderId="0" xfId="0" applyFont="1" applyAlignment="1">
      <alignment horizontal="left" vertical="center"/>
    </xf>
    <xf numFmtId="0" fontId="21" fillId="4" borderId="9" xfId="0" applyFont="1" applyFill="1" applyBorder="1" applyAlignment="1">
      <alignment horizontal="center" vertical="center"/>
    </xf>
    <xf numFmtId="0" fontId="22"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22" fillId="4" borderId="13" xfId="0" applyFont="1" applyFill="1" applyBorder="1" applyAlignment="1">
      <alignment horizontal="center" vertical="center"/>
    </xf>
    <xf numFmtId="0" fontId="21" fillId="4" borderId="6" xfId="0" applyFont="1" applyFill="1" applyBorder="1" applyAlignment="1">
      <alignment horizontal="center" vertical="center" textRotation="90"/>
    </xf>
    <xf numFmtId="0" fontId="21" fillId="4" borderId="8" xfId="0" applyFont="1" applyFill="1" applyBorder="1" applyAlignment="1">
      <alignment horizontal="center" textRotation="90"/>
    </xf>
    <xf numFmtId="0" fontId="21" fillId="4" borderId="9" xfId="0" applyFont="1" applyFill="1" applyBorder="1" applyAlignment="1">
      <alignment horizontal="center" textRotation="90"/>
    </xf>
    <xf numFmtId="0" fontId="22" fillId="4" borderId="10" xfId="0" applyFont="1" applyFill="1" applyBorder="1" applyAlignment="1">
      <alignment horizontal="center" textRotation="90"/>
    </xf>
    <xf numFmtId="0" fontId="21" fillId="4" borderId="11" xfId="0" applyFont="1" applyFill="1" applyBorder="1" applyAlignment="1">
      <alignment horizontal="center" textRotation="90"/>
    </xf>
    <xf numFmtId="0" fontId="22" fillId="4" borderId="13" xfId="0" applyFont="1" applyFill="1" applyBorder="1" applyAlignment="1">
      <alignment horizontal="center" textRotation="90"/>
    </xf>
    <xf numFmtId="0" fontId="14" fillId="4" borderId="87" xfId="0" applyFont="1" applyFill="1" applyBorder="1" applyAlignment="1">
      <alignment horizontal="left" vertical="top"/>
    </xf>
    <xf numFmtId="0" fontId="14" fillId="4" borderId="71" xfId="0" applyFont="1" applyFill="1" applyBorder="1" applyAlignment="1">
      <alignment horizontal="left" vertical="top"/>
    </xf>
    <xf numFmtId="0" fontId="24" fillId="4" borderId="35" xfId="0" applyFont="1" applyFill="1" applyBorder="1" applyAlignment="1">
      <alignment horizontal="left" vertical="center" wrapText="1"/>
    </xf>
    <xf numFmtId="0" fontId="24" fillId="4" borderId="77" xfId="0" applyFont="1" applyFill="1" applyBorder="1" applyAlignment="1">
      <alignment horizontal="left" vertical="center" wrapText="1"/>
    </xf>
    <xf numFmtId="0" fontId="24" fillId="4" borderId="33" xfId="0" applyFont="1" applyFill="1" applyBorder="1" applyAlignment="1">
      <alignment horizontal="left" vertical="center"/>
    </xf>
    <xf numFmtId="0" fontId="24" fillId="4" borderId="59" xfId="0" applyFont="1" applyFill="1" applyBorder="1" applyAlignment="1">
      <alignment horizontal="left" vertical="center"/>
    </xf>
    <xf numFmtId="0" fontId="24" fillId="4" borderId="33" xfId="0" applyFont="1" applyFill="1" applyBorder="1" applyAlignment="1">
      <alignment horizontal="left" vertical="center" shrinkToFit="1"/>
    </xf>
    <xf numFmtId="0" fontId="24" fillId="4" borderId="59" xfId="0" applyFont="1" applyFill="1" applyBorder="1" applyAlignment="1">
      <alignment horizontal="left" vertical="center" shrinkToFit="1"/>
    </xf>
    <xf numFmtId="0" fontId="14" fillId="4" borderId="87" xfId="0" applyFont="1" applyFill="1" applyBorder="1" applyAlignment="1">
      <alignment horizontal="center"/>
    </xf>
    <xf numFmtId="0" fontId="14" fillId="4" borderId="71" xfId="0" applyFont="1" applyFill="1" applyBorder="1" applyAlignment="1">
      <alignment horizontal="center"/>
    </xf>
    <xf numFmtId="0" fontId="24" fillId="4" borderId="35" xfId="0" applyFont="1" applyFill="1" applyBorder="1" applyAlignment="1">
      <alignment horizontal="left" vertical="center"/>
    </xf>
    <xf numFmtId="0" fontId="24" fillId="4" borderId="77" xfId="0" applyFont="1" applyFill="1" applyBorder="1" applyAlignment="1">
      <alignment horizontal="left" vertical="center"/>
    </xf>
    <xf numFmtId="0" fontId="14" fillId="0" borderId="34" xfId="0" applyFont="1" applyFill="1" applyBorder="1" applyAlignment="1" applyProtection="1">
      <alignment horizontal="center" vertical="center"/>
      <protection locked="0"/>
    </xf>
    <xf numFmtId="0" fontId="14" fillId="0" borderId="33" xfId="0" applyFont="1" applyFill="1" applyBorder="1" applyAlignment="1" applyProtection="1">
      <alignment horizontal="center" vertical="center"/>
      <protection locked="0"/>
    </xf>
    <xf numFmtId="0" fontId="14" fillId="0" borderId="54" xfId="0" applyFont="1" applyFill="1" applyBorder="1" applyAlignment="1" applyProtection="1">
      <alignment horizontal="center" vertical="center"/>
      <protection locked="0"/>
    </xf>
    <xf numFmtId="0" fontId="14" fillId="0" borderId="55" xfId="0" applyFont="1" applyFill="1" applyBorder="1" applyAlignment="1" applyProtection="1">
      <alignment horizontal="center" vertical="center"/>
      <protection locked="0"/>
    </xf>
    <xf numFmtId="0" fontId="14" fillId="0" borderId="76" xfId="0" applyFont="1" applyFill="1" applyBorder="1" applyAlignment="1" applyProtection="1">
      <alignment horizontal="center" vertical="center"/>
      <protection locked="0"/>
    </xf>
    <xf numFmtId="14" fontId="14" fillId="16" borderId="93" xfId="0" applyNumberFormat="1" applyFont="1" applyFill="1" applyBorder="1" applyAlignment="1" applyProtection="1">
      <alignment horizontal="center" vertical="center"/>
    </xf>
    <xf numFmtId="14" fontId="14" fillId="16" borderId="71" xfId="0" applyNumberFormat="1" applyFont="1" applyFill="1" applyBorder="1" applyAlignment="1" applyProtection="1">
      <alignment horizontal="center" vertical="center"/>
    </xf>
    <xf numFmtId="0" fontId="24" fillId="4" borderId="34" xfId="0" applyFont="1" applyFill="1" applyBorder="1" applyAlignment="1">
      <alignment horizontal="left" vertical="center" wrapText="1"/>
    </xf>
    <xf numFmtId="0" fontId="24" fillId="4" borderId="76" xfId="0" applyFont="1" applyFill="1" applyBorder="1" applyAlignment="1">
      <alignment horizontal="left" vertical="center" wrapText="1"/>
    </xf>
    <xf numFmtId="0" fontId="14" fillId="0" borderId="53" xfId="0"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protection locked="0"/>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2" xfId="0" applyFont="1" applyFill="1" applyBorder="1" applyAlignment="1">
      <alignment horizontal="center" vertical="center"/>
    </xf>
    <xf numFmtId="168" fontId="2" fillId="4" borderId="105" xfId="0" applyNumberFormat="1" applyFont="1" applyFill="1" applyBorder="1" applyAlignment="1">
      <alignment horizontal="center" vertical="center" wrapText="1"/>
    </xf>
    <xf numFmtId="168" fontId="2" fillId="4" borderId="83" xfId="0" applyNumberFormat="1" applyFont="1" applyFill="1" applyBorder="1" applyAlignment="1">
      <alignment horizontal="center" vertical="center" wrapText="1"/>
    </xf>
    <xf numFmtId="168" fontId="2" fillId="4" borderId="97" xfId="0" applyNumberFormat="1" applyFont="1" applyFill="1" applyBorder="1" applyAlignment="1">
      <alignment horizontal="center" vertical="center" wrapText="1"/>
    </xf>
    <xf numFmtId="0" fontId="1" fillId="5" borderId="87" xfId="0" applyFont="1" applyFill="1" applyBorder="1" applyAlignment="1">
      <alignment horizontal="center" vertical="center" wrapText="1"/>
    </xf>
    <xf numFmtId="0" fontId="1" fillId="5" borderId="71" xfId="0" applyFont="1" applyFill="1" applyBorder="1" applyAlignment="1">
      <alignment horizontal="center" vertical="center" wrapText="1"/>
    </xf>
    <xf numFmtId="0" fontId="1" fillId="5" borderId="89" xfId="0" applyFont="1" applyFill="1" applyBorder="1" applyAlignment="1">
      <alignment horizontal="center" vertical="center"/>
    </xf>
    <xf numFmtId="0" fontId="1" fillId="5" borderId="94" xfId="0" applyFont="1" applyFill="1" applyBorder="1" applyAlignment="1">
      <alignment horizontal="center" vertical="center"/>
    </xf>
    <xf numFmtId="0" fontId="1" fillId="5" borderId="95" xfId="0" applyFont="1" applyFill="1" applyBorder="1" applyAlignment="1">
      <alignment horizontal="center" vertical="center"/>
    </xf>
    <xf numFmtId="0" fontId="2" fillId="7" borderId="35" xfId="0" applyFont="1" applyFill="1" applyBorder="1" applyAlignment="1" applyProtection="1">
      <alignment horizontal="left"/>
      <protection locked="0"/>
    </xf>
    <xf numFmtId="0" fontId="2" fillId="7" borderId="57" xfId="0" applyFont="1" applyFill="1" applyBorder="1" applyAlignment="1" applyProtection="1">
      <alignment horizontal="left"/>
      <protection locked="0"/>
    </xf>
    <xf numFmtId="0" fontId="2" fillId="7" borderId="77" xfId="0" applyFont="1" applyFill="1" applyBorder="1" applyAlignment="1" applyProtection="1">
      <alignment horizontal="left"/>
      <protection locked="0"/>
    </xf>
    <xf numFmtId="0" fontId="2" fillId="4" borderId="28" xfId="0" applyFont="1" applyFill="1" applyBorder="1" applyAlignment="1">
      <alignment horizontal="center" vertical="center"/>
    </xf>
    <xf numFmtId="0" fontId="2" fillId="4" borderId="88"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48" xfId="0" applyFont="1" applyFill="1" applyBorder="1" applyAlignment="1">
      <alignment horizontal="center" vertical="center"/>
    </xf>
    <xf numFmtId="0" fontId="1" fillId="5" borderId="70" xfId="0" applyFont="1" applyFill="1" applyBorder="1" applyAlignment="1">
      <alignment horizontal="center" vertical="center" wrapText="1"/>
    </xf>
    <xf numFmtId="0" fontId="1" fillId="5" borderId="103" xfId="0" applyFont="1" applyFill="1" applyBorder="1" applyAlignment="1">
      <alignment horizontal="center" vertical="center" wrapText="1"/>
    </xf>
    <xf numFmtId="0" fontId="1" fillId="5" borderId="101" xfId="0" applyFont="1" applyFill="1" applyBorder="1" applyAlignment="1">
      <alignment horizontal="center" vertical="center" wrapText="1"/>
    </xf>
    <xf numFmtId="0" fontId="1" fillId="5" borderId="102" xfId="0" applyFont="1" applyFill="1" applyBorder="1" applyAlignment="1">
      <alignment horizontal="center" vertical="center" wrapText="1"/>
    </xf>
    <xf numFmtId="1" fontId="1" fillId="5" borderId="89" xfId="0" applyNumberFormat="1" applyFont="1" applyFill="1" applyBorder="1" applyAlignment="1">
      <alignment horizontal="center" vertical="center" wrapText="1"/>
    </xf>
    <xf numFmtId="1" fontId="1" fillId="5" borderId="95" xfId="0" applyNumberFormat="1" applyFont="1" applyFill="1" applyBorder="1" applyAlignment="1">
      <alignment horizontal="center" vertical="center" wrapText="1"/>
    </xf>
    <xf numFmtId="0" fontId="1" fillId="5" borderId="28" xfId="0" applyFont="1" applyFill="1" applyBorder="1" applyAlignment="1">
      <alignment horizontal="center" vertical="center"/>
    </xf>
    <xf numFmtId="0" fontId="1" fillId="5" borderId="88" xfId="0" applyFont="1" applyFill="1" applyBorder="1" applyAlignment="1">
      <alignment horizontal="center" vertical="center"/>
    </xf>
    <xf numFmtId="0" fontId="1" fillId="5" borderId="29" xfId="0" applyFont="1" applyFill="1" applyBorder="1" applyAlignment="1">
      <alignment horizontal="center" vertical="center"/>
    </xf>
    <xf numFmtId="0" fontId="1" fillId="5" borderId="49" xfId="0" applyFont="1" applyFill="1" applyBorder="1" applyAlignment="1">
      <alignment horizontal="center" vertical="center"/>
    </xf>
    <xf numFmtId="0" fontId="1" fillId="5" borderId="32" xfId="0" applyFont="1" applyFill="1" applyBorder="1" applyAlignment="1">
      <alignment horizontal="center" vertical="center"/>
    </xf>
    <xf numFmtId="0" fontId="1" fillId="5" borderId="48" xfId="0" applyFont="1" applyFill="1" applyBorder="1" applyAlignment="1">
      <alignment horizontal="center" vertical="center"/>
    </xf>
    <xf numFmtId="0" fontId="18" fillId="4" borderId="93" xfId="0" applyFont="1" applyFill="1" applyBorder="1" applyAlignment="1">
      <alignment horizontal="center"/>
    </xf>
    <xf numFmtId="0" fontId="18" fillId="4" borderId="71" xfId="0" applyFont="1" applyFill="1" applyBorder="1" applyAlignment="1">
      <alignment horizontal="center"/>
    </xf>
    <xf numFmtId="0" fontId="2" fillId="7" borderId="34" xfId="0" applyFont="1" applyFill="1" applyBorder="1" applyAlignment="1" applyProtection="1">
      <alignment horizontal="left"/>
      <protection locked="0"/>
    </xf>
    <xf numFmtId="0" fontId="2" fillId="7" borderId="52" xfId="0" applyFont="1" applyFill="1" applyBorder="1" applyAlignment="1" applyProtection="1">
      <alignment horizontal="left"/>
      <protection locked="0"/>
    </xf>
    <xf numFmtId="0" fontId="2" fillId="7" borderId="76" xfId="0" applyFont="1" applyFill="1" applyBorder="1" applyAlignment="1" applyProtection="1">
      <alignment horizontal="left"/>
      <protection locked="0"/>
    </xf>
    <xf numFmtId="0" fontId="2" fillId="7" borderId="33" xfId="0" applyFont="1" applyFill="1" applyBorder="1" applyAlignment="1" applyProtection="1">
      <alignment horizontal="left"/>
      <protection locked="0"/>
    </xf>
    <xf numFmtId="0" fontId="2" fillId="7" borderId="54" xfId="0" applyFont="1" applyFill="1" applyBorder="1" applyAlignment="1" applyProtection="1">
      <alignment horizontal="left"/>
      <protection locked="0"/>
    </xf>
    <xf numFmtId="0" fontId="2" fillId="7" borderId="59" xfId="0" applyFont="1" applyFill="1" applyBorder="1" applyAlignment="1" applyProtection="1">
      <alignment horizontal="left"/>
      <protection locked="0"/>
    </xf>
    <xf numFmtId="0" fontId="2" fillId="0" borderId="0" xfId="0" applyFont="1" applyFill="1" applyBorder="1" applyProtection="1">
      <protection locked="0"/>
    </xf>
    <xf numFmtId="0" fontId="1" fillId="5" borderId="87" xfId="0" applyFont="1" applyFill="1" applyBorder="1" applyAlignment="1">
      <alignment horizontal="left" vertical="center"/>
    </xf>
    <xf numFmtId="0" fontId="1" fillId="5" borderId="93" xfId="0" applyFont="1" applyFill="1" applyBorder="1" applyAlignment="1">
      <alignment horizontal="left" vertical="center"/>
    </xf>
    <xf numFmtId="0" fontId="3" fillId="4" borderId="87" xfId="0" applyFont="1" applyFill="1" applyBorder="1" applyAlignment="1">
      <alignment horizontal="center"/>
    </xf>
    <xf numFmtId="0" fontId="3" fillId="4" borderId="93" xfId="0" applyFont="1" applyFill="1" applyBorder="1" applyAlignment="1">
      <alignment horizontal="center"/>
    </xf>
    <xf numFmtId="0" fontId="3" fillId="4" borderId="71" xfId="0" applyFont="1" applyFill="1" applyBorder="1" applyAlignment="1">
      <alignment horizontal="center"/>
    </xf>
    <xf numFmtId="0" fontId="18" fillId="4" borderId="87" xfId="0" applyFont="1" applyFill="1" applyBorder="1" applyAlignment="1">
      <alignment horizontal="center"/>
    </xf>
    <xf numFmtId="0" fontId="13" fillId="0" borderId="49" xfId="0" applyFont="1" applyBorder="1" applyAlignment="1">
      <alignment horizontal="left" vertical="center"/>
    </xf>
    <xf numFmtId="0" fontId="3" fillId="4" borderId="107"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98" xfId="0" applyFont="1" applyFill="1" applyBorder="1" applyAlignment="1">
      <alignment horizontal="center" vertical="center"/>
    </xf>
    <xf numFmtId="0" fontId="0" fillId="4" borderId="5" xfId="0" applyFont="1" applyFill="1" applyBorder="1" applyAlignment="1">
      <alignment horizontal="center"/>
    </xf>
    <xf numFmtId="0" fontId="2" fillId="0" borderId="36" xfId="0" applyFont="1" applyBorder="1"/>
    <xf numFmtId="0" fontId="2" fillId="0" borderId="37" xfId="0" applyFont="1" applyBorder="1"/>
    <xf numFmtId="0" fontId="2" fillId="0" borderId="38" xfId="0" applyFont="1" applyBorder="1"/>
    <xf numFmtId="0" fontId="2" fillId="0" borderId="1" xfId="0" applyFont="1" applyBorder="1"/>
    <xf numFmtId="0" fontId="2" fillId="0" borderId="2" xfId="0" applyFont="1" applyBorder="1"/>
    <xf numFmtId="0" fontId="2" fillId="0" borderId="39" xfId="0" applyFont="1" applyBorder="1"/>
    <xf numFmtId="0" fontId="2" fillId="0" borderId="40" xfId="0" applyFont="1" applyBorder="1"/>
    <xf numFmtId="0" fontId="2" fillId="0" borderId="41" xfId="0" applyFont="1" applyBorder="1"/>
    <xf numFmtId="0" fontId="2" fillId="0" borderId="42" xfId="0" applyFont="1" applyBorder="1"/>
    <xf numFmtId="0" fontId="5" fillId="0" borderId="0" xfId="0" applyFont="1" applyAlignment="1">
      <alignment horizontal="left"/>
    </xf>
    <xf numFmtId="0" fontId="2" fillId="4" borderId="60" xfId="0" applyFont="1" applyFill="1" applyBorder="1" applyAlignment="1">
      <alignment horizontal="left" vertical="top"/>
    </xf>
    <xf numFmtId="0" fontId="2" fillId="4" borderId="30" xfId="0" applyFont="1" applyFill="1" applyBorder="1" applyAlignment="1">
      <alignment horizontal="left" vertical="top"/>
    </xf>
    <xf numFmtId="0" fontId="2" fillId="4" borderId="78" xfId="0" applyFont="1" applyFill="1" applyBorder="1" applyAlignment="1">
      <alignment horizontal="left" vertical="top"/>
    </xf>
    <xf numFmtId="0" fontId="2" fillId="4" borderId="32" xfId="0" applyFont="1" applyFill="1" applyBorder="1" applyAlignment="1">
      <alignment horizontal="left" vertical="top"/>
    </xf>
  </cellXfs>
  <cellStyles count="3">
    <cellStyle name="Normal" xfId="0" builtinId="0"/>
    <cellStyle name="Normal 2" xfId="1" xr:uid="{00000000-0005-0000-0000-000001000000}"/>
    <cellStyle name="Normal 3" xfId="2" xr:uid="{758785A2-FEA3-43A6-82B0-031A5CB989F9}"/>
  </cellStyles>
  <dxfs count="1053">
    <dxf>
      <fill>
        <patternFill patternType="none">
          <bgColor auto="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theme="6" tint="-0.24994659260841701"/>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92D050"/>
        </patternFill>
      </fill>
    </dxf>
    <dxf>
      <font>
        <b/>
        <i val="0"/>
        <color theme="1"/>
      </font>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B"/>
        </patternFill>
      </fill>
    </dxf>
    <dxf>
      <font>
        <color theme="0"/>
      </font>
      <fill>
        <patternFill>
          <bgColor rgb="FFFF0000"/>
        </patternFill>
      </fill>
    </dxf>
    <dxf>
      <font>
        <color theme="0"/>
      </font>
      <fill>
        <patternFill>
          <bgColor rgb="FFFF0000"/>
        </patternFill>
      </fill>
    </dxf>
    <dxf>
      <font>
        <b/>
        <i val="0"/>
        <color theme="1"/>
      </font>
      <fill>
        <patternFill>
          <bgColor rgb="FF92D050"/>
        </patternFill>
      </fill>
    </dxf>
    <dxf>
      <font>
        <b/>
        <i val="0"/>
        <color theme="1"/>
      </font>
      <fill>
        <patternFill>
          <bgColor rgb="FF92D050"/>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theme="6" tint="-0.2499465926084170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92D050"/>
        </patternFill>
      </fill>
    </dxf>
    <dxf>
      <font>
        <b/>
        <i val="0"/>
        <color theme="1"/>
      </font>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B"/>
        </patternFill>
      </fill>
    </dxf>
    <dxf>
      <font>
        <color theme="0"/>
      </font>
      <fill>
        <patternFill>
          <bgColor rgb="FFFF0000"/>
        </patternFill>
      </fill>
    </dxf>
    <dxf>
      <font>
        <color theme="0"/>
      </font>
      <fill>
        <patternFill>
          <bgColor rgb="FFFF0000"/>
        </patternFill>
      </fill>
    </dxf>
    <dxf>
      <font>
        <b/>
        <i val="0"/>
        <color theme="1"/>
      </font>
      <fill>
        <patternFill>
          <bgColor rgb="FF92D050"/>
        </patternFill>
      </fill>
    </dxf>
    <dxf>
      <font>
        <b/>
        <i val="0"/>
        <color theme="1"/>
      </font>
      <fill>
        <patternFill>
          <bgColor rgb="FF92D050"/>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theme="6" tint="-0.2499465926084170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92D050"/>
        </patternFill>
      </fill>
    </dxf>
    <dxf>
      <font>
        <b/>
        <i val="0"/>
        <color theme="1"/>
      </font>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B"/>
        </patternFill>
      </fill>
    </dxf>
    <dxf>
      <font>
        <color theme="0"/>
      </font>
      <fill>
        <patternFill>
          <bgColor rgb="FFFF0000"/>
        </patternFill>
      </fill>
    </dxf>
    <dxf>
      <font>
        <color theme="0"/>
      </font>
      <fill>
        <patternFill>
          <bgColor rgb="FFFF0000"/>
        </patternFill>
      </fill>
    </dxf>
    <dxf>
      <font>
        <b/>
        <i val="0"/>
        <color theme="1"/>
      </font>
      <fill>
        <patternFill>
          <bgColor rgb="FF92D050"/>
        </patternFill>
      </fill>
    </dxf>
    <dxf>
      <font>
        <b/>
        <i val="0"/>
        <color theme="1"/>
      </font>
      <fill>
        <patternFill>
          <bgColor rgb="FF92D050"/>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theme="6" tint="-0.2499465926084170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92D050"/>
        </patternFill>
      </fill>
    </dxf>
    <dxf>
      <font>
        <b/>
        <i val="0"/>
        <color theme="1"/>
      </font>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B"/>
        </patternFill>
      </fill>
    </dxf>
    <dxf>
      <font>
        <color theme="0"/>
      </font>
      <fill>
        <patternFill>
          <bgColor rgb="FFFF0000"/>
        </patternFill>
      </fill>
    </dxf>
    <dxf>
      <font>
        <color theme="0"/>
      </font>
      <fill>
        <patternFill>
          <bgColor rgb="FFFF0000"/>
        </patternFill>
      </fill>
    </dxf>
    <dxf>
      <font>
        <b/>
        <i val="0"/>
        <color theme="1"/>
      </font>
      <fill>
        <patternFill>
          <bgColor rgb="FF92D050"/>
        </patternFill>
      </fill>
    </dxf>
    <dxf>
      <font>
        <b/>
        <i val="0"/>
        <color theme="1"/>
      </font>
      <fill>
        <patternFill>
          <bgColor rgb="FF92D050"/>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theme="6" tint="-0.2499465926084170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92D050"/>
        </patternFill>
      </fill>
    </dxf>
    <dxf>
      <font>
        <b/>
        <i val="0"/>
        <color theme="1"/>
      </font>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B"/>
        </patternFill>
      </fill>
    </dxf>
    <dxf>
      <font>
        <color theme="0"/>
      </font>
      <fill>
        <patternFill>
          <bgColor rgb="FFFF0000"/>
        </patternFill>
      </fill>
    </dxf>
    <dxf>
      <font>
        <color theme="0"/>
      </font>
      <fill>
        <patternFill>
          <bgColor rgb="FFFF0000"/>
        </patternFill>
      </fill>
    </dxf>
    <dxf>
      <font>
        <b/>
        <i val="0"/>
        <color theme="1"/>
      </font>
      <fill>
        <patternFill>
          <bgColor rgb="FF92D050"/>
        </patternFill>
      </fill>
    </dxf>
    <dxf>
      <font>
        <b/>
        <i val="0"/>
        <color theme="1"/>
      </font>
      <fill>
        <patternFill>
          <bgColor rgb="FF92D050"/>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theme="6" tint="-0.2499465926084170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92D050"/>
        </patternFill>
      </fill>
    </dxf>
    <dxf>
      <font>
        <b/>
        <i val="0"/>
        <color theme="1"/>
      </font>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B"/>
        </patternFill>
      </fill>
    </dxf>
    <dxf>
      <font>
        <color theme="0"/>
      </font>
      <fill>
        <patternFill>
          <bgColor rgb="FFFF0000"/>
        </patternFill>
      </fill>
    </dxf>
    <dxf>
      <font>
        <color theme="0"/>
      </font>
      <fill>
        <patternFill>
          <bgColor rgb="FFFF0000"/>
        </patternFill>
      </fill>
    </dxf>
    <dxf>
      <font>
        <b/>
        <i val="0"/>
        <color theme="1"/>
      </font>
      <fill>
        <patternFill>
          <bgColor rgb="FF92D050"/>
        </patternFill>
      </fill>
    </dxf>
    <dxf>
      <font>
        <b/>
        <i val="0"/>
        <color theme="1"/>
      </font>
      <fill>
        <patternFill>
          <bgColor rgb="FF92D050"/>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theme="6" tint="-0.2499465926084170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92D050"/>
        </patternFill>
      </fill>
    </dxf>
    <dxf>
      <font>
        <b/>
        <i val="0"/>
        <color theme="1"/>
      </font>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B"/>
        </patternFill>
      </fill>
    </dxf>
    <dxf>
      <font>
        <color theme="0"/>
      </font>
      <fill>
        <patternFill>
          <bgColor rgb="FFFF0000"/>
        </patternFill>
      </fill>
    </dxf>
    <dxf>
      <font>
        <color theme="0"/>
      </font>
      <fill>
        <patternFill>
          <bgColor rgb="FFFF0000"/>
        </patternFill>
      </fill>
    </dxf>
    <dxf>
      <font>
        <b/>
        <i val="0"/>
        <color theme="1"/>
      </font>
      <fill>
        <patternFill>
          <bgColor rgb="FF92D050"/>
        </patternFill>
      </fill>
    </dxf>
    <dxf>
      <font>
        <b/>
        <i val="0"/>
        <color theme="1"/>
      </font>
      <fill>
        <patternFill>
          <bgColor rgb="FF92D050"/>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theme="6" tint="-0.2499465926084170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92D050"/>
        </patternFill>
      </fill>
    </dxf>
    <dxf>
      <font>
        <b/>
        <i val="0"/>
        <color theme="1"/>
      </font>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B"/>
        </patternFill>
      </fill>
    </dxf>
    <dxf>
      <font>
        <color theme="0"/>
      </font>
      <fill>
        <patternFill>
          <bgColor rgb="FFFF0000"/>
        </patternFill>
      </fill>
    </dxf>
    <dxf>
      <font>
        <color theme="0"/>
      </font>
      <fill>
        <patternFill>
          <bgColor rgb="FFFF0000"/>
        </patternFill>
      </fill>
    </dxf>
    <dxf>
      <font>
        <b/>
        <i val="0"/>
        <color theme="1"/>
      </font>
      <fill>
        <patternFill>
          <bgColor rgb="FF92D050"/>
        </patternFill>
      </fill>
    </dxf>
    <dxf>
      <font>
        <b/>
        <i val="0"/>
        <color theme="1"/>
      </font>
      <fill>
        <patternFill>
          <bgColor rgb="FF92D050"/>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theme="6" tint="-0.2499465926084170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92D050"/>
        </patternFill>
      </fill>
    </dxf>
    <dxf>
      <font>
        <b/>
        <i val="0"/>
        <color theme="1"/>
      </font>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B"/>
        </patternFill>
      </fill>
    </dxf>
    <dxf>
      <font>
        <color theme="0"/>
      </font>
      <fill>
        <patternFill>
          <bgColor rgb="FFFF0000"/>
        </patternFill>
      </fill>
    </dxf>
    <dxf>
      <font>
        <color theme="0"/>
      </font>
      <fill>
        <patternFill>
          <bgColor rgb="FFFF0000"/>
        </patternFill>
      </fill>
    </dxf>
    <dxf>
      <font>
        <b/>
        <i val="0"/>
        <color theme="1"/>
      </font>
      <fill>
        <patternFill>
          <bgColor rgb="FF92D050"/>
        </patternFill>
      </fill>
    </dxf>
    <dxf>
      <font>
        <b/>
        <i val="0"/>
        <color theme="1"/>
      </font>
      <fill>
        <patternFill>
          <bgColor rgb="FF92D050"/>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theme="6" tint="-0.2499465926084170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92D050"/>
        </patternFill>
      </fill>
    </dxf>
    <dxf>
      <font>
        <b/>
        <i val="0"/>
        <color theme="1"/>
      </font>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B"/>
        </patternFill>
      </fill>
    </dxf>
    <dxf>
      <font>
        <color theme="0"/>
      </font>
      <fill>
        <patternFill>
          <bgColor rgb="FFFF0000"/>
        </patternFill>
      </fill>
    </dxf>
    <dxf>
      <font>
        <color theme="0"/>
      </font>
      <fill>
        <patternFill>
          <bgColor rgb="FFFF0000"/>
        </patternFill>
      </fill>
    </dxf>
    <dxf>
      <font>
        <b/>
        <i val="0"/>
        <color theme="1"/>
      </font>
      <fill>
        <patternFill>
          <bgColor rgb="FF92D050"/>
        </patternFill>
      </fill>
    </dxf>
    <dxf>
      <font>
        <b/>
        <i val="0"/>
        <color theme="1"/>
      </font>
      <fill>
        <patternFill>
          <bgColor rgb="FF92D050"/>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theme="6" tint="-0.2499465926084170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92D050"/>
        </patternFill>
      </fill>
    </dxf>
    <dxf>
      <font>
        <b/>
        <i val="0"/>
        <color theme="1"/>
      </font>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B"/>
        </patternFill>
      </fill>
    </dxf>
    <dxf>
      <font>
        <color theme="0"/>
      </font>
      <fill>
        <patternFill>
          <bgColor rgb="FFFF0000"/>
        </patternFill>
      </fill>
    </dxf>
    <dxf>
      <font>
        <color theme="0"/>
      </font>
      <fill>
        <patternFill>
          <bgColor rgb="FFFF0000"/>
        </patternFill>
      </fill>
    </dxf>
    <dxf>
      <font>
        <b/>
        <i val="0"/>
        <color theme="1"/>
      </font>
      <fill>
        <patternFill>
          <bgColor rgb="FF92D050"/>
        </patternFill>
      </fill>
    </dxf>
    <dxf>
      <font>
        <b/>
        <i val="0"/>
        <color theme="1"/>
      </font>
      <fill>
        <patternFill>
          <bgColor rgb="FF92D050"/>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theme="6" tint="-0.2499465926084170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rgb="FF00B050"/>
        </patternFill>
      </fill>
    </dxf>
    <dxf>
      <font>
        <color theme="1"/>
      </font>
      <fill>
        <patternFill>
          <bgColor rgb="FF99FF99"/>
        </patternFill>
      </fill>
    </dxf>
    <dxf>
      <font>
        <color theme="1"/>
      </font>
      <fill>
        <patternFill>
          <bgColor rgb="FF99FF9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1"/>
      </font>
      <fill>
        <patternFill>
          <bgColor rgb="FF92D050"/>
        </patternFill>
      </fill>
    </dxf>
    <dxf>
      <font>
        <b/>
        <i val="0"/>
        <color theme="1"/>
      </font>
      <fill>
        <patternFill>
          <bgColor rgb="FF92D050"/>
        </patternFill>
      </fill>
    </dxf>
    <dxf>
      <font>
        <b/>
        <i val="0"/>
        <color theme="1"/>
      </font>
      <fill>
        <patternFill>
          <bgColor rgb="FF92D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1"/>
      </font>
      <fill>
        <patternFill>
          <bgColor rgb="FF92D050"/>
        </patternFill>
      </fill>
    </dxf>
    <dxf>
      <font>
        <color theme="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B"/>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rgb="FF66FF66"/>
        </patternFill>
      </fill>
    </dxf>
    <dxf>
      <fill>
        <patternFill>
          <bgColor rgb="FF92D050"/>
        </patternFill>
      </fill>
    </dxf>
    <dxf>
      <fill>
        <patternFill>
          <bgColor theme="3" tint="0.79998168889431442"/>
        </patternFill>
      </fill>
    </dxf>
    <dxf>
      <fill>
        <patternFill>
          <bgColor theme="6"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1"/>
      </font>
      <fill>
        <patternFill>
          <bgColor rgb="FF92D050"/>
        </patternFill>
      </fill>
    </dxf>
    <dxf>
      <font>
        <b/>
        <i val="0"/>
        <color theme="1"/>
      </font>
      <fill>
        <patternFill>
          <bgColor rgb="FF92D050"/>
        </patternFill>
      </fill>
    </dxf>
    <dxf>
      <font>
        <b/>
        <i val="0"/>
        <color theme="1"/>
      </font>
      <fill>
        <patternFill>
          <bgColor rgb="FF92D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1"/>
      </font>
      <fill>
        <patternFill>
          <bgColor rgb="FF92D050"/>
        </patternFill>
      </fill>
    </dxf>
    <dxf>
      <font>
        <color theme="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theme="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B"/>
        </patternFill>
      </fill>
    </dxf>
    <dxf>
      <fill>
        <patternFill>
          <bgColor theme="5" tint="0.79998168889431442"/>
        </patternFill>
      </fill>
    </dxf>
    <dxf>
      <fill>
        <patternFill>
          <bgColor theme="5" tint="0.59996337778862885"/>
        </patternFill>
      </fill>
    </dxf>
    <dxf>
      <fill>
        <patternFill>
          <bgColor rgb="FF92D050"/>
        </patternFill>
      </fill>
    </dxf>
    <dxf>
      <fill>
        <patternFill>
          <bgColor theme="6" tint="0.39994506668294322"/>
        </patternFill>
      </fill>
    </dxf>
    <dxf>
      <fill>
        <patternFill>
          <bgColor theme="3" tint="0.59996337778862885"/>
        </patternFill>
      </fill>
    </dxf>
    <dxf>
      <font>
        <color theme="0"/>
      </font>
      <fill>
        <patternFill>
          <bgColor theme="6" tint="-0.24994659260841701"/>
        </patternFill>
      </fill>
    </dxf>
    <dxf>
      <font>
        <b/>
        <i val="0"/>
        <color theme="0"/>
      </font>
      <fill>
        <patternFill>
          <bgColor theme="5"/>
        </patternFill>
      </fill>
    </dxf>
    <dxf>
      <font>
        <b/>
        <i val="0"/>
        <color theme="0"/>
      </font>
      <fill>
        <patternFill>
          <bgColor rgb="FF00B050"/>
        </patternFill>
      </fill>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ont>
        <color theme="0"/>
      </font>
      <fill>
        <patternFill>
          <bgColor theme="5" tint="0.39994506668294322"/>
        </patternFill>
      </fill>
    </dxf>
    <dxf>
      <font>
        <color theme="0"/>
      </font>
      <fill>
        <patternFill>
          <bgColor theme="5" tint="-0.24994659260841701"/>
        </patternFill>
      </fill>
    </dxf>
    <dxf>
      <fill>
        <patternFill>
          <bgColor theme="6" tint="0.79998168889431442"/>
        </patternFill>
      </fill>
    </dxf>
    <dxf>
      <font>
        <color theme="0"/>
      </font>
      <fill>
        <patternFill>
          <bgColor theme="6" tint="-0.24994659260841701"/>
        </patternFill>
      </fill>
    </dxf>
    <dxf>
      <font>
        <color theme="0"/>
      </font>
      <fill>
        <patternFill>
          <bgColor theme="5" tint="0.39994506668294322"/>
        </patternFill>
      </fill>
    </dxf>
    <dxf>
      <font>
        <color theme="0"/>
      </font>
      <fill>
        <patternFill>
          <bgColor theme="5" tint="-0.24994659260841701"/>
        </patternFill>
      </fill>
    </dxf>
    <dxf>
      <fill>
        <patternFill>
          <bgColor theme="6" tint="0.79998168889431442"/>
        </patternFill>
      </fill>
    </dxf>
    <dxf>
      <font>
        <color theme="0"/>
      </font>
      <fill>
        <patternFill>
          <bgColor theme="6" tint="-0.2499465926084170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FF0000"/>
      </font>
    </dxf>
    <dxf>
      <font>
        <b/>
        <i val="0"/>
        <color theme="0"/>
      </font>
      <fill>
        <patternFill>
          <bgColor rgb="FFFF0000"/>
        </patternFill>
      </fill>
    </dxf>
    <dxf>
      <fill>
        <patternFill>
          <bgColor rgb="FF92D050"/>
        </patternFill>
      </fill>
    </dxf>
    <dxf>
      <font>
        <b/>
        <i val="0"/>
        <color theme="0"/>
      </font>
      <fill>
        <patternFill>
          <bgColor rgb="FFFF0000"/>
        </patternFill>
      </fill>
    </dxf>
    <dxf>
      <font>
        <color theme="0"/>
      </font>
      <fill>
        <patternFill>
          <bgColor rgb="FFFF0000"/>
        </patternFill>
      </fill>
    </dxf>
    <dxf>
      <fill>
        <patternFill>
          <bgColor rgb="FFFFFF00"/>
        </patternFill>
      </fill>
    </dxf>
    <dxf>
      <font>
        <b/>
        <i val="0"/>
        <strike val="0"/>
        <color theme="0"/>
      </font>
      <fill>
        <patternFill>
          <bgColor rgb="FFFF0000"/>
        </patternFill>
      </fill>
    </dxf>
    <dxf>
      <font>
        <color theme="0"/>
      </font>
      <fill>
        <patternFill>
          <bgColor rgb="FFFF0000"/>
        </patternFill>
      </fill>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
      <fill>
        <patternFill patternType="solid">
          <fgColor rgb="FFEAD1DC"/>
          <bgColor rgb="FFEAD1DC"/>
        </patternFill>
      </fill>
      <border>
        <left/>
        <right/>
        <top/>
        <bottom/>
      </border>
    </dxf>
    <dxf>
      <fill>
        <patternFill patternType="solid">
          <fgColor rgb="FFC27BA0"/>
          <bgColor rgb="FFC27BA0"/>
        </patternFill>
      </fill>
      <border>
        <left/>
        <right/>
        <top/>
        <bottom/>
      </border>
    </dxf>
    <dxf>
      <font>
        <color theme="0"/>
      </font>
      <fill>
        <patternFill patternType="solid">
          <fgColor rgb="FF741B47"/>
          <bgColor rgb="FF741B47"/>
        </patternFill>
      </fill>
      <border>
        <left/>
        <right/>
        <top/>
        <bottom/>
      </border>
    </dxf>
  </dxfs>
  <tableStyles count="0" defaultTableStyle="TableStyleMedium9" defaultPivotStyle="PivotStyleLight16"/>
  <colors>
    <mruColors>
      <color rgb="FFCC00CC"/>
      <color rgb="FF66FF66"/>
      <color rgb="FF000000"/>
      <color rgb="FF99FF99"/>
      <color rgb="FF66FF99"/>
      <color rgb="FF00FF00"/>
      <color rgb="FF99FF9B"/>
      <color rgb="FF568424"/>
      <color rgb="FFCC33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162207703856232E-2"/>
          <c:y val="0.1245460323583866"/>
          <c:w val="0.96383779229614375"/>
          <c:h val="0.69705719169445401"/>
        </c:manualLayout>
      </c:layout>
      <c:lineChart>
        <c:grouping val="standard"/>
        <c:varyColors val="0"/>
        <c:ser>
          <c:idx val="0"/>
          <c:order val="0"/>
          <c:tx>
            <c:strRef>
              <c:f>YTP!$C$75</c:f>
              <c:strCache>
                <c:ptCount val="1"/>
                <c:pt idx="0">
                  <c:v>Load (units)</c:v>
                </c:pt>
              </c:strCache>
            </c:strRef>
          </c:tx>
          <c:spPr>
            <a:ln w="25400" cmpd="sng">
              <a:solidFill>
                <a:srgbClr val="C00000"/>
              </a:solidFill>
            </a:ln>
          </c:spPr>
          <c:marker>
            <c:symbol val="none"/>
          </c:marker>
          <c:val>
            <c:numRef>
              <c:f>YTP!$E$75:$BD$75</c:f>
              <c:numCache>
                <c:formatCode>0.0</c:formatCode>
                <c:ptCount val="52"/>
                <c:pt idx="0">
                  <c:v>70.475530932594651</c:v>
                </c:pt>
                <c:pt idx="1">
                  <c:v>74.976915974145896</c:v>
                </c:pt>
                <c:pt idx="2">
                  <c:v>73.522622345337012</c:v>
                </c:pt>
                <c:pt idx="3">
                  <c:v>75</c:v>
                </c:pt>
                <c:pt idx="4">
                  <c:v>73.868882733148666</c:v>
                </c:pt>
                <c:pt idx="5">
                  <c:v>72.691597414589097</c:v>
                </c:pt>
                <c:pt idx="6">
                  <c:v>0</c:v>
                </c:pt>
                <c:pt idx="7">
                  <c:v>0</c:v>
                </c:pt>
                <c:pt idx="8">
                  <c:v>0</c:v>
                </c:pt>
                <c:pt idx="9">
                  <c:v>0</c:v>
                </c:pt>
                <c:pt idx="10">
                  <c:v>0</c:v>
                </c:pt>
                <c:pt idx="11">
                  <c:v>0</c:v>
                </c:pt>
                <c:pt idx="12">
                  <c:v>0</c:v>
                </c:pt>
                <c:pt idx="13">
                  <c:v>66.666666666666671</c:v>
                </c:pt>
                <c:pt idx="14">
                  <c:v>67.52077562326869</c:v>
                </c:pt>
                <c:pt idx="15">
                  <c:v>71.67590027700831</c:v>
                </c:pt>
                <c:pt idx="16">
                  <c:v>65.766389658356417</c:v>
                </c:pt>
                <c:pt idx="17">
                  <c:v>63.827331486611271</c:v>
                </c:pt>
                <c:pt idx="18">
                  <c:v>75</c:v>
                </c:pt>
                <c:pt idx="19">
                  <c:v>73.868882733148666</c:v>
                </c:pt>
                <c:pt idx="20">
                  <c:v>73.130193905817166</c:v>
                </c:pt>
                <c:pt idx="21">
                  <c:v>59.395198522622351</c:v>
                </c:pt>
                <c:pt idx="22">
                  <c:v>65.766389658356417</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DF04-4E55-84B6-0B3B1B0214D8}"/>
            </c:ext>
          </c:extLst>
        </c:ser>
        <c:ser>
          <c:idx val="1"/>
          <c:order val="1"/>
          <c:tx>
            <c:strRef>
              <c:f>YTP!$C$73</c:f>
              <c:strCache>
                <c:ptCount val="1"/>
                <c:pt idx="0">
                  <c:v>Volume  %</c:v>
                </c:pt>
              </c:strCache>
            </c:strRef>
          </c:tx>
          <c:spPr>
            <a:ln w="25400" cmpd="sng">
              <a:solidFill>
                <a:srgbClr val="002060"/>
              </a:solidFill>
            </a:ln>
          </c:spPr>
          <c:marker>
            <c:symbol val="none"/>
          </c:marker>
          <c:val>
            <c:numRef>
              <c:f>YTP!$E$73:$BD$73</c:f>
              <c:numCache>
                <c:formatCode>0.0</c:formatCode>
                <c:ptCount val="52"/>
                <c:pt idx="0">
                  <c:v>93.421052631578945</c:v>
                </c:pt>
                <c:pt idx="1">
                  <c:v>76.31578947368422</c:v>
                </c:pt>
                <c:pt idx="2">
                  <c:v>64.473684210526315</c:v>
                </c:pt>
                <c:pt idx="3">
                  <c:v>75</c:v>
                </c:pt>
                <c:pt idx="4">
                  <c:v>84.210526315789465</c:v>
                </c:pt>
                <c:pt idx="5">
                  <c:v>61.842105263157897</c:v>
                </c:pt>
                <c:pt idx="6">
                  <c:v>82.89473684210526</c:v>
                </c:pt>
                <c:pt idx="7">
                  <c:v>65.789473684210535</c:v>
                </c:pt>
                <c:pt idx="8">
                  <c:v>64.473684210526315</c:v>
                </c:pt>
                <c:pt idx="9">
                  <c:v>65.789473684210535</c:v>
                </c:pt>
                <c:pt idx="10">
                  <c:v>82.89473684210526</c:v>
                </c:pt>
                <c:pt idx="11">
                  <c:v>65.789473684210535</c:v>
                </c:pt>
                <c:pt idx="12">
                  <c:v>64.473684210526315</c:v>
                </c:pt>
                <c:pt idx="13">
                  <c:v>100</c:v>
                </c:pt>
                <c:pt idx="14">
                  <c:v>51.315789473684212</c:v>
                </c:pt>
                <c:pt idx="15">
                  <c:v>59.210526315789465</c:v>
                </c:pt>
                <c:pt idx="16">
                  <c:v>48.684210526315788</c:v>
                </c:pt>
                <c:pt idx="17">
                  <c:v>46.05263157894737</c:v>
                </c:pt>
                <c:pt idx="18">
                  <c:v>75</c:v>
                </c:pt>
                <c:pt idx="19">
                  <c:v>65.789473684210535</c:v>
                </c:pt>
                <c:pt idx="20">
                  <c:v>86.842105263157904</c:v>
                </c:pt>
                <c:pt idx="21">
                  <c:v>40.789473684210527</c:v>
                </c:pt>
                <c:pt idx="22">
                  <c:v>48.684210526315788</c:v>
                </c:pt>
                <c:pt idx="23">
                  <c:v>31.578947368421051</c:v>
                </c:pt>
                <c:pt idx="24">
                  <c:v>75</c:v>
                </c:pt>
                <c:pt idx="25">
                  <c:v>63.157894736842103</c:v>
                </c:pt>
                <c:pt idx="26">
                  <c:v>92.10526315789474</c:v>
                </c:pt>
                <c:pt idx="27">
                  <c:v>48.684210526315788</c:v>
                </c:pt>
                <c:pt idx="28">
                  <c:v>48.684210526315788</c:v>
                </c:pt>
                <c:pt idx="29">
                  <c:v>46.05263157894737</c:v>
                </c:pt>
                <c:pt idx="30">
                  <c:v>61.842105263157897</c:v>
                </c:pt>
                <c:pt idx="31">
                  <c:v>53.94736842105263</c:v>
                </c:pt>
                <c:pt idx="32">
                  <c:v>43.421052631578952</c:v>
                </c:pt>
                <c:pt idx="33">
                  <c:v>48.684210526315788</c:v>
                </c:pt>
                <c:pt idx="34">
                  <c:v>31.578947368421051</c:v>
                </c:pt>
                <c:pt idx="35">
                  <c:v>61.842105263157897</c:v>
                </c:pt>
                <c:pt idx="36">
                  <c:v>57.894736842105267</c:v>
                </c:pt>
                <c:pt idx="37">
                  <c:v>92.10526315789474</c:v>
                </c:pt>
                <c:pt idx="38">
                  <c:v>40.789473684210527</c:v>
                </c:pt>
                <c:pt idx="39">
                  <c:v>53.94736842105263</c:v>
                </c:pt>
                <c:pt idx="40">
                  <c:v>31.578947368421051</c:v>
                </c:pt>
                <c:pt idx="41">
                  <c:v>23.684210526315788</c:v>
                </c:pt>
                <c:pt idx="42">
                  <c:v>15.789473684210526</c:v>
                </c:pt>
                <c:pt idx="43">
                  <c:v>61.842105263157897</c:v>
                </c:pt>
                <c:pt idx="44">
                  <c:v>69.73684210526315</c:v>
                </c:pt>
                <c:pt idx="45">
                  <c:v>61.842105263157897</c:v>
                </c:pt>
                <c:pt idx="46">
                  <c:v>57.894736842105267</c:v>
                </c:pt>
                <c:pt idx="47">
                  <c:v>92.10526315789474</c:v>
                </c:pt>
                <c:pt idx="48">
                  <c:v>48.684210526315788</c:v>
                </c:pt>
                <c:pt idx="49">
                  <c:v>53.94736842105263</c:v>
                </c:pt>
                <c:pt idx="50">
                  <c:v>0</c:v>
                </c:pt>
                <c:pt idx="51">
                  <c:v>0</c:v>
                </c:pt>
              </c:numCache>
            </c:numRef>
          </c:val>
          <c:smooth val="0"/>
          <c:extLst>
            <c:ext xmlns:c16="http://schemas.microsoft.com/office/drawing/2014/chart" uri="{C3380CC4-5D6E-409C-BE32-E72D297353CC}">
              <c16:uniqueId val="{00000001-DF04-4E55-84B6-0B3B1B0214D8}"/>
            </c:ext>
          </c:extLst>
        </c:ser>
        <c:ser>
          <c:idx val="2"/>
          <c:order val="2"/>
          <c:tx>
            <c:strRef>
              <c:f>YTP!$C$74</c:f>
              <c:strCache>
                <c:ptCount val="1"/>
                <c:pt idx="0">
                  <c:v>Intensity %</c:v>
                </c:pt>
              </c:strCache>
            </c:strRef>
          </c:tx>
          <c:spPr>
            <a:ln w="25400" cmpd="sng">
              <a:solidFill>
                <a:srgbClr val="568424"/>
              </a:solidFill>
            </a:ln>
          </c:spPr>
          <c:marker>
            <c:symbol val="none"/>
          </c:marker>
          <c:val>
            <c:numRef>
              <c:f>YTP!$E$74:$BD$74</c:f>
              <c:numCache>
                <c:formatCode>0.0</c:formatCode>
                <c:ptCount val="52"/>
                <c:pt idx="0">
                  <c:v>56.578947368421055</c:v>
                </c:pt>
                <c:pt idx="1">
                  <c:v>73.68421052631578</c:v>
                </c:pt>
                <c:pt idx="2">
                  <c:v>85.526315789473685</c:v>
                </c:pt>
                <c:pt idx="3">
                  <c:v>75</c:v>
                </c:pt>
                <c:pt idx="4">
                  <c:v>65.789473684210535</c:v>
                </c:pt>
                <c:pt idx="5">
                  <c:v>88.15789473684211</c:v>
                </c:pt>
                <c:pt idx="13">
                  <c:v>50</c:v>
                </c:pt>
                <c:pt idx="14">
                  <c:v>98.68421052631578</c:v>
                </c:pt>
                <c:pt idx="15">
                  <c:v>90.789473684210535</c:v>
                </c:pt>
                <c:pt idx="16">
                  <c:v>101.31578947368422</c:v>
                </c:pt>
                <c:pt idx="17">
                  <c:v>103.94736842105263</c:v>
                </c:pt>
                <c:pt idx="18">
                  <c:v>75</c:v>
                </c:pt>
                <c:pt idx="19">
                  <c:v>84.210526315789465</c:v>
                </c:pt>
                <c:pt idx="20">
                  <c:v>63.157894736842096</c:v>
                </c:pt>
                <c:pt idx="21">
                  <c:v>109.21052631578948</c:v>
                </c:pt>
                <c:pt idx="22">
                  <c:v>101.31578947368422</c:v>
                </c:pt>
              </c:numCache>
            </c:numRef>
          </c:val>
          <c:smooth val="0"/>
          <c:extLst>
            <c:ext xmlns:c16="http://schemas.microsoft.com/office/drawing/2014/chart" uri="{C3380CC4-5D6E-409C-BE32-E72D297353CC}">
              <c16:uniqueId val="{00000002-DF04-4E55-84B6-0B3B1B0214D8}"/>
            </c:ext>
          </c:extLst>
        </c:ser>
        <c:dLbls>
          <c:showLegendKey val="0"/>
          <c:showVal val="0"/>
          <c:showCatName val="0"/>
          <c:showSerName val="0"/>
          <c:showPercent val="0"/>
          <c:showBubbleSize val="0"/>
        </c:dLbls>
        <c:smooth val="0"/>
        <c:axId val="511384672"/>
        <c:axId val="511386632"/>
      </c:lineChart>
      <c:catAx>
        <c:axId val="511384672"/>
        <c:scaling>
          <c:orientation val="minMax"/>
        </c:scaling>
        <c:delete val="0"/>
        <c:axPos val="b"/>
        <c:majorTickMark val="out"/>
        <c:minorTickMark val="none"/>
        <c:tickLblPos val="nextTo"/>
        <c:txPr>
          <a:bodyPr/>
          <a:lstStyle/>
          <a:p>
            <a:pPr lvl="0">
              <a:defRPr/>
            </a:pPr>
            <a:endParaRPr lang="en-US"/>
          </a:p>
        </c:txPr>
        <c:crossAx val="511386632"/>
        <c:crosses val="autoZero"/>
        <c:auto val="0"/>
        <c:lblAlgn val="ctr"/>
        <c:lblOffset val="100"/>
        <c:noMultiLvlLbl val="0"/>
      </c:catAx>
      <c:valAx>
        <c:axId val="511386632"/>
        <c:scaling>
          <c:orientation val="minMax"/>
          <c:min val="0"/>
        </c:scaling>
        <c:delete val="0"/>
        <c:axPos val="l"/>
        <c:majorGridlines>
          <c:spPr>
            <a:ln>
              <a:solidFill>
                <a:srgbClr val="B7B7B7"/>
              </a:solidFill>
            </a:ln>
          </c:spPr>
        </c:majorGridlines>
        <c:numFmt formatCode="0.0" sourceLinked="1"/>
        <c:majorTickMark val="out"/>
        <c:minorTickMark val="none"/>
        <c:tickLblPos val="nextTo"/>
        <c:spPr>
          <a:ln w="47625">
            <a:noFill/>
          </a:ln>
        </c:spPr>
        <c:txPr>
          <a:bodyPr/>
          <a:lstStyle/>
          <a:p>
            <a:pPr lvl="0">
              <a:defRPr/>
            </a:pPr>
            <a:endParaRPr lang="en-US"/>
          </a:p>
        </c:txPr>
        <c:crossAx val="511384672"/>
        <c:crosses val="autoZero"/>
        <c:crossBetween val="between"/>
      </c:valAx>
      <c:spPr>
        <a:solidFill>
          <a:srgbClr val="FFFFFF"/>
        </a:solidFill>
      </c:spPr>
    </c:plotArea>
    <c:legend>
      <c:legendPos val="r"/>
      <c:legendEntry>
        <c:idx val="0"/>
        <c:txPr>
          <a:bodyPr/>
          <a:lstStyle/>
          <a:p>
            <a:pPr>
              <a:defRPr sz="900"/>
            </a:pPr>
            <a:endParaRPr lang="en-US"/>
          </a:p>
        </c:txPr>
      </c:legendEntry>
      <c:legendEntry>
        <c:idx val="1"/>
        <c:txPr>
          <a:bodyPr/>
          <a:lstStyle/>
          <a:p>
            <a:pPr>
              <a:defRPr sz="900"/>
            </a:pPr>
            <a:endParaRPr lang="en-US"/>
          </a:p>
        </c:txPr>
      </c:legendEntry>
      <c:legendEntry>
        <c:idx val="2"/>
        <c:txPr>
          <a:bodyPr/>
          <a:lstStyle/>
          <a:p>
            <a:pPr>
              <a:defRPr sz="900"/>
            </a:pPr>
            <a:endParaRPr lang="en-US"/>
          </a:p>
        </c:txPr>
      </c:legendEntry>
      <c:layout>
        <c:manualLayout>
          <c:xMode val="edge"/>
          <c:yMode val="edge"/>
          <c:x val="1.9990480317095107E-3"/>
          <c:y val="9.8861136551999296E-2"/>
          <c:w val="3.0665753531597187E-2"/>
          <c:h val="0.69719997661776112"/>
        </c:manualLayout>
      </c:layout>
      <c:overlay val="0"/>
      <c:spPr>
        <a:ln>
          <a:noFill/>
        </a:ln>
      </c:spPr>
    </c:legend>
    <c:plotVisOnly val="1"/>
    <c:dispBlanksAs val="gap"/>
    <c:showDLblsOverMax val="0"/>
  </c:chart>
  <c:spPr>
    <a:noFill/>
    <a:ln>
      <a:noFill/>
    </a:ln>
  </c:spPr>
  <c:printSettings>
    <c:headerFooter/>
    <c:pageMargins b="0.75000000000000278" l="0.70000000000000062" r="0.70000000000000062" t="0.75000000000000278"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371277159771062E-2"/>
          <c:y val="0.10549046332712063"/>
          <c:w val="0.95812078157118075"/>
          <c:h val="0.71015878258918375"/>
        </c:manualLayout>
      </c:layout>
      <c:areaChart>
        <c:grouping val="stacked"/>
        <c:varyColors val="0"/>
        <c:ser>
          <c:idx val="4"/>
          <c:order val="0"/>
          <c:tx>
            <c:strRef>
              <c:f>YTP!$C$63</c:f>
              <c:strCache>
                <c:ptCount val="1"/>
                <c:pt idx="0">
                  <c:v>Ancillary and Sport Travel</c:v>
                </c:pt>
              </c:strCache>
            </c:strRef>
          </c:tx>
          <c:spPr>
            <a:solidFill>
              <a:schemeClr val="accent5">
                <a:alpha val="80000"/>
              </a:schemeClr>
            </a:solidFill>
            <a:ln w="25400">
              <a:solidFill>
                <a:schemeClr val="accent5"/>
              </a:solidFill>
            </a:ln>
          </c:spPr>
          <c:val>
            <c:numRef>
              <c:f>YTP!$E$63:$BD$63</c:f>
            </c:numRef>
          </c:val>
          <c:extLst>
            <c:ext xmlns:c16="http://schemas.microsoft.com/office/drawing/2014/chart" uri="{C3380CC4-5D6E-409C-BE32-E72D297353CC}">
              <c16:uniqueId val="{00000004-6588-4944-987D-38978B442CC7}"/>
            </c:ext>
          </c:extLst>
        </c:ser>
        <c:ser>
          <c:idx val="3"/>
          <c:order val="1"/>
          <c:tx>
            <c:strRef>
              <c:f>YTP!$C$62</c:f>
              <c:strCache>
                <c:ptCount val="1"/>
                <c:pt idx="0">
                  <c:v>Mental</c:v>
                </c:pt>
              </c:strCache>
            </c:strRef>
          </c:tx>
          <c:spPr>
            <a:solidFill>
              <a:srgbClr val="8064A2">
                <a:alpha val="80000"/>
              </a:srgbClr>
            </a:solidFill>
            <a:ln w="25400" cmpd="sng">
              <a:solidFill>
                <a:srgbClr val="8064A2"/>
              </a:solidFill>
            </a:ln>
          </c:spPr>
          <c:val>
            <c:numRef>
              <c:f>YTP!$E$62:$BD$62</c:f>
            </c:numRef>
          </c:val>
          <c:extLst>
            <c:ext xmlns:c16="http://schemas.microsoft.com/office/drawing/2014/chart" uri="{C3380CC4-5D6E-409C-BE32-E72D297353CC}">
              <c16:uniqueId val="{00000003-6588-4944-987D-38978B442CC7}"/>
            </c:ext>
          </c:extLst>
        </c:ser>
        <c:ser>
          <c:idx val="1"/>
          <c:order val="2"/>
          <c:tx>
            <c:strRef>
              <c:f>YTP!$C$61</c:f>
              <c:strCache>
                <c:ptCount val="1"/>
                <c:pt idx="0">
                  <c:v>Tactics and Environment</c:v>
                </c:pt>
              </c:strCache>
            </c:strRef>
          </c:tx>
          <c:spPr>
            <a:solidFill>
              <a:srgbClr val="C0504D">
                <a:alpha val="80000"/>
              </a:srgbClr>
            </a:solidFill>
            <a:ln w="25400" cmpd="sng">
              <a:solidFill>
                <a:srgbClr val="C0504D"/>
              </a:solidFill>
            </a:ln>
          </c:spPr>
          <c:val>
            <c:numRef>
              <c:f>YTP!$E$61:$BD$61</c:f>
            </c:numRef>
          </c:val>
          <c:extLst>
            <c:ext xmlns:c16="http://schemas.microsoft.com/office/drawing/2014/chart" uri="{C3380CC4-5D6E-409C-BE32-E72D297353CC}">
              <c16:uniqueId val="{00000001-6588-4944-987D-38978B442CC7}"/>
            </c:ext>
          </c:extLst>
        </c:ser>
        <c:ser>
          <c:idx val="0"/>
          <c:order val="3"/>
          <c:tx>
            <c:strRef>
              <c:f>YTP!$C$60</c:f>
              <c:strCache>
                <c:ptCount val="1"/>
                <c:pt idx="0">
                  <c:v>Technical</c:v>
                </c:pt>
              </c:strCache>
            </c:strRef>
          </c:tx>
          <c:spPr>
            <a:solidFill>
              <a:srgbClr val="4F81BD">
                <a:alpha val="80000"/>
              </a:srgbClr>
            </a:solidFill>
            <a:ln w="25400" cmpd="sng">
              <a:solidFill>
                <a:srgbClr val="4F81BD"/>
              </a:solidFill>
            </a:ln>
          </c:spPr>
          <c:val>
            <c:numRef>
              <c:f>YTP!$E$60:$BD$60</c:f>
            </c:numRef>
          </c:val>
          <c:extLst>
            <c:ext xmlns:c16="http://schemas.microsoft.com/office/drawing/2014/chart" uri="{C3380CC4-5D6E-409C-BE32-E72D297353CC}">
              <c16:uniqueId val="{00000000-6588-4944-987D-38978B442CC7}"/>
            </c:ext>
          </c:extLst>
        </c:ser>
        <c:ser>
          <c:idx val="2"/>
          <c:order val="4"/>
          <c:tx>
            <c:strRef>
              <c:f>YTP!$C$59</c:f>
              <c:strCache>
                <c:ptCount val="1"/>
                <c:pt idx="0">
                  <c:v>Physical</c:v>
                </c:pt>
              </c:strCache>
            </c:strRef>
          </c:tx>
          <c:spPr>
            <a:solidFill>
              <a:srgbClr val="9BBB59">
                <a:alpha val="80000"/>
              </a:srgbClr>
            </a:solidFill>
            <a:ln w="25400" cmpd="sng">
              <a:solidFill>
                <a:srgbClr val="9BBB59"/>
              </a:solidFill>
            </a:ln>
          </c:spPr>
          <c:val>
            <c:numRef>
              <c:f>YTP!$E$59:$BD$59</c:f>
            </c:numRef>
          </c:val>
          <c:extLst>
            <c:ext xmlns:c16="http://schemas.microsoft.com/office/drawing/2014/chart" uri="{C3380CC4-5D6E-409C-BE32-E72D297353CC}">
              <c16:uniqueId val="{00000002-6588-4944-987D-38978B442CC7}"/>
            </c:ext>
          </c:extLst>
        </c:ser>
        <c:dLbls>
          <c:showLegendKey val="0"/>
          <c:showVal val="0"/>
          <c:showCatName val="0"/>
          <c:showSerName val="0"/>
          <c:showPercent val="0"/>
          <c:showBubbleSize val="0"/>
        </c:dLbls>
        <c:axId val="511384280"/>
        <c:axId val="511382712"/>
      </c:areaChart>
      <c:catAx>
        <c:axId val="511384280"/>
        <c:scaling>
          <c:orientation val="minMax"/>
        </c:scaling>
        <c:delete val="0"/>
        <c:axPos val="b"/>
        <c:majorTickMark val="out"/>
        <c:minorTickMark val="none"/>
        <c:tickLblPos val="nextTo"/>
        <c:txPr>
          <a:bodyPr rot="0" vert="horz" anchor="ctr" anchorCtr="1"/>
          <a:lstStyle/>
          <a:p>
            <a:pPr lvl="0">
              <a:defRPr/>
            </a:pPr>
            <a:endParaRPr lang="en-US"/>
          </a:p>
        </c:txPr>
        <c:crossAx val="511382712"/>
        <c:crosses val="autoZero"/>
        <c:auto val="0"/>
        <c:lblAlgn val="ctr"/>
        <c:lblOffset val="100"/>
        <c:noMultiLvlLbl val="0"/>
      </c:catAx>
      <c:valAx>
        <c:axId val="511382712"/>
        <c:scaling>
          <c:orientation val="minMax"/>
        </c:scaling>
        <c:delete val="0"/>
        <c:axPos val="l"/>
        <c:majorGridlines>
          <c:spPr>
            <a:ln>
              <a:solidFill>
                <a:srgbClr val="B7B7B7"/>
              </a:solidFill>
            </a:ln>
          </c:spPr>
        </c:majorGridlines>
        <c:numFmt formatCode="0.0" sourceLinked="1"/>
        <c:majorTickMark val="out"/>
        <c:minorTickMark val="none"/>
        <c:tickLblPos val="nextTo"/>
        <c:spPr>
          <a:ln w="47625">
            <a:noFill/>
          </a:ln>
        </c:spPr>
        <c:txPr>
          <a:bodyPr/>
          <a:lstStyle/>
          <a:p>
            <a:pPr lvl="0">
              <a:defRPr/>
            </a:pPr>
            <a:endParaRPr lang="en-US"/>
          </a:p>
        </c:txPr>
        <c:crossAx val="511384280"/>
        <c:crosses val="autoZero"/>
        <c:crossBetween val="between"/>
      </c:valAx>
      <c:spPr>
        <a:solidFill>
          <a:srgbClr val="FFFFFF"/>
        </a:solidFill>
      </c:spPr>
    </c:plotArea>
    <c:legend>
      <c:legendPos val="r"/>
      <c:layout>
        <c:manualLayout>
          <c:xMode val="edge"/>
          <c:yMode val="edge"/>
          <c:x val="0"/>
          <c:y val="2.8518333018591656E-2"/>
          <c:w val="2.6137975690891747E-2"/>
          <c:h val="0.96626599856836082"/>
        </c:manualLayout>
      </c:layout>
      <c:overlay val="0"/>
      <c:spPr>
        <a:ln>
          <a:noFill/>
        </a:ln>
      </c:spPr>
    </c:legend>
    <c:plotVisOnly val="1"/>
    <c:dispBlanksAs val="zero"/>
    <c:showDLblsOverMax val="0"/>
  </c:chart>
  <c:spPr>
    <a:noFill/>
    <a:ln>
      <a:noFill/>
    </a:ln>
  </c:spPr>
  <c:printSettings>
    <c:headerFooter/>
    <c:pageMargins b="0.75000000000000278" l="0.70000000000000062" r="0.70000000000000062" t="0.750000000000002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Progress!$AH$76</c:f>
          <c:strCache>
            <c:ptCount val="1"/>
            <c:pt idx="0">
              <c:v>10-m Rifle Progress
Primary Event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Progress!$AW$3</c:f>
              <c:strCache>
                <c:ptCount val="1"/>
                <c:pt idx="0">
                  <c:v>Series 1</c:v>
                </c:pt>
              </c:strCache>
            </c:strRef>
          </c:tx>
          <c:spPr>
            <a:ln w="28575" cap="rnd">
              <a:solidFill>
                <a:schemeClr val="accent1"/>
              </a:solidFill>
              <a:round/>
            </a:ln>
            <a:effectLst/>
          </c:spPr>
          <c:marker>
            <c:symbol val="none"/>
          </c:marker>
          <c:val>
            <c:numRef>
              <c:f>Progress!$AW$4:$AW$55</c:f>
              <c:numCache>
                <c:formatCode>General</c:formatCode>
                <c:ptCount val="52"/>
                <c:pt idx="0">
                  <c:v>101.2</c:v>
                </c:pt>
                <c:pt idx="1">
                  <c:v>100.8</c:v>
                </c:pt>
                <c:pt idx="2">
                  <c:v>99.6</c:v>
                </c:pt>
                <c:pt idx="3">
                  <c:v>100.8</c:v>
                </c:pt>
                <c:pt idx="4">
                  <c:v>102.3</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0-831C-4EA0-BF72-3EAA5B58BD50}"/>
            </c:ext>
          </c:extLst>
        </c:ser>
        <c:ser>
          <c:idx val="1"/>
          <c:order val="1"/>
          <c:tx>
            <c:strRef>
              <c:f>Progress!$AX$3</c:f>
              <c:strCache>
                <c:ptCount val="1"/>
                <c:pt idx="0">
                  <c:v>Series 2</c:v>
                </c:pt>
              </c:strCache>
            </c:strRef>
          </c:tx>
          <c:spPr>
            <a:ln w="28575" cap="rnd">
              <a:solidFill>
                <a:schemeClr val="accent2"/>
              </a:solidFill>
              <a:round/>
            </a:ln>
            <a:effectLst/>
          </c:spPr>
          <c:marker>
            <c:symbol val="none"/>
          </c:marker>
          <c:val>
            <c:numRef>
              <c:f>Progress!$AX$4:$AX$55</c:f>
              <c:numCache>
                <c:formatCode>General</c:formatCode>
                <c:ptCount val="52"/>
                <c:pt idx="0">
                  <c:v>98.2</c:v>
                </c:pt>
                <c:pt idx="1">
                  <c:v>97.8</c:v>
                </c:pt>
                <c:pt idx="2">
                  <c:v>99.899999999999991</c:v>
                </c:pt>
                <c:pt idx="3">
                  <c:v>98.1</c:v>
                </c:pt>
                <c:pt idx="4">
                  <c:v>102.7</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1-831C-4EA0-BF72-3EAA5B58BD50}"/>
            </c:ext>
          </c:extLst>
        </c:ser>
        <c:ser>
          <c:idx val="2"/>
          <c:order val="2"/>
          <c:tx>
            <c:strRef>
              <c:f>Progress!$AY$3</c:f>
              <c:strCache>
                <c:ptCount val="1"/>
                <c:pt idx="0">
                  <c:v>Series 3</c:v>
                </c:pt>
              </c:strCache>
            </c:strRef>
          </c:tx>
          <c:spPr>
            <a:ln w="28575" cap="rnd">
              <a:solidFill>
                <a:schemeClr val="accent3"/>
              </a:solidFill>
              <a:round/>
            </a:ln>
            <a:effectLst/>
          </c:spPr>
          <c:marker>
            <c:symbol val="none"/>
          </c:marker>
          <c:val>
            <c:numRef>
              <c:f>Progress!$AY$4:$AY$55</c:f>
              <c:numCache>
                <c:formatCode>General</c:formatCode>
                <c:ptCount val="52"/>
                <c:pt idx="0">
                  <c:v>98.2</c:v>
                </c:pt>
                <c:pt idx="1">
                  <c:v>100.5</c:v>
                </c:pt>
                <c:pt idx="2">
                  <c:v>98.399999999999991</c:v>
                </c:pt>
                <c:pt idx="3">
                  <c:v>102</c:v>
                </c:pt>
                <c:pt idx="4">
                  <c:v>104.39999999999999</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2-831C-4EA0-BF72-3EAA5B58BD50}"/>
            </c:ext>
          </c:extLst>
        </c:ser>
        <c:ser>
          <c:idx val="3"/>
          <c:order val="3"/>
          <c:tx>
            <c:strRef>
              <c:f>Progress!$AZ$3</c:f>
              <c:strCache>
                <c:ptCount val="1"/>
                <c:pt idx="0">
                  <c:v>Series 4</c:v>
                </c:pt>
              </c:strCache>
              <c:extLst xmlns:c15="http://schemas.microsoft.com/office/drawing/2012/chart"/>
            </c:strRef>
          </c:tx>
          <c:spPr>
            <a:ln w="28575" cap="rnd">
              <a:solidFill>
                <a:schemeClr val="accent4"/>
              </a:solidFill>
              <a:round/>
            </a:ln>
            <a:effectLst/>
          </c:spPr>
          <c:marker>
            <c:symbol val="none"/>
          </c:marker>
          <c:val>
            <c:numRef>
              <c:f>Progress!$AZ$4:$AZ$55</c:f>
              <c:numCache>
                <c:formatCode>General</c:formatCode>
                <c:ptCount val="52"/>
                <c:pt idx="0">
                  <c:v>103.10000000000001</c:v>
                </c:pt>
                <c:pt idx="1">
                  <c:v>100.8</c:v>
                </c:pt>
                <c:pt idx="2">
                  <c:v>99.6</c:v>
                </c:pt>
                <c:pt idx="3">
                  <c:v>99.3</c:v>
                </c:pt>
                <c:pt idx="4">
                  <c:v>103.3</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3-831C-4EA0-BF72-3EAA5B58BD50}"/>
            </c:ext>
          </c:extLst>
        </c:ser>
        <c:ser>
          <c:idx val="4"/>
          <c:order val="4"/>
          <c:tx>
            <c:strRef>
              <c:f>Progress!$BA$3</c:f>
              <c:strCache>
                <c:ptCount val="1"/>
                <c:pt idx="0">
                  <c:v>Series 5</c:v>
                </c:pt>
              </c:strCache>
              <c:extLst xmlns:c15="http://schemas.microsoft.com/office/drawing/2012/chart"/>
            </c:strRef>
          </c:tx>
          <c:spPr>
            <a:ln w="28575" cap="rnd">
              <a:solidFill>
                <a:schemeClr val="accent5"/>
              </a:solidFill>
              <a:round/>
            </a:ln>
            <a:effectLst/>
          </c:spPr>
          <c:marker>
            <c:symbol val="none"/>
          </c:marker>
          <c:val>
            <c:numRef>
              <c:f>Progress!$BA$4:$BA$55</c:f>
              <c:numCache>
                <c:formatCode>General</c:formatCode>
                <c:ptCount val="52"/>
                <c:pt idx="0">
                  <c:v>101.8</c:v>
                </c:pt>
                <c:pt idx="1">
                  <c:v>101.1</c:v>
                </c:pt>
                <c:pt idx="2">
                  <c:v>102.5</c:v>
                </c:pt>
                <c:pt idx="3">
                  <c:v>101.89999999999999</c:v>
                </c:pt>
                <c:pt idx="4">
                  <c:v>102.8</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D195-4299-B9F9-479AABF45BD7}"/>
            </c:ext>
          </c:extLst>
        </c:ser>
        <c:ser>
          <c:idx val="5"/>
          <c:order val="5"/>
          <c:tx>
            <c:v>Series6</c:v>
          </c:tx>
          <c:spPr>
            <a:ln w="28575" cap="rnd">
              <a:solidFill>
                <a:schemeClr val="accent6"/>
              </a:solidFill>
              <a:round/>
            </a:ln>
            <a:effectLst/>
          </c:spPr>
          <c:marker>
            <c:symbol val="none"/>
          </c:marker>
          <c:val>
            <c:numRef>
              <c:f>Progress!$BB$4:$BB$55</c:f>
              <c:numCache>
                <c:formatCode>General</c:formatCode>
                <c:ptCount val="52"/>
                <c:pt idx="0">
                  <c:v>100.60000000000001</c:v>
                </c:pt>
                <c:pt idx="1">
                  <c:v>98.7</c:v>
                </c:pt>
                <c:pt idx="2">
                  <c:v>97.3</c:v>
                </c:pt>
                <c:pt idx="3">
                  <c:v>98.5</c:v>
                </c:pt>
                <c:pt idx="4">
                  <c:v>104.3</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1-F871-480E-9114-09F91EBEE318}"/>
            </c:ext>
          </c:extLst>
        </c:ser>
        <c:dLbls>
          <c:showLegendKey val="0"/>
          <c:showVal val="0"/>
          <c:showCatName val="0"/>
          <c:showSerName val="0"/>
          <c:showPercent val="0"/>
          <c:showBubbleSize val="0"/>
        </c:dLbls>
        <c:smooth val="0"/>
        <c:axId val="535794544"/>
        <c:axId val="535794872"/>
        <c:extLst/>
      </c:lineChart>
      <c:catAx>
        <c:axId val="5357945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Microcycle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794872"/>
        <c:crosses val="autoZero"/>
        <c:auto val="1"/>
        <c:lblAlgn val="ctr"/>
        <c:lblOffset val="100"/>
        <c:noMultiLvlLbl val="0"/>
      </c:catAx>
      <c:valAx>
        <c:axId val="535794872"/>
        <c:scaling>
          <c:orientation val="minMax"/>
          <c:max val="109"/>
          <c:min val="9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794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0"/>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Progress!$AH$75</c:f>
          <c:strCache>
            <c:ptCount val="1"/>
            <c:pt idx="0">
              <c:v>50-m Progress by Position
Secondary event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4"/>
          <c:order val="4"/>
          <c:tx>
            <c:strRef>
              <c:f>Progress!$BD$3</c:f>
              <c:strCache>
                <c:ptCount val="1"/>
                <c:pt idx="0">
                  <c:v>Kneeling</c:v>
                </c:pt>
              </c:strCache>
            </c:strRef>
          </c:tx>
          <c:spPr>
            <a:ln w="28575" cap="rnd">
              <a:solidFill>
                <a:schemeClr val="accent5"/>
              </a:solidFill>
              <a:round/>
            </a:ln>
            <a:effectLst/>
          </c:spPr>
          <c:marker>
            <c:symbol val="none"/>
          </c:marker>
          <c:val>
            <c:numRef>
              <c:f>Progress!$BD$4:$BD$55</c:f>
              <c:numCache>
                <c:formatCode>General</c:formatCode>
                <c:ptCount val="52"/>
                <c:pt idx="0">
                  <c:v>#N/A</c:v>
                </c:pt>
                <c:pt idx="1">
                  <c:v>389</c:v>
                </c:pt>
                <c:pt idx="2">
                  <c:v>392</c:v>
                </c:pt>
                <c:pt idx="3">
                  <c:v>393</c:v>
                </c:pt>
                <c:pt idx="4">
                  <c:v>390</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1-D86E-4B3B-AE58-B9B1B37E436F}"/>
            </c:ext>
          </c:extLst>
        </c:ser>
        <c:ser>
          <c:idx val="5"/>
          <c:order val="5"/>
          <c:tx>
            <c:strRef>
              <c:f>Progress!$BE$3</c:f>
              <c:strCache>
                <c:ptCount val="1"/>
                <c:pt idx="0">
                  <c:v>Prone</c:v>
                </c:pt>
              </c:strCache>
            </c:strRef>
          </c:tx>
          <c:spPr>
            <a:ln w="28575" cap="rnd">
              <a:solidFill>
                <a:schemeClr val="accent6"/>
              </a:solidFill>
              <a:round/>
            </a:ln>
            <a:effectLst/>
          </c:spPr>
          <c:marker>
            <c:symbol val="none"/>
          </c:marker>
          <c:val>
            <c:numRef>
              <c:f>Progress!$BE$4:$BE$55</c:f>
              <c:numCache>
                <c:formatCode>General</c:formatCode>
                <c:ptCount val="52"/>
                <c:pt idx="0">
                  <c:v>#N/A</c:v>
                </c:pt>
                <c:pt idx="1">
                  <c:v>#N/A</c:v>
                </c:pt>
                <c:pt idx="2">
                  <c:v>#N/A</c:v>
                </c:pt>
                <c:pt idx="3">
                  <c:v>395</c:v>
                </c:pt>
                <c:pt idx="4">
                  <c:v>396</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2-D86E-4B3B-AE58-B9B1B37E436F}"/>
            </c:ext>
          </c:extLst>
        </c:ser>
        <c:ser>
          <c:idx val="6"/>
          <c:order val="6"/>
          <c:tx>
            <c:strRef>
              <c:f>Progress!$BF$3</c:f>
              <c:strCache>
                <c:ptCount val="1"/>
                <c:pt idx="0">
                  <c:v>Standing</c:v>
                </c:pt>
              </c:strCache>
            </c:strRef>
          </c:tx>
          <c:spPr>
            <a:ln w="28575" cap="rnd">
              <a:solidFill>
                <a:schemeClr val="accent1">
                  <a:lumMod val="60000"/>
                </a:schemeClr>
              </a:solidFill>
              <a:round/>
            </a:ln>
            <a:effectLst/>
          </c:spPr>
          <c:marker>
            <c:symbol val="none"/>
          </c:marker>
          <c:val>
            <c:numRef>
              <c:f>Progress!$BF$4:$BF$55</c:f>
              <c:numCache>
                <c:formatCode>General</c:formatCode>
                <c:ptCount val="52"/>
                <c:pt idx="0">
                  <c:v>385</c:v>
                </c:pt>
                <c:pt idx="1">
                  <c:v>384</c:v>
                </c:pt>
                <c:pt idx="2">
                  <c:v>386</c:v>
                </c:pt>
                <c:pt idx="3">
                  <c:v>388</c:v>
                </c:pt>
                <c:pt idx="4">
                  <c:v>385</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3-D86E-4B3B-AE58-B9B1B37E436F}"/>
            </c:ext>
          </c:extLst>
        </c:ser>
        <c:dLbls>
          <c:showLegendKey val="0"/>
          <c:showVal val="0"/>
          <c:showCatName val="0"/>
          <c:showSerName val="0"/>
          <c:showPercent val="0"/>
          <c:showBubbleSize val="0"/>
        </c:dLbls>
        <c:smooth val="0"/>
        <c:axId val="535794544"/>
        <c:axId val="535794872"/>
        <c:extLst>
          <c:ext xmlns:c15="http://schemas.microsoft.com/office/drawing/2012/chart" uri="{02D57815-91ED-43cb-92C2-25804820EDAC}">
            <c15:filteredLineSeries>
              <c15:ser>
                <c:idx val="0"/>
                <c:order val="0"/>
                <c:tx>
                  <c:strRef>
                    <c:extLst>
                      <c:ext uri="{02D57815-91ED-43cb-92C2-25804820EDAC}">
                        <c15:formulaRef>
                          <c15:sqref>Progress!$AW$3</c15:sqref>
                        </c15:formulaRef>
                      </c:ext>
                    </c:extLst>
                    <c:strCache>
                      <c:ptCount val="1"/>
                      <c:pt idx="0">
                        <c:v>Series 1</c:v>
                      </c:pt>
                    </c:strCache>
                  </c:strRef>
                </c:tx>
                <c:spPr>
                  <a:ln w="28575" cap="rnd">
                    <a:solidFill>
                      <a:schemeClr val="accent1"/>
                    </a:solidFill>
                    <a:round/>
                  </a:ln>
                  <a:effectLst/>
                </c:spPr>
                <c:marker>
                  <c:symbol val="none"/>
                </c:marker>
                <c:val>
                  <c:numRef>
                    <c:extLst>
                      <c:ext uri="{02D57815-91ED-43cb-92C2-25804820EDAC}">
                        <c15:formulaRef>
                          <c15:sqref>Progress!$AW$4:$AW$55</c15:sqref>
                        </c15:formulaRef>
                      </c:ext>
                    </c:extLst>
                    <c:numCache>
                      <c:formatCode>General</c:formatCode>
                      <c:ptCount val="52"/>
                      <c:pt idx="0">
                        <c:v>101.2</c:v>
                      </c:pt>
                      <c:pt idx="1">
                        <c:v>100.8</c:v>
                      </c:pt>
                      <c:pt idx="2">
                        <c:v>99.6</c:v>
                      </c:pt>
                      <c:pt idx="3">
                        <c:v>100.8</c:v>
                      </c:pt>
                      <c:pt idx="4">
                        <c:v>102.3</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0-C070-48B9-A3FE-1FF86415420A}"/>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Progress!$AX$3</c15:sqref>
                        </c15:formulaRef>
                      </c:ext>
                    </c:extLst>
                    <c:strCache>
                      <c:ptCount val="1"/>
                      <c:pt idx="0">
                        <c:v>Series 2</c:v>
                      </c:pt>
                    </c:strCache>
                  </c:strRef>
                </c:tx>
                <c:spPr>
                  <a:ln w="28575" cap="rnd">
                    <a:solidFill>
                      <a:schemeClr val="accent2"/>
                    </a:solidFill>
                    <a:round/>
                  </a:ln>
                  <a:effectLst/>
                </c:spPr>
                <c:marker>
                  <c:symbol val="none"/>
                </c:marker>
                <c:val>
                  <c:numRef>
                    <c:extLst xmlns:c15="http://schemas.microsoft.com/office/drawing/2012/chart">
                      <c:ext xmlns:c15="http://schemas.microsoft.com/office/drawing/2012/chart" uri="{02D57815-91ED-43cb-92C2-25804820EDAC}">
                        <c15:formulaRef>
                          <c15:sqref>Progress!$AX$4:$AX$11</c15:sqref>
                        </c15:formulaRef>
                      </c:ext>
                    </c:extLst>
                    <c:numCache>
                      <c:formatCode>General</c:formatCode>
                      <c:ptCount val="8"/>
                      <c:pt idx="0">
                        <c:v>98.2</c:v>
                      </c:pt>
                      <c:pt idx="1">
                        <c:v>97.8</c:v>
                      </c:pt>
                      <c:pt idx="2">
                        <c:v>99.899999999999991</c:v>
                      </c:pt>
                      <c:pt idx="3">
                        <c:v>98.1</c:v>
                      </c:pt>
                      <c:pt idx="4">
                        <c:v>102.7</c:v>
                      </c:pt>
                      <c:pt idx="5">
                        <c:v>#N/A</c:v>
                      </c:pt>
                      <c:pt idx="6">
                        <c:v>#N/A</c:v>
                      </c:pt>
                      <c:pt idx="7">
                        <c:v>#N/A</c:v>
                      </c:pt>
                    </c:numCache>
                  </c:numRef>
                </c:val>
                <c:smooth val="0"/>
                <c:extLst xmlns:c15="http://schemas.microsoft.com/office/drawing/2012/chart">
                  <c:ext xmlns:c16="http://schemas.microsoft.com/office/drawing/2014/chart" uri="{C3380CC4-5D6E-409C-BE32-E72D297353CC}">
                    <c16:uniqueId val="{00000001-C070-48B9-A3FE-1FF86415420A}"/>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Progress!$AY$3</c15:sqref>
                        </c15:formulaRef>
                      </c:ext>
                    </c:extLst>
                    <c:strCache>
                      <c:ptCount val="1"/>
                      <c:pt idx="0">
                        <c:v>Series 3</c:v>
                      </c:pt>
                    </c:strCache>
                  </c:strRef>
                </c:tx>
                <c:spPr>
                  <a:ln w="28575" cap="rnd">
                    <a:solidFill>
                      <a:schemeClr val="accent3"/>
                    </a:solidFill>
                    <a:round/>
                  </a:ln>
                  <a:effectLst/>
                </c:spPr>
                <c:marker>
                  <c:symbol val="none"/>
                </c:marker>
                <c:val>
                  <c:numRef>
                    <c:extLst xmlns:c15="http://schemas.microsoft.com/office/drawing/2012/chart">
                      <c:ext xmlns:c15="http://schemas.microsoft.com/office/drawing/2012/chart" uri="{02D57815-91ED-43cb-92C2-25804820EDAC}">
                        <c15:formulaRef>
                          <c15:sqref>Progress!$AY$4:$AY$11</c15:sqref>
                        </c15:formulaRef>
                      </c:ext>
                    </c:extLst>
                    <c:numCache>
                      <c:formatCode>General</c:formatCode>
                      <c:ptCount val="8"/>
                      <c:pt idx="0">
                        <c:v>98.2</c:v>
                      </c:pt>
                      <c:pt idx="1">
                        <c:v>100.5</c:v>
                      </c:pt>
                      <c:pt idx="2">
                        <c:v>98.399999999999991</c:v>
                      </c:pt>
                      <c:pt idx="3">
                        <c:v>102</c:v>
                      </c:pt>
                      <c:pt idx="4">
                        <c:v>104.39999999999999</c:v>
                      </c:pt>
                      <c:pt idx="5">
                        <c:v>#N/A</c:v>
                      </c:pt>
                      <c:pt idx="6">
                        <c:v>#N/A</c:v>
                      </c:pt>
                      <c:pt idx="7">
                        <c:v>#N/A</c:v>
                      </c:pt>
                    </c:numCache>
                  </c:numRef>
                </c:val>
                <c:smooth val="0"/>
                <c:extLst xmlns:c15="http://schemas.microsoft.com/office/drawing/2012/chart">
                  <c:ext xmlns:c16="http://schemas.microsoft.com/office/drawing/2014/chart" uri="{C3380CC4-5D6E-409C-BE32-E72D297353CC}">
                    <c16:uniqueId val="{00000002-C070-48B9-A3FE-1FF86415420A}"/>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Progress!$AZ$3</c15:sqref>
                        </c15:formulaRef>
                      </c:ext>
                    </c:extLst>
                    <c:strCache>
                      <c:ptCount val="1"/>
                      <c:pt idx="0">
                        <c:v>Series 4</c:v>
                      </c:pt>
                    </c:strCache>
                  </c:strRef>
                </c:tx>
                <c:spPr>
                  <a:ln w="28575" cap="rnd">
                    <a:solidFill>
                      <a:schemeClr val="accent4"/>
                    </a:solidFill>
                    <a:round/>
                  </a:ln>
                  <a:effectLst/>
                </c:spPr>
                <c:marker>
                  <c:symbol val="none"/>
                </c:marker>
                <c:val>
                  <c:numRef>
                    <c:extLst xmlns:c15="http://schemas.microsoft.com/office/drawing/2012/chart">
                      <c:ext xmlns:c15="http://schemas.microsoft.com/office/drawing/2012/chart" uri="{02D57815-91ED-43cb-92C2-25804820EDAC}">
                        <c15:formulaRef>
                          <c15:sqref>Progress!$AZ$4:$AZ$19</c15:sqref>
                        </c15:formulaRef>
                      </c:ext>
                    </c:extLst>
                    <c:numCache>
                      <c:formatCode>General</c:formatCode>
                      <c:ptCount val="16"/>
                      <c:pt idx="0">
                        <c:v>103.10000000000001</c:v>
                      </c:pt>
                      <c:pt idx="1">
                        <c:v>100.8</c:v>
                      </c:pt>
                      <c:pt idx="2">
                        <c:v>99.6</c:v>
                      </c:pt>
                      <c:pt idx="3">
                        <c:v>99.3</c:v>
                      </c:pt>
                      <c:pt idx="4">
                        <c:v>103.3</c:v>
                      </c:pt>
                      <c:pt idx="5">
                        <c:v>#N/A</c:v>
                      </c:pt>
                      <c:pt idx="6">
                        <c:v>#N/A</c:v>
                      </c:pt>
                      <c:pt idx="7">
                        <c:v>#N/A</c:v>
                      </c:pt>
                      <c:pt idx="8">
                        <c:v>#N/A</c:v>
                      </c:pt>
                      <c:pt idx="9">
                        <c:v>#N/A</c:v>
                      </c:pt>
                      <c:pt idx="10">
                        <c:v>#N/A</c:v>
                      </c:pt>
                      <c:pt idx="11">
                        <c:v>#N/A</c:v>
                      </c:pt>
                      <c:pt idx="12">
                        <c:v>#N/A</c:v>
                      </c:pt>
                      <c:pt idx="13">
                        <c:v>#N/A</c:v>
                      </c:pt>
                      <c:pt idx="14">
                        <c:v>#N/A</c:v>
                      </c:pt>
                      <c:pt idx="15">
                        <c:v>#N/A</c:v>
                      </c:pt>
                    </c:numCache>
                  </c:numRef>
                </c:val>
                <c:smooth val="0"/>
                <c:extLst xmlns:c15="http://schemas.microsoft.com/office/drawing/2012/chart">
                  <c:ext xmlns:c16="http://schemas.microsoft.com/office/drawing/2014/chart" uri="{C3380CC4-5D6E-409C-BE32-E72D297353CC}">
                    <c16:uniqueId val="{00000003-C070-48B9-A3FE-1FF86415420A}"/>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Progress!$BG$3</c15:sqref>
                        </c15:formulaRef>
                      </c:ext>
                    </c:extLst>
                    <c:strCache>
                      <c:ptCount val="1"/>
                      <c:pt idx="0">
                        <c:v>Qualifier</c:v>
                      </c:pt>
                    </c:strCache>
                  </c:strRef>
                </c:tx>
                <c:spPr>
                  <a:ln w="28575" cap="rnd">
                    <a:solidFill>
                      <a:schemeClr val="accent2">
                        <a:lumMod val="60000"/>
                      </a:schemeClr>
                    </a:solidFill>
                    <a:round/>
                  </a:ln>
                  <a:effectLst/>
                </c:spPr>
                <c:marker>
                  <c:symbol val="none"/>
                </c:marker>
                <c:val>
                  <c:numRef>
                    <c:extLst xmlns:c15="http://schemas.microsoft.com/office/drawing/2012/chart">
                      <c:ext xmlns:c15="http://schemas.microsoft.com/office/drawing/2012/chart" uri="{02D57815-91ED-43cb-92C2-25804820EDAC}">
                        <c15:formulaRef>
                          <c15:sqref>Progress!$BG$4:$BG$55</c15:sqref>
                        </c15:formulaRef>
                      </c:ext>
                    </c:extLst>
                    <c:numCache>
                      <c:formatCode>General</c:formatCode>
                      <c:ptCount val="52"/>
                      <c:pt idx="0">
                        <c:v>#N/A</c:v>
                      </c:pt>
                      <c:pt idx="1">
                        <c:v>#N/A</c:v>
                      </c:pt>
                      <c:pt idx="2">
                        <c:v>#N/A</c:v>
                      </c:pt>
                      <c:pt idx="3">
                        <c:v>1176</c:v>
                      </c:pt>
                      <c:pt idx="4">
                        <c:v>1171</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xmlns:c15="http://schemas.microsoft.com/office/drawing/2012/chart">
                  <c:ext xmlns:c16="http://schemas.microsoft.com/office/drawing/2014/chart" uri="{C3380CC4-5D6E-409C-BE32-E72D297353CC}">
                    <c16:uniqueId val="{00000004-D86E-4B3B-AE58-B9B1B37E436F}"/>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Progress!$BH$3</c15:sqref>
                        </c15:formulaRef>
                      </c:ext>
                    </c:extLst>
                    <c:strCache>
                      <c:ptCount val="1"/>
                      <c:pt idx="0">
                        <c:v>0</c:v>
                      </c:pt>
                    </c:strCache>
                  </c:strRef>
                </c:tx>
                <c:spPr>
                  <a:ln w="28575" cap="rnd">
                    <a:solidFill>
                      <a:schemeClr val="accent3">
                        <a:lumMod val="60000"/>
                      </a:schemeClr>
                    </a:solidFill>
                    <a:round/>
                  </a:ln>
                  <a:effectLst/>
                </c:spPr>
                <c:marker>
                  <c:symbol val="none"/>
                </c:marker>
                <c:val>
                  <c:numRef>
                    <c:extLst xmlns:c15="http://schemas.microsoft.com/office/drawing/2012/chart">
                      <c:ext xmlns:c15="http://schemas.microsoft.com/office/drawing/2012/chart" uri="{02D57815-91ED-43cb-92C2-25804820EDAC}">
                        <c15:formulaRef>
                          <c15:sqref>Progress!$BH$4:$BH$55</c15:sqref>
                        </c15:formulaRef>
                      </c:ext>
                    </c:extLst>
                    <c:numCache>
                      <c:formatCode>General</c:formatCode>
                      <c:ptCount val="52"/>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xmlns:c15="http://schemas.microsoft.com/office/drawing/2012/chart">
                  <c:ext xmlns:c16="http://schemas.microsoft.com/office/drawing/2014/chart" uri="{C3380CC4-5D6E-409C-BE32-E72D297353CC}">
                    <c16:uniqueId val="{00000005-D86E-4B3B-AE58-B9B1B37E436F}"/>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Progress!$BI$3</c15:sqref>
                        </c15:formulaRef>
                      </c:ext>
                    </c:extLst>
                    <c:strCache>
                      <c:ptCount val="1"/>
                      <c:pt idx="0">
                        <c:v>0</c:v>
                      </c:pt>
                    </c:strCache>
                  </c:strRef>
                </c:tx>
                <c:spPr>
                  <a:ln w="28575" cap="rnd">
                    <a:solidFill>
                      <a:schemeClr val="accent4">
                        <a:lumMod val="60000"/>
                      </a:schemeClr>
                    </a:solidFill>
                    <a:round/>
                  </a:ln>
                  <a:effectLst/>
                </c:spPr>
                <c:marker>
                  <c:symbol val="none"/>
                </c:marker>
                <c:val>
                  <c:numRef>
                    <c:extLst xmlns:c15="http://schemas.microsoft.com/office/drawing/2012/chart">
                      <c:ext xmlns:c15="http://schemas.microsoft.com/office/drawing/2012/chart" uri="{02D57815-91ED-43cb-92C2-25804820EDAC}">
                        <c15:formulaRef>
                          <c15:sqref>Progress!$BI$4:$BI$55</c15:sqref>
                        </c15:formulaRef>
                      </c:ext>
                    </c:extLst>
                    <c:numCache>
                      <c:formatCode>General</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xmlns:c15="http://schemas.microsoft.com/office/drawing/2012/chart">
                  <c:ext xmlns:c16="http://schemas.microsoft.com/office/drawing/2014/chart" uri="{C3380CC4-5D6E-409C-BE32-E72D297353CC}">
                    <c16:uniqueId val="{00000006-D86E-4B3B-AE58-B9B1B37E436F}"/>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Progress!$BJ$3</c15:sqref>
                        </c15:formulaRef>
                      </c:ext>
                    </c:extLst>
                    <c:strCache>
                      <c:ptCount val="1"/>
                      <c:pt idx="0">
                        <c:v>0</c:v>
                      </c:pt>
                    </c:strCache>
                  </c:strRef>
                </c:tx>
                <c:spPr>
                  <a:ln w="28575" cap="rnd">
                    <a:solidFill>
                      <a:schemeClr val="accent5">
                        <a:lumMod val="60000"/>
                      </a:schemeClr>
                    </a:solidFill>
                    <a:round/>
                  </a:ln>
                  <a:effectLst/>
                </c:spPr>
                <c:marker>
                  <c:symbol val="none"/>
                </c:marker>
                <c:val>
                  <c:numRef>
                    <c:extLst xmlns:c15="http://schemas.microsoft.com/office/drawing/2012/chart">
                      <c:ext xmlns:c15="http://schemas.microsoft.com/office/drawing/2012/chart" uri="{02D57815-91ED-43cb-92C2-25804820EDAC}">
                        <c15:formulaRef>
                          <c15:sqref>Progress!$BJ$4:$BJ$55</c15:sqref>
                        </c15:formulaRef>
                      </c:ext>
                    </c:extLst>
                    <c:numCache>
                      <c:formatCode>General</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xmlns:c15="http://schemas.microsoft.com/office/drawing/2012/chart">
                  <c:ext xmlns:c16="http://schemas.microsoft.com/office/drawing/2014/chart" uri="{C3380CC4-5D6E-409C-BE32-E72D297353CC}">
                    <c16:uniqueId val="{00000001-E24D-4822-8636-627BD7A09B7A}"/>
                  </c:ext>
                </c:extLst>
              </c15:ser>
            </c15:filteredLineSeries>
          </c:ext>
        </c:extLst>
      </c:lineChart>
      <c:catAx>
        <c:axId val="5357945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Microcycle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794872"/>
        <c:crosses val="autoZero"/>
        <c:auto val="1"/>
        <c:lblAlgn val="ctr"/>
        <c:lblOffset val="100"/>
        <c:noMultiLvlLbl val="0"/>
      </c:catAx>
      <c:valAx>
        <c:axId val="535794872"/>
        <c:scaling>
          <c:orientation val="minMax"/>
          <c:max val="4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794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0"/>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Progress!$AH$76</c:f>
          <c:strCache>
            <c:ptCount val="1"/>
            <c:pt idx="0">
              <c:v>10-m Rifle Progress
Primary Event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5"/>
          <c:order val="5"/>
          <c:tx>
            <c:v>Qualifier</c:v>
          </c:tx>
          <c:spPr>
            <a:ln w="28575" cap="rnd">
              <a:solidFill>
                <a:schemeClr val="accent6"/>
              </a:solidFill>
              <a:round/>
            </a:ln>
            <a:effectLst/>
          </c:spPr>
          <c:marker>
            <c:symbol val="none"/>
          </c:marker>
          <c:val>
            <c:numRef>
              <c:f>Progress!$BC$4:$BC$55</c:f>
              <c:numCache>
                <c:formatCode>General</c:formatCode>
                <c:ptCount val="52"/>
                <c:pt idx="0">
                  <c:v>603.1</c:v>
                </c:pt>
                <c:pt idx="1">
                  <c:v>599.70000000000005</c:v>
                </c:pt>
                <c:pt idx="2">
                  <c:v>597.29999999999995</c:v>
                </c:pt>
                <c:pt idx="3">
                  <c:v>600.59999999999991</c:v>
                </c:pt>
                <c:pt idx="4">
                  <c:v>619.79999999999995</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1-329C-404C-8F79-42313C04C34D}"/>
            </c:ext>
          </c:extLst>
        </c:ser>
        <c:dLbls>
          <c:showLegendKey val="0"/>
          <c:showVal val="0"/>
          <c:showCatName val="0"/>
          <c:showSerName val="0"/>
          <c:showPercent val="0"/>
          <c:showBubbleSize val="0"/>
        </c:dLbls>
        <c:smooth val="0"/>
        <c:axId val="535794544"/>
        <c:axId val="535794872"/>
        <c:extLst>
          <c:ext xmlns:c15="http://schemas.microsoft.com/office/drawing/2012/chart" uri="{02D57815-91ED-43cb-92C2-25804820EDAC}">
            <c15:filteredLineSeries>
              <c15:ser>
                <c:idx val="0"/>
                <c:order val="0"/>
                <c:tx>
                  <c:strRef>
                    <c:extLst>
                      <c:ext uri="{02D57815-91ED-43cb-92C2-25804820EDAC}">
                        <c15:formulaRef>
                          <c15:sqref>Progress!$AW$3</c15:sqref>
                        </c15:formulaRef>
                      </c:ext>
                    </c:extLst>
                    <c:strCache>
                      <c:ptCount val="1"/>
                      <c:pt idx="0">
                        <c:v>Series 1</c:v>
                      </c:pt>
                    </c:strCache>
                  </c:strRef>
                </c:tx>
                <c:spPr>
                  <a:ln w="28575" cap="rnd">
                    <a:solidFill>
                      <a:schemeClr val="accent1"/>
                    </a:solidFill>
                    <a:round/>
                  </a:ln>
                  <a:effectLst/>
                </c:spPr>
                <c:marker>
                  <c:symbol val="none"/>
                </c:marker>
                <c:val>
                  <c:numRef>
                    <c:extLst>
                      <c:ext uri="{02D57815-91ED-43cb-92C2-25804820EDAC}">
                        <c15:formulaRef>
                          <c15:sqref>Progress!$AW$4:$AW$55</c15:sqref>
                        </c15:formulaRef>
                      </c:ext>
                    </c:extLst>
                    <c:numCache>
                      <c:formatCode>General</c:formatCode>
                      <c:ptCount val="52"/>
                      <c:pt idx="0">
                        <c:v>101.2</c:v>
                      </c:pt>
                      <c:pt idx="1">
                        <c:v>100.8</c:v>
                      </c:pt>
                      <c:pt idx="2">
                        <c:v>99.6</c:v>
                      </c:pt>
                      <c:pt idx="3">
                        <c:v>100.8</c:v>
                      </c:pt>
                      <c:pt idx="4">
                        <c:v>102.3</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0-5881-457D-8000-8D579F77ACB4}"/>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Progress!$AX$3</c15:sqref>
                        </c15:formulaRef>
                      </c:ext>
                    </c:extLst>
                    <c:strCache>
                      <c:ptCount val="1"/>
                      <c:pt idx="0">
                        <c:v>Series 2</c:v>
                      </c:pt>
                    </c:strCache>
                  </c:strRef>
                </c:tx>
                <c:spPr>
                  <a:ln w="28575" cap="rnd">
                    <a:solidFill>
                      <a:schemeClr val="accent2"/>
                    </a:solidFill>
                    <a:round/>
                  </a:ln>
                  <a:effectLst/>
                </c:spPr>
                <c:marker>
                  <c:symbol val="none"/>
                </c:marker>
                <c:val>
                  <c:numRef>
                    <c:extLst xmlns:c15="http://schemas.microsoft.com/office/drawing/2012/chart">
                      <c:ext xmlns:c15="http://schemas.microsoft.com/office/drawing/2012/chart" uri="{02D57815-91ED-43cb-92C2-25804820EDAC}">
                        <c15:formulaRef>
                          <c15:sqref>Progress!$AX$4:$AX$19</c15:sqref>
                        </c15:formulaRef>
                      </c:ext>
                    </c:extLst>
                    <c:numCache>
                      <c:formatCode>General</c:formatCode>
                      <c:ptCount val="16"/>
                      <c:pt idx="0">
                        <c:v>98.2</c:v>
                      </c:pt>
                      <c:pt idx="1">
                        <c:v>97.8</c:v>
                      </c:pt>
                      <c:pt idx="2">
                        <c:v>99.899999999999991</c:v>
                      </c:pt>
                      <c:pt idx="3">
                        <c:v>98.1</c:v>
                      </c:pt>
                      <c:pt idx="4">
                        <c:v>102.7</c:v>
                      </c:pt>
                      <c:pt idx="5">
                        <c:v>#N/A</c:v>
                      </c:pt>
                      <c:pt idx="6">
                        <c:v>#N/A</c:v>
                      </c:pt>
                      <c:pt idx="7">
                        <c:v>#N/A</c:v>
                      </c:pt>
                      <c:pt idx="8">
                        <c:v>#N/A</c:v>
                      </c:pt>
                      <c:pt idx="9">
                        <c:v>#N/A</c:v>
                      </c:pt>
                      <c:pt idx="10">
                        <c:v>#N/A</c:v>
                      </c:pt>
                      <c:pt idx="11">
                        <c:v>#N/A</c:v>
                      </c:pt>
                      <c:pt idx="12">
                        <c:v>#N/A</c:v>
                      </c:pt>
                      <c:pt idx="13">
                        <c:v>#N/A</c:v>
                      </c:pt>
                      <c:pt idx="14">
                        <c:v>#N/A</c:v>
                      </c:pt>
                      <c:pt idx="15">
                        <c:v>#N/A</c:v>
                      </c:pt>
                    </c:numCache>
                  </c:numRef>
                </c:val>
                <c:smooth val="0"/>
                <c:extLst xmlns:c15="http://schemas.microsoft.com/office/drawing/2012/chart">
                  <c:ext xmlns:c16="http://schemas.microsoft.com/office/drawing/2014/chart" uri="{C3380CC4-5D6E-409C-BE32-E72D297353CC}">
                    <c16:uniqueId val="{00000001-5881-457D-8000-8D579F77ACB4}"/>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Progress!$AY$3</c15:sqref>
                        </c15:formulaRef>
                      </c:ext>
                    </c:extLst>
                    <c:strCache>
                      <c:ptCount val="1"/>
                      <c:pt idx="0">
                        <c:v>Series 3</c:v>
                      </c:pt>
                    </c:strCache>
                  </c:strRef>
                </c:tx>
                <c:spPr>
                  <a:ln w="28575" cap="rnd">
                    <a:solidFill>
                      <a:schemeClr val="accent3"/>
                    </a:solidFill>
                    <a:round/>
                  </a:ln>
                  <a:effectLst/>
                </c:spPr>
                <c:marker>
                  <c:symbol val="none"/>
                </c:marker>
                <c:val>
                  <c:numRef>
                    <c:extLst xmlns:c15="http://schemas.microsoft.com/office/drawing/2012/chart">
                      <c:ext xmlns:c15="http://schemas.microsoft.com/office/drawing/2012/chart" uri="{02D57815-91ED-43cb-92C2-25804820EDAC}">
                        <c15:formulaRef>
                          <c15:sqref>Progress!$AY$4:$AY$19</c15:sqref>
                        </c15:formulaRef>
                      </c:ext>
                    </c:extLst>
                    <c:numCache>
                      <c:formatCode>General</c:formatCode>
                      <c:ptCount val="16"/>
                      <c:pt idx="0">
                        <c:v>98.2</c:v>
                      </c:pt>
                      <c:pt idx="1">
                        <c:v>100.5</c:v>
                      </c:pt>
                      <c:pt idx="2">
                        <c:v>98.399999999999991</c:v>
                      </c:pt>
                      <c:pt idx="3">
                        <c:v>102</c:v>
                      </c:pt>
                      <c:pt idx="4">
                        <c:v>104.39999999999999</c:v>
                      </c:pt>
                      <c:pt idx="5">
                        <c:v>#N/A</c:v>
                      </c:pt>
                      <c:pt idx="6">
                        <c:v>#N/A</c:v>
                      </c:pt>
                      <c:pt idx="7">
                        <c:v>#N/A</c:v>
                      </c:pt>
                      <c:pt idx="8">
                        <c:v>#N/A</c:v>
                      </c:pt>
                      <c:pt idx="9">
                        <c:v>#N/A</c:v>
                      </c:pt>
                      <c:pt idx="10">
                        <c:v>#N/A</c:v>
                      </c:pt>
                      <c:pt idx="11">
                        <c:v>#N/A</c:v>
                      </c:pt>
                      <c:pt idx="12">
                        <c:v>#N/A</c:v>
                      </c:pt>
                      <c:pt idx="13">
                        <c:v>#N/A</c:v>
                      </c:pt>
                      <c:pt idx="14">
                        <c:v>#N/A</c:v>
                      </c:pt>
                      <c:pt idx="15">
                        <c:v>#N/A</c:v>
                      </c:pt>
                    </c:numCache>
                  </c:numRef>
                </c:val>
                <c:smooth val="0"/>
                <c:extLst xmlns:c15="http://schemas.microsoft.com/office/drawing/2012/chart">
                  <c:ext xmlns:c16="http://schemas.microsoft.com/office/drawing/2014/chart" uri="{C3380CC4-5D6E-409C-BE32-E72D297353CC}">
                    <c16:uniqueId val="{00000002-5881-457D-8000-8D579F77ACB4}"/>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Progress!$AZ$3</c15:sqref>
                        </c15:formulaRef>
                      </c:ext>
                    </c:extLst>
                    <c:strCache>
                      <c:ptCount val="1"/>
                      <c:pt idx="0">
                        <c:v>Series 4</c:v>
                      </c:pt>
                    </c:strCache>
                  </c:strRef>
                </c:tx>
                <c:spPr>
                  <a:ln w="28575" cap="rnd">
                    <a:solidFill>
                      <a:schemeClr val="accent4"/>
                    </a:solidFill>
                    <a:round/>
                  </a:ln>
                  <a:effectLst/>
                </c:spPr>
                <c:marker>
                  <c:symbol val="none"/>
                </c:marker>
                <c:val>
                  <c:numRef>
                    <c:extLst xmlns:c15="http://schemas.microsoft.com/office/drawing/2012/chart">
                      <c:ext xmlns:c15="http://schemas.microsoft.com/office/drawing/2012/chart" uri="{02D57815-91ED-43cb-92C2-25804820EDAC}">
                        <c15:formulaRef>
                          <c15:sqref>Progress!$AZ$4:$AZ$55</c15:sqref>
                        </c15:formulaRef>
                      </c:ext>
                    </c:extLst>
                    <c:numCache>
                      <c:formatCode>General</c:formatCode>
                      <c:ptCount val="52"/>
                      <c:pt idx="0">
                        <c:v>103.10000000000001</c:v>
                      </c:pt>
                      <c:pt idx="1">
                        <c:v>100.8</c:v>
                      </c:pt>
                      <c:pt idx="2">
                        <c:v>99.6</c:v>
                      </c:pt>
                      <c:pt idx="3">
                        <c:v>99.3</c:v>
                      </c:pt>
                      <c:pt idx="4">
                        <c:v>103.3</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xmlns:c15="http://schemas.microsoft.com/office/drawing/2012/chart">
                  <c:ext xmlns:c16="http://schemas.microsoft.com/office/drawing/2014/chart" uri="{C3380CC4-5D6E-409C-BE32-E72D297353CC}">
                    <c16:uniqueId val="{00000003-5881-457D-8000-8D579F77ACB4}"/>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Progress!$BA$3</c15:sqref>
                        </c15:formulaRef>
                      </c:ext>
                    </c:extLst>
                    <c:strCache>
                      <c:ptCount val="1"/>
                      <c:pt idx="0">
                        <c:v>Series 5</c:v>
                      </c:pt>
                    </c:strCache>
                  </c:strRef>
                </c:tx>
                <c:spPr>
                  <a:ln w="28575" cap="rnd">
                    <a:solidFill>
                      <a:schemeClr val="accent5"/>
                    </a:solidFill>
                    <a:round/>
                  </a:ln>
                  <a:effectLst/>
                </c:spPr>
                <c:marker>
                  <c:symbol val="none"/>
                </c:marker>
                <c:val>
                  <c:numRef>
                    <c:extLst xmlns:c15="http://schemas.microsoft.com/office/drawing/2012/chart">
                      <c:ext xmlns:c15="http://schemas.microsoft.com/office/drawing/2012/chart" uri="{02D57815-91ED-43cb-92C2-25804820EDAC}">
                        <c15:formulaRef>
                          <c15:sqref>Progress!$BA$4:$BA$19</c15:sqref>
                        </c15:formulaRef>
                      </c:ext>
                    </c:extLst>
                    <c:numCache>
                      <c:formatCode>General</c:formatCode>
                      <c:ptCount val="16"/>
                      <c:pt idx="0">
                        <c:v>101.8</c:v>
                      </c:pt>
                      <c:pt idx="1">
                        <c:v>101.1</c:v>
                      </c:pt>
                      <c:pt idx="2">
                        <c:v>102.5</c:v>
                      </c:pt>
                      <c:pt idx="3">
                        <c:v>101.89999999999999</c:v>
                      </c:pt>
                      <c:pt idx="4">
                        <c:v>102.8</c:v>
                      </c:pt>
                      <c:pt idx="5">
                        <c:v>#N/A</c:v>
                      </c:pt>
                      <c:pt idx="6">
                        <c:v>#N/A</c:v>
                      </c:pt>
                      <c:pt idx="7">
                        <c:v>#N/A</c:v>
                      </c:pt>
                      <c:pt idx="8">
                        <c:v>#N/A</c:v>
                      </c:pt>
                      <c:pt idx="9">
                        <c:v>#N/A</c:v>
                      </c:pt>
                      <c:pt idx="10">
                        <c:v>#N/A</c:v>
                      </c:pt>
                      <c:pt idx="11">
                        <c:v>#N/A</c:v>
                      </c:pt>
                      <c:pt idx="12">
                        <c:v>#N/A</c:v>
                      </c:pt>
                      <c:pt idx="13">
                        <c:v>#N/A</c:v>
                      </c:pt>
                      <c:pt idx="14">
                        <c:v>#N/A</c:v>
                      </c:pt>
                      <c:pt idx="15">
                        <c:v>#N/A</c:v>
                      </c:pt>
                    </c:numCache>
                  </c:numRef>
                </c:val>
                <c:smooth val="0"/>
                <c:extLst xmlns:c15="http://schemas.microsoft.com/office/drawing/2012/chart">
                  <c:ext xmlns:c16="http://schemas.microsoft.com/office/drawing/2014/chart" uri="{C3380CC4-5D6E-409C-BE32-E72D297353CC}">
                    <c16:uniqueId val="{00000004-5881-457D-8000-8D579F77ACB4}"/>
                  </c:ext>
                </c:extLst>
              </c15:ser>
            </c15:filteredLineSeries>
          </c:ext>
        </c:extLst>
      </c:lineChart>
      <c:catAx>
        <c:axId val="5357945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Microcycle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794872"/>
        <c:crosses val="autoZero"/>
        <c:auto val="1"/>
        <c:lblAlgn val="ctr"/>
        <c:lblOffset val="100"/>
        <c:noMultiLvlLbl val="0"/>
      </c:catAx>
      <c:valAx>
        <c:axId val="535794872"/>
        <c:scaling>
          <c:orientation val="minMax"/>
          <c:max val="630"/>
          <c:min val="59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794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0"/>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Progress!$AH$75</c:f>
          <c:strCache>
            <c:ptCount val="1"/>
            <c:pt idx="0">
              <c:v>50-m Progress by Position
Secondary event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8"/>
          <c:order val="8"/>
          <c:tx>
            <c:v>50-m Qualifier</c:v>
          </c:tx>
          <c:spPr>
            <a:ln w="28575" cap="rnd">
              <a:solidFill>
                <a:schemeClr val="accent3">
                  <a:lumMod val="60000"/>
                </a:schemeClr>
              </a:solidFill>
              <a:round/>
            </a:ln>
            <a:effectLst/>
          </c:spPr>
          <c:marker>
            <c:symbol val="none"/>
          </c:marker>
          <c:val>
            <c:numRef>
              <c:f>Progress!$BG$4:$BG$55</c:f>
              <c:numCache>
                <c:formatCode>General</c:formatCode>
                <c:ptCount val="52"/>
                <c:pt idx="0">
                  <c:v>#N/A</c:v>
                </c:pt>
                <c:pt idx="1">
                  <c:v>#N/A</c:v>
                </c:pt>
                <c:pt idx="2">
                  <c:v>#N/A</c:v>
                </c:pt>
                <c:pt idx="3">
                  <c:v>1176</c:v>
                </c:pt>
                <c:pt idx="4">
                  <c:v>1171</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xmlns:c15="http://schemas.microsoft.com/office/drawing/2012/chart">
            <c:ext xmlns:c16="http://schemas.microsoft.com/office/drawing/2014/chart" uri="{C3380CC4-5D6E-409C-BE32-E72D297353CC}">
              <c16:uniqueId val="{00000004-03F3-481A-9501-A0A91FDBCA9C}"/>
            </c:ext>
          </c:extLst>
        </c:ser>
        <c:dLbls>
          <c:showLegendKey val="0"/>
          <c:showVal val="0"/>
          <c:showCatName val="0"/>
          <c:showSerName val="0"/>
          <c:showPercent val="0"/>
          <c:showBubbleSize val="0"/>
        </c:dLbls>
        <c:smooth val="0"/>
        <c:axId val="535794544"/>
        <c:axId val="535794872"/>
        <c:extLst>
          <c:ext xmlns:c15="http://schemas.microsoft.com/office/drawing/2012/chart" uri="{02D57815-91ED-43cb-92C2-25804820EDAC}">
            <c15:filteredLineSeries>
              <c15:ser>
                <c:idx val="0"/>
                <c:order val="0"/>
                <c:tx>
                  <c:strRef>
                    <c:extLst>
                      <c:ext uri="{02D57815-91ED-43cb-92C2-25804820EDAC}">
                        <c15:formulaRef>
                          <c15:sqref>Progress!$AW$3</c15:sqref>
                        </c15:formulaRef>
                      </c:ext>
                    </c:extLst>
                    <c:strCache>
                      <c:ptCount val="1"/>
                      <c:pt idx="0">
                        <c:v>Series 1</c:v>
                      </c:pt>
                    </c:strCache>
                  </c:strRef>
                </c:tx>
                <c:spPr>
                  <a:ln w="28575" cap="rnd">
                    <a:solidFill>
                      <a:schemeClr val="accent1"/>
                    </a:solidFill>
                    <a:round/>
                  </a:ln>
                  <a:effectLst/>
                </c:spPr>
                <c:marker>
                  <c:symbol val="none"/>
                </c:marker>
                <c:val>
                  <c:numRef>
                    <c:extLst>
                      <c:ext uri="{02D57815-91ED-43cb-92C2-25804820EDAC}">
                        <c15:formulaRef>
                          <c15:sqref>Progress!$AW$4:$AW$11</c15:sqref>
                        </c15:formulaRef>
                      </c:ext>
                    </c:extLst>
                    <c:numCache>
                      <c:formatCode>General</c:formatCode>
                      <c:ptCount val="8"/>
                      <c:pt idx="0">
                        <c:v>101.2</c:v>
                      </c:pt>
                      <c:pt idx="1">
                        <c:v>100.8</c:v>
                      </c:pt>
                      <c:pt idx="2">
                        <c:v>99.6</c:v>
                      </c:pt>
                      <c:pt idx="3">
                        <c:v>100.8</c:v>
                      </c:pt>
                      <c:pt idx="4">
                        <c:v>102.3</c:v>
                      </c:pt>
                      <c:pt idx="5">
                        <c:v>#N/A</c:v>
                      </c:pt>
                      <c:pt idx="6">
                        <c:v>#N/A</c:v>
                      </c:pt>
                      <c:pt idx="7">
                        <c:v>#N/A</c:v>
                      </c:pt>
                    </c:numCache>
                  </c:numRef>
                </c:val>
                <c:smooth val="0"/>
                <c:extLst>
                  <c:ext xmlns:c16="http://schemas.microsoft.com/office/drawing/2014/chart" uri="{C3380CC4-5D6E-409C-BE32-E72D297353CC}">
                    <c16:uniqueId val="{00000006-03F3-481A-9501-A0A91FDBCA9C}"/>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Progress!$AX$3</c15:sqref>
                        </c15:formulaRef>
                      </c:ext>
                    </c:extLst>
                    <c:strCache>
                      <c:ptCount val="1"/>
                      <c:pt idx="0">
                        <c:v>Series 2</c:v>
                      </c:pt>
                    </c:strCache>
                  </c:strRef>
                </c:tx>
                <c:spPr>
                  <a:ln w="28575" cap="rnd">
                    <a:solidFill>
                      <a:schemeClr val="accent2"/>
                    </a:solidFill>
                    <a:round/>
                  </a:ln>
                  <a:effectLst/>
                </c:spPr>
                <c:marker>
                  <c:symbol val="none"/>
                </c:marker>
                <c:val>
                  <c:numRef>
                    <c:extLst xmlns:c15="http://schemas.microsoft.com/office/drawing/2012/chart">
                      <c:ext xmlns:c15="http://schemas.microsoft.com/office/drawing/2012/chart" uri="{02D57815-91ED-43cb-92C2-25804820EDAC}">
                        <c15:formulaRef>
                          <c15:sqref>Progress!$AX$4:$AX$11</c15:sqref>
                        </c15:formulaRef>
                      </c:ext>
                    </c:extLst>
                    <c:numCache>
                      <c:formatCode>General</c:formatCode>
                      <c:ptCount val="8"/>
                      <c:pt idx="0">
                        <c:v>98.2</c:v>
                      </c:pt>
                      <c:pt idx="1">
                        <c:v>97.8</c:v>
                      </c:pt>
                      <c:pt idx="2">
                        <c:v>99.899999999999991</c:v>
                      </c:pt>
                      <c:pt idx="3">
                        <c:v>98.1</c:v>
                      </c:pt>
                      <c:pt idx="4">
                        <c:v>102.7</c:v>
                      </c:pt>
                      <c:pt idx="5">
                        <c:v>#N/A</c:v>
                      </c:pt>
                      <c:pt idx="6">
                        <c:v>#N/A</c:v>
                      </c:pt>
                      <c:pt idx="7">
                        <c:v>#N/A</c:v>
                      </c:pt>
                    </c:numCache>
                  </c:numRef>
                </c:val>
                <c:smooth val="0"/>
                <c:extLst xmlns:c15="http://schemas.microsoft.com/office/drawing/2012/chart">
                  <c:ext xmlns:c16="http://schemas.microsoft.com/office/drawing/2014/chart" uri="{C3380CC4-5D6E-409C-BE32-E72D297353CC}">
                    <c16:uniqueId val="{00000007-03F3-481A-9501-A0A91FDBCA9C}"/>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Progress!$AY$3</c15:sqref>
                        </c15:formulaRef>
                      </c:ext>
                    </c:extLst>
                    <c:strCache>
                      <c:ptCount val="1"/>
                      <c:pt idx="0">
                        <c:v>Series 3</c:v>
                      </c:pt>
                    </c:strCache>
                  </c:strRef>
                </c:tx>
                <c:spPr>
                  <a:ln w="28575" cap="rnd">
                    <a:solidFill>
                      <a:schemeClr val="accent3"/>
                    </a:solidFill>
                    <a:round/>
                  </a:ln>
                  <a:effectLst/>
                </c:spPr>
                <c:marker>
                  <c:symbol val="none"/>
                </c:marker>
                <c:val>
                  <c:numRef>
                    <c:extLst xmlns:c15="http://schemas.microsoft.com/office/drawing/2012/chart">
                      <c:ext xmlns:c15="http://schemas.microsoft.com/office/drawing/2012/chart" uri="{02D57815-91ED-43cb-92C2-25804820EDAC}">
                        <c15:formulaRef>
                          <c15:sqref>Progress!$AY$4:$AY$11</c15:sqref>
                        </c15:formulaRef>
                      </c:ext>
                    </c:extLst>
                    <c:numCache>
                      <c:formatCode>General</c:formatCode>
                      <c:ptCount val="8"/>
                      <c:pt idx="0">
                        <c:v>98.2</c:v>
                      </c:pt>
                      <c:pt idx="1">
                        <c:v>100.5</c:v>
                      </c:pt>
                      <c:pt idx="2">
                        <c:v>98.399999999999991</c:v>
                      </c:pt>
                      <c:pt idx="3">
                        <c:v>102</c:v>
                      </c:pt>
                      <c:pt idx="4">
                        <c:v>104.39999999999999</c:v>
                      </c:pt>
                      <c:pt idx="5">
                        <c:v>#N/A</c:v>
                      </c:pt>
                      <c:pt idx="6">
                        <c:v>#N/A</c:v>
                      </c:pt>
                      <c:pt idx="7">
                        <c:v>#N/A</c:v>
                      </c:pt>
                    </c:numCache>
                  </c:numRef>
                </c:val>
                <c:smooth val="0"/>
                <c:extLst xmlns:c15="http://schemas.microsoft.com/office/drawing/2012/chart">
                  <c:ext xmlns:c16="http://schemas.microsoft.com/office/drawing/2014/chart" uri="{C3380CC4-5D6E-409C-BE32-E72D297353CC}">
                    <c16:uniqueId val="{00000008-03F3-481A-9501-A0A91FDBCA9C}"/>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Progress!$AZ$3</c15:sqref>
                        </c15:formulaRef>
                      </c:ext>
                    </c:extLst>
                    <c:strCache>
                      <c:ptCount val="1"/>
                      <c:pt idx="0">
                        <c:v>Series 4</c:v>
                      </c:pt>
                    </c:strCache>
                  </c:strRef>
                </c:tx>
                <c:spPr>
                  <a:ln w="28575" cap="rnd">
                    <a:solidFill>
                      <a:schemeClr val="accent4"/>
                    </a:solidFill>
                    <a:round/>
                  </a:ln>
                  <a:effectLst/>
                </c:spPr>
                <c:marker>
                  <c:symbol val="none"/>
                </c:marker>
                <c:val>
                  <c:numRef>
                    <c:extLst xmlns:c15="http://schemas.microsoft.com/office/drawing/2012/chart">
                      <c:ext xmlns:c15="http://schemas.microsoft.com/office/drawing/2012/chart" uri="{02D57815-91ED-43cb-92C2-25804820EDAC}">
                        <c15:formulaRef>
                          <c15:sqref>Progress!$AZ$4:$AZ$19</c15:sqref>
                        </c15:formulaRef>
                      </c:ext>
                    </c:extLst>
                    <c:numCache>
                      <c:formatCode>General</c:formatCode>
                      <c:ptCount val="16"/>
                      <c:pt idx="0">
                        <c:v>103.10000000000001</c:v>
                      </c:pt>
                      <c:pt idx="1">
                        <c:v>100.8</c:v>
                      </c:pt>
                      <c:pt idx="2">
                        <c:v>99.6</c:v>
                      </c:pt>
                      <c:pt idx="3">
                        <c:v>99.3</c:v>
                      </c:pt>
                      <c:pt idx="4">
                        <c:v>103.3</c:v>
                      </c:pt>
                      <c:pt idx="5">
                        <c:v>#N/A</c:v>
                      </c:pt>
                      <c:pt idx="6">
                        <c:v>#N/A</c:v>
                      </c:pt>
                      <c:pt idx="7">
                        <c:v>#N/A</c:v>
                      </c:pt>
                      <c:pt idx="8">
                        <c:v>#N/A</c:v>
                      </c:pt>
                      <c:pt idx="9">
                        <c:v>#N/A</c:v>
                      </c:pt>
                      <c:pt idx="10">
                        <c:v>#N/A</c:v>
                      </c:pt>
                      <c:pt idx="11">
                        <c:v>#N/A</c:v>
                      </c:pt>
                      <c:pt idx="12">
                        <c:v>#N/A</c:v>
                      </c:pt>
                      <c:pt idx="13">
                        <c:v>#N/A</c:v>
                      </c:pt>
                      <c:pt idx="14">
                        <c:v>#N/A</c:v>
                      </c:pt>
                      <c:pt idx="15">
                        <c:v>#N/A</c:v>
                      </c:pt>
                    </c:numCache>
                  </c:numRef>
                </c:val>
                <c:smooth val="0"/>
                <c:extLst xmlns:c15="http://schemas.microsoft.com/office/drawing/2012/chart">
                  <c:ext xmlns:c16="http://schemas.microsoft.com/office/drawing/2014/chart" uri="{C3380CC4-5D6E-409C-BE32-E72D297353CC}">
                    <c16:uniqueId val="{00000009-03F3-481A-9501-A0A91FDBCA9C}"/>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Progress!$BD$3</c15:sqref>
                        </c15:formulaRef>
                      </c:ext>
                    </c:extLst>
                    <c:strCache>
                      <c:ptCount val="1"/>
                      <c:pt idx="0">
                        <c:v>Kneeling</c:v>
                      </c:pt>
                    </c:strCache>
                  </c:strRef>
                </c:tx>
                <c:spPr>
                  <a:ln w="28575" cap="rnd">
                    <a:solidFill>
                      <a:schemeClr val="accent5"/>
                    </a:solidFill>
                    <a:round/>
                  </a:ln>
                  <a:effectLst/>
                </c:spPr>
                <c:marker>
                  <c:symbol val="none"/>
                </c:marker>
                <c:val>
                  <c:numRef>
                    <c:extLst xmlns:c15="http://schemas.microsoft.com/office/drawing/2012/chart">
                      <c:ext xmlns:c15="http://schemas.microsoft.com/office/drawing/2012/chart" uri="{02D57815-91ED-43cb-92C2-25804820EDAC}">
                        <c15:formulaRef>
                          <c15:sqref>Progress!$BD$4:$BD$19</c15:sqref>
                        </c15:formulaRef>
                      </c:ext>
                    </c:extLst>
                    <c:numCache>
                      <c:formatCode>General</c:formatCode>
                      <c:ptCount val="16"/>
                      <c:pt idx="0">
                        <c:v>#N/A</c:v>
                      </c:pt>
                      <c:pt idx="1">
                        <c:v>389</c:v>
                      </c:pt>
                      <c:pt idx="2">
                        <c:v>392</c:v>
                      </c:pt>
                      <c:pt idx="3">
                        <c:v>393</c:v>
                      </c:pt>
                      <c:pt idx="4">
                        <c:v>390</c:v>
                      </c:pt>
                      <c:pt idx="5">
                        <c:v>#N/A</c:v>
                      </c:pt>
                      <c:pt idx="6">
                        <c:v>#N/A</c:v>
                      </c:pt>
                      <c:pt idx="7">
                        <c:v>#N/A</c:v>
                      </c:pt>
                      <c:pt idx="8">
                        <c:v>#N/A</c:v>
                      </c:pt>
                      <c:pt idx="9">
                        <c:v>#N/A</c:v>
                      </c:pt>
                      <c:pt idx="10">
                        <c:v>#N/A</c:v>
                      </c:pt>
                      <c:pt idx="11">
                        <c:v>#N/A</c:v>
                      </c:pt>
                      <c:pt idx="12">
                        <c:v>#N/A</c:v>
                      </c:pt>
                      <c:pt idx="13">
                        <c:v>#N/A</c:v>
                      </c:pt>
                      <c:pt idx="14">
                        <c:v>#N/A</c:v>
                      </c:pt>
                      <c:pt idx="15">
                        <c:v>#N/A</c:v>
                      </c:pt>
                    </c:numCache>
                  </c:numRef>
                </c:val>
                <c:smooth val="0"/>
                <c:extLst xmlns:c15="http://schemas.microsoft.com/office/drawing/2012/chart">
                  <c:ext xmlns:c16="http://schemas.microsoft.com/office/drawing/2014/chart" uri="{C3380CC4-5D6E-409C-BE32-E72D297353CC}">
                    <c16:uniqueId val="{00000000-03F3-481A-9501-A0A91FDBCA9C}"/>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Progress!$BE$3</c15:sqref>
                        </c15:formulaRef>
                      </c:ext>
                    </c:extLst>
                    <c:strCache>
                      <c:ptCount val="1"/>
                      <c:pt idx="0">
                        <c:v>Prone</c:v>
                      </c:pt>
                    </c:strCache>
                  </c:strRef>
                </c:tx>
                <c:spPr>
                  <a:ln w="28575" cap="rnd">
                    <a:solidFill>
                      <a:schemeClr val="accent6"/>
                    </a:solidFill>
                    <a:round/>
                  </a:ln>
                  <a:effectLst/>
                </c:spPr>
                <c:marker>
                  <c:symbol val="none"/>
                </c:marker>
                <c:val>
                  <c:numRef>
                    <c:extLst xmlns:c15="http://schemas.microsoft.com/office/drawing/2012/chart">
                      <c:ext xmlns:c15="http://schemas.microsoft.com/office/drawing/2012/chart" uri="{02D57815-91ED-43cb-92C2-25804820EDAC}">
                        <c15:formulaRef>
                          <c15:sqref>Progress!$BE$4:$BE$19</c15:sqref>
                        </c15:formulaRef>
                      </c:ext>
                    </c:extLst>
                    <c:numCache>
                      <c:formatCode>General</c:formatCode>
                      <c:ptCount val="16"/>
                      <c:pt idx="0">
                        <c:v>#N/A</c:v>
                      </c:pt>
                      <c:pt idx="1">
                        <c:v>#N/A</c:v>
                      </c:pt>
                      <c:pt idx="2">
                        <c:v>#N/A</c:v>
                      </c:pt>
                      <c:pt idx="3">
                        <c:v>395</c:v>
                      </c:pt>
                      <c:pt idx="4">
                        <c:v>396</c:v>
                      </c:pt>
                      <c:pt idx="5">
                        <c:v>#N/A</c:v>
                      </c:pt>
                      <c:pt idx="6">
                        <c:v>#N/A</c:v>
                      </c:pt>
                      <c:pt idx="7">
                        <c:v>#N/A</c:v>
                      </c:pt>
                      <c:pt idx="8">
                        <c:v>#N/A</c:v>
                      </c:pt>
                      <c:pt idx="9">
                        <c:v>#N/A</c:v>
                      </c:pt>
                      <c:pt idx="10">
                        <c:v>#N/A</c:v>
                      </c:pt>
                      <c:pt idx="11">
                        <c:v>#N/A</c:v>
                      </c:pt>
                      <c:pt idx="12">
                        <c:v>#N/A</c:v>
                      </c:pt>
                      <c:pt idx="13">
                        <c:v>#N/A</c:v>
                      </c:pt>
                      <c:pt idx="14">
                        <c:v>#N/A</c:v>
                      </c:pt>
                      <c:pt idx="15">
                        <c:v>#N/A</c:v>
                      </c:pt>
                    </c:numCache>
                  </c:numRef>
                </c:val>
                <c:smooth val="0"/>
                <c:extLst xmlns:c15="http://schemas.microsoft.com/office/drawing/2012/chart">
                  <c:ext xmlns:c16="http://schemas.microsoft.com/office/drawing/2014/chart" uri="{C3380CC4-5D6E-409C-BE32-E72D297353CC}">
                    <c16:uniqueId val="{00000001-03F3-481A-9501-A0A91FDBCA9C}"/>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Progress!$BF$3</c15:sqref>
                        </c15:formulaRef>
                      </c:ext>
                    </c:extLst>
                    <c:strCache>
                      <c:ptCount val="1"/>
                      <c:pt idx="0">
                        <c:v>Standing</c:v>
                      </c:pt>
                    </c:strCache>
                  </c:strRef>
                </c:tx>
                <c:spPr>
                  <a:ln w="28575" cap="rnd">
                    <a:solidFill>
                      <a:schemeClr val="accent1">
                        <a:lumMod val="60000"/>
                      </a:schemeClr>
                    </a:solidFill>
                    <a:round/>
                  </a:ln>
                  <a:effectLst/>
                </c:spPr>
                <c:marker>
                  <c:symbol val="none"/>
                </c:marker>
                <c:val>
                  <c:numRef>
                    <c:extLst xmlns:c15="http://schemas.microsoft.com/office/drawing/2012/chart">
                      <c:ext xmlns:c15="http://schemas.microsoft.com/office/drawing/2012/chart" uri="{02D57815-91ED-43cb-92C2-25804820EDAC}">
                        <c15:formulaRef>
                          <c15:sqref>Progress!$BF$4:$BF$19</c15:sqref>
                        </c15:formulaRef>
                      </c:ext>
                    </c:extLst>
                    <c:numCache>
                      <c:formatCode>General</c:formatCode>
                      <c:ptCount val="16"/>
                      <c:pt idx="0">
                        <c:v>385</c:v>
                      </c:pt>
                      <c:pt idx="1">
                        <c:v>384</c:v>
                      </c:pt>
                      <c:pt idx="2">
                        <c:v>386</c:v>
                      </c:pt>
                      <c:pt idx="3">
                        <c:v>388</c:v>
                      </c:pt>
                      <c:pt idx="4">
                        <c:v>385</c:v>
                      </c:pt>
                      <c:pt idx="5">
                        <c:v>#N/A</c:v>
                      </c:pt>
                      <c:pt idx="6">
                        <c:v>#N/A</c:v>
                      </c:pt>
                      <c:pt idx="7">
                        <c:v>#N/A</c:v>
                      </c:pt>
                      <c:pt idx="8">
                        <c:v>#N/A</c:v>
                      </c:pt>
                      <c:pt idx="9">
                        <c:v>#N/A</c:v>
                      </c:pt>
                      <c:pt idx="10">
                        <c:v>#N/A</c:v>
                      </c:pt>
                      <c:pt idx="11">
                        <c:v>#N/A</c:v>
                      </c:pt>
                      <c:pt idx="12">
                        <c:v>#N/A</c:v>
                      </c:pt>
                      <c:pt idx="13">
                        <c:v>#N/A</c:v>
                      </c:pt>
                      <c:pt idx="14">
                        <c:v>#N/A</c:v>
                      </c:pt>
                      <c:pt idx="15">
                        <c:v>#N/A</c:v>
                      </c:pt>
                    </c:numCache>
                  </c:numRef>
                </c:val>
                <c:smooth val="0"/>
                <c:extLst xmlns:c15="http://schemas.microsoft.com/office/drawing/2012/chart">
                  <c:ext xmlns:c16="http://schemas.microsoft.com/office/drawing/2014/chart" uri="{C3380CC4-5D6E-409C-BE32-E72D297353CC}">
                    <c16:uniqueId val="{00000002-03F3-481A-9501-A0A91FDBCA9C}"/>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Progress!$BG$3</c15:sqref>
                        </c15:formulaRef>
                      </c:ext>
                    </c:extLst>
                    <c:strCache>
                      <c:ptCount val="1"/>
                      <c:pt idx="0">
                        <c:v>Qualifier</c:v>
                      </c:pt>
                    </c:strCache>
                  </c:strRef>
                </c:tx>
                <c:spPr>
                  <a:ln w="28575" cap="rnd">
                    <a:solidFill>
                      <a:schemeClr val="accent2">
                        <a:lumMod val="60000"/>
                      </a:schemeClr>
                    </a:solidFill>
                    <a:round/>
                  </a:ln>
                  <a:effectLst/>
                </c:spPr>
                <c:marker>
                  <c:symbol val="none"/>
                </c:marker>
                <c:val>
                  <c:numRef>
                    <c:extLst xmlns:c15="http://schemas.microsoft.com/office/drawing/2012/chart">
                      <c:ext xmlns:c15="http://schemas.microsoft.com/office/drawing/2012/chart" uri="{02D57815-91ED-43cb-92C2-25804820EDAC}">
                        <c15:formulaRef>
                          <c15:sqref>Progress!$BG$4:$BG$19</c15:sqref>
                        </c15:formulaRef>
                      </c:ext>
                    </c:extLst>
                    <c:numCache>
                      <c:formatCode>General</c:formatCode>
                      <c:ptCount val="16"/>
                      <c:pt idx="0">
                        <c:v>#N/A</c:v>
                      </c:pt>
                      <c:pt idx="1">
                        <c:v>#N/A</c:v>
                      </c:pt>
                      <c:pt idx="2">
                        <c:v>#N/A</c:v>
                      </c:pt>
                      <c:pt idx="3">
                        <c:v>1176</c:v>
                      </c:pt>
                      <c:pt idx="4">
                        <c:v>1171</c:v>
                      </c:pt>
                      <c:pt idx="5">
                        <c:v>#N/A</c:v>
                      </c:pt>
                      <c:pt idx="6">
                        <c:v>#N/A</c:v>
                      </c:pt>
                      <c:pt idx="7">
                        <c:v>#N/A</c:v>
                      </c:pt>
                      <c:pt idx="8">
                        <c:v>#N/A</c:v>
                      </c:pt>
                      <c:pt idx="9">
                        <c:v>#N/A</c:v>
                      </c:pt>
                      <c:pt idx="10">
                        <c:v>#N/A</c:v>
                      </c:pt>
                      <c:pt idx="11">
                        <c:v>#N/A</c:v>
                      </c:pt>
                      <c:pt idx="12">
                        <c:v>#N/A</c:v>
                      </c:pt>
                      <c:pt idx="13">
                        <c:v>#N/A</c:v>
                      </c:pt>
                      <c:pt idx="14">
                        <c:v>#N/A</c:v>
                      </c:pt>
                      <c:pt idx="15">
                        <c:v>#N/A</c:v>
                      </c:pt>
                    </c:numCache>
                  </c:numRef>
                </c:val>
                <c:smooth val="0"/>
                <c:extLst xmlns:c15="http://schemas.microsoft.com/office/drawing/2012/chart">
                  <c:ext xmlns:c16="http://schemas.microsoft.com/office/drawing/2014/chart" uri="{C3380CC4-5D6E-409C-BE32-E72D297353CC}">
                    <c16:uniqueId val="{00000003-03F3-481A-9501-A0A91FDBCA9C}"/>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Progress!$BI$3</c15:sqref>
                        </c15:formulaRef>
                      </c:ext>
                    </c:extLst>
                    <c:strCache>
                      <c:ptCount val="1"/>
                      <c:pt idx="0">
                        <c:v>0</c:v>
                      </c:pt>
                    </c:strCache>
                  </c:strRef>
                </c:tx>
                <c:spPr>
                  <a:ln w="28575" cap="rnd">
                    <a:solidFill>
                      <a:schemeClr val="accent4">
                        <a:lumMod val="60000"/>
                      </a:schemeClr>
                    </a:solidFill>
                    <a:round/>
                  </a:ln>
                  <a:effectLst/>
                </c:spPr>
                <c:marker>
                  <c:symbol val="none"/>
                </c:marker>
                <c:val>
                  <c:numRef>
                    <c:extLst xmlns:c15="http://schemas.microsoft.com/office/drawing/2012/chart">
                      <c:ext xmlns:c15="http://schemas.microsoft.com/office/drawing/2012/chart" uri="{02D57815-91ED-43cb-92C2-25804820EDAC}">
                        <c15:formulaRef>
                          <c15:sqref>Progress!$BI$4:$BI$19</c15:sqref>
                        </c15:formulaRef>
                      </c:ext>
                    </c:extLst>
                    <c:numCache>
                      <c:formatCode>General</c:formatCod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val>
                <c:smooth val="0"/>
                <c:extLst xmlns:c15="http://schemas.microsoft.com/office/drawing/2012/chart">
                  <c:ext xmlns:c16="http://schemas.microsoft.com/office/drawing/2014/chart" uri="{C3380CC4-5D6E-409C-BE32-E72D297353CC}">
                    <c16:uniqueId val="{00000005-03F3-481A-9501-A0A91FDBCA9C}"/>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Progress!$BJ$3</c15:sqref>
                        </c15:formulaRef>
                      </c:ext>
                    </c:extLst>
                    <c:strCache>
                      <c:ptCount val="1"/>
                      <c:pt idx="0">
                        <c:v>0</c:v>
                      </c:pt>
                    </c:strCache>
                  </c:strRef>
                </c:tx>
                <c:spPr>
                  <a:ln w="28575" cap="rnd">
                    <a:solidFill>
                      <a:schemeClr val="accent5">
                        <a:lumMod val="60000"/>
                      </a:schemeClr>
                    </a:solidFill>
                    <a:round/>
                  </a:ln>
                  <a:effectLst/>
                </c:spPr>
                <c:marker>
                  <c:symbol val="none"/>
                </c:marker>
                <c:val>
                  <c:numRef>
                    <c:extLst xmlns:c15="http://schemas.microsoft.com/office/drawing/2012/chart">
                      <c:ext xmlns:c15="http://schemas.microsoft.com/office/drawing/2012/chart" uri="{02D57815-91ED-43cb-92C2-25804820EDAC}">
                        <c15:formulaRef>
                          <c15:sqref>Progress!$BJ$4:$BJ$55</c15:sqref>
                        </c15:formulaRef>
                      </c:ext>
                    </c:extLst>
                    <c:numCache>
                      <c:formatCode>General</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xmlns:c15="http://schemas.microsoft.com/office/drawing/2012/chart">
                  <c:ext xmlns:c16="http://schemas.microsoft.com/office/drawing/2014/chart" uri="{C3380CC4-5D6E-409C-BE32-E72D297353CC}">
                    <c16:uniqueId val="{0000000A-03F3-481A-9501-A0A91FDBCA9C}"/>
                  </c:ext>
                </c:extLst>
              </c15:ser>
            </c15:filteredLineSeries>
          </c:ext>
        </c:extLst>
      </c:lineChart>
      <c:catAx>
        <c:axId val="5357945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Microcycle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794872"/>
        <c:crosses val="autoZero"/>
        <c:auto val="1"/>
        <c:lblAlgn val="ctr"/>
        <c:lblOffset val="100"/>
        <c:noMultiLvlLbl val="0"/>
      </c:catAx>
      <c:valAx>
        <c:axId val="535794872"/>
        <c:scaling>
          <c:orientation val="minMax"/>
          <c:max val="1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794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0"/>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67</xdr:row>
      <xdr:rowOff>88900</xdr:rowOff>
    </xdr:to>
    <xdr:sp macro="" textlink="">
      <xdr:nvSpPr>
        <xdr:cNvPr id="1026" name="Rectangle 2" hidden="1">
          <a:extLst>
            <a:ext uri="{FF2B5EF4-FFF2-40B4-BE49-F238E27FC236}">
              <a16:creationId xmlns:a16="http://schemas.microsoft.com/office/drawing/2014/main" id="{00000000-0008-0000-0300-000002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6</xdr:col>
      <xdr:colOff>0</xdr:colOff>
      <xdr:row>74</xdr:row>
      <xdr:rowOff>88900</xdr:rowOff>
    </xdr:to>
    <xdr:sp macro="" textlink="">
      <xdr:nvSpPr>
        <xdr:cNvPr id="2" name="AutoShape 2">
          <a:extLst>
            <a:ext uri="{FF2B5EF4-FFF2-40B4-BE49-F238E27FC236}">
              <a16:creationId xmlns:a16="http://schemas.microsoft.com/office/drawing/2014/main" id="{00000000-0008-0000-0300-000002000000}"/>
            </a:ext>
          </a:extLst>
        </xdr:cNvPr>
        <xdr:cNvSpPr>
          <a:spLocks noChangeArrowheads="1"/>
        </xdr:cNvSpPr>
      </xdr:nvSpPr>
      <xdr:spPr bwMode="auto">
        <a:xfrm>
          <a:off x="0" y="0"/>
          <a:ext cx="10795000" cy="128143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2</xdr:col>
      <xdr:colOff>1152525</xdr:colOff>
      <xdr:row>40</xdr:row>
      <xdr:rowOff>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0" y="523875"/>
          <a:ext cx="3714750" cy="494347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10</xdr:col>
      <xdr:colOff>0</xdr:colOff>
      <xdr:row>11</xdr:row>
      <xdr:rowOff>125495</xdr:rowOff>
    </xdr:to>
    <xdr:pic>
      <xdr:nvPicPr>
        <xdr:cNvPr id="2" name="Picture 1" descr="NCCP CMYK BI.jpg">
          <a:extLst>
            <a:ext uri="{FF2B5EF4-FFF2-40B4-BE49-F238E27FC236}">
              <a16:creationId xmlns:a16="http://schemas.microsoft.com/office/drawing/2014/main" id="{91A2F247-B17E-4AB1-A5ED-13F5FF86C4C8}"/>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11270"/>
        </a:xfrm>
        <a:prstGeom prst="rect">
          <a:avLst/>
        </a:prstGeom>
      </xdr:spPr>
    </xdr:pic>
    <xdr:clientData/>
  </xdr:twoCellAnchor>
  <xdr:oneCellAnchor>
    <xdr:from>
      <xdr:col>11</xdr:col>
      <xdr:colOff>0</xdr:colOff>
      <xdr:row>70</xdr:row>
      <xdr:rowOff>0</xdr:rowOff>
    </xdr:from>
    <xdr:ext cx="0" cy="510159"/>
    <xdr:pic>
      <xdr:nvPicPr>
        <xdr:cNvPr id="3" name="Picture 2" descr="NCCP CMYK BI.jpg">
          <a:extLst>
            <a:ext uri="{FF2B5EF4-FFF2-40B4-BE49-F238E27FC236}">
              <a16:creationId xmlns:a16="http://schemas.microsoft.com/office/drawing/2014/main" id="{EC8D148D-C4ED-407A-8AF9-8BC33BA71AA8}"/>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4" name="Picture 3" descr="NCCP CMYK BI.jpg">
          <a:extLst>
            <a:ext uri="{FF2B5EF4-FFF2-40B4-BE49-F238E27FC236}">
              <a16:creationId xmlns:a16="http://schemas.microsoft.com/office/drawing/2014/main" id="{43DA3C46-84AE-4CA9-9612-19014D754A0F}"/>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5" name="Picture 4" descr="NCCP CMYK BI.jpg">
          <a:extLst>
            <a:ext uri="{FF2B5EF4-FFF2-40B4-BE49-F238E27FC236}">
              <a16:creationId xmlns:a16="http://schemas.microsoft.com/office/drawing/2014/main" id="{BF518233-057D-4FDE-BB96-E56539FD876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6" name="Picture 5" descr="NCCP CMYK BI.jpg">
          <a:extLst>
            <a:ext uri="{FF2B5EF4-FFF2-40B4-BE49-F238E27FC236}">
              <a16:creationId xmlns:a16="http://schemas.microsoft.com/office/drawing/2014/main" id="{296E8687-409D-4778-9114-EB64781F4ABB}"/>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7" name="Picture 6" descr="NCCP CMYK BI.jpg">
          <a:extLst>
            <a:ext uri="{FF2B5EF4-FFF2-40B4-BE49-F238E27FC236}">
              <a16:creationId xmlns:a16="http://schemas.microsoft.com/office/drawing/2014/main" id="{21D96188-9305-4C12-AFD5-312A6FC69224}"/>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8" name="Picture 7" descr="NCCP CMYK BI.jpg">
          <a:extLst>
            <a:ext uri="{FF2B5EF4-FFF2-40B4-BE49-F238E27FC236}">
              <a16:creationId xmlns:a16="http://schemas.microsoft.com/office/drawing/2014/main" id="{0E6B0C30-C8D6-428F-94A7-0E52171C9C7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9" name="Picture 8" descr="NCCP CMYK BI.jpg">
          <a:extLst>
            <a:ext uri="{FF2B5EF4-FFF2-40B4-BE49-F238E27FC236}">
              <a16:creationId xmlns:a16="http://schemas.microsoft.com/office/drawing/2014/main" id="{E1E53E11-CE69-4743-B789-4B2359263A19}"/>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10" name="Picture 9" descr="NCCP CMYK BI.jpg">
          <a:extLst>
            <a:ext uri="{FF2B5EF4-FFF2-40B4-BE49-F238E27FC236}">
              <a16:creationId xmlns:a16="http://schemas.microsoft.com/office/drawing/2014/main" id="{9A5E2336-8A43-4C60-A1EE-D2291D459242}"/>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11" name="Picture 10" descr="NCCP CMYK BI.jpg">
          <a:extLst>
            <a:ext uri="{FF2B5EF4-FFF2-40B4-BE49-F238E27FC236}">
              <a16:creationId xmlns:a16="http://schemas.microsoft.com/office/drawing/2014/main" id="{6F9E4A1C-D711-4EAE-B644-277067CF3F6F}"/>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12" name="Picture 11" descr="NCCP CMYK BI.jpg">
          <a:extLst>
            <a:ext uri="{FF2B5EF4-FFF2-40B4-BE49-F238E27FC236}">
              <a16:creationId xmlns:a16="http://schemas.microsoft.com/office/drawing/2014/main" id="{78DFB99A-DF83-4B8D-BEDC-6CAC65818FC6}"/>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13" name="Picture 12" descr="NCCP CMYK BI.jpg">
          <a:extLst>
            <a:ext uri="{FF2B5EF4-FFF2-40B4-BE49-F238E27FC236}">
              <a16:creationId xmlns:a16="http://schemas.microsoft.com/office/drawing/2014/main" id="{32DD7BB8-5175-40CE-86B1-F568CDDCF4D2}"/>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14" name="Picture 13" descr="NCCP CMYK BI.jpg">
          <a:extLst>
            <a:ext uri="{FF2B5EF4-FFF2-40B4-BE49-F238E27FC236}">
              <a16:creationId xmlns:a16="http://schemas.microsoft.com/office/drawing/2014/main" id="{9FF5E8EE-A166-4C3C-9531-3B70E8159928}"/>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15" name="Picture 14" descr="NCCP CMYK BI.jpg">
          <a:extLst>
            <a:ext uri="{FF2B5EF4-FFF2-40B4-BE49-F238E27FC236}">
              <a16:creationId xmlns:a16="http://schemas.microsoft.com/office/drawing/2014/main" id="{D3F40BBF-C6C3-4E12-8873-9099D594B49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 name="Picture 15" descr="NCCP CMYK BI.jpg">
          <a:extLst>
            <a:ext uri="{FF2B5EF4-FFF2-40B4-BE49-F238E27FC236}">
              <a16:creationId xmlns:a16="http://schemas.microsoft.com/office/drawing/2014/main" id="{BBB7321A-4827-44F9-AE7B-3BD68D09231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7" name="Picture 16" descr="NCCP CMYK BI.jpg">
          <a:extLst>
            <a:ext uri="{FF2B5EF4-FFF2-40B4-BE49-F238E27FC236}">
              <a16:creationId xmlns:a16="http://schemas.microsoft.com/office/drawing/2014/main" id="{0A6DB681-C7F2-4D26-BB42-325166FB0D0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 name="Picture 17" descr="NCCP CMYK BI.jpg">
          <a:extLst>
            <a:ext uri="{FF2B5EF4-FFF2-40B4-BE49-F238E27FC236}">
              <a16:creationId xmlns:a16="http://schemas.microsoft.com/office/drawing/2014/main" id="{17251F3A-A298-430C-907B-6E54810E84D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 name="Picture 18" descr="NCCP CMYK BI.jpg">
          <a:extLst>
            <a:ext uri="{FF2B5EF4-FFF2-40B4-BE49-F238E27FC236}">
              <a16:creationId xmlns:a16="http://schemas.microsoft.com/office/drawing/2014/main" id="{9D94AFD1-202E-493B-82BB-ABA0F6B6BE9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0" name="Picture 19" descr="NCCP CMYK BI.jpg">
          <a:extLst>
            <a:ext uri="{FF2B5EF4-FFF2-40B4-BE49-F238E27FC236}">
              <a16:creationId xmlns:a16="http://schemas.microsoft.com/office/drawing/2014/main" id="{EABAC624-9F9F-48D0-99A0-1E76E97AA5D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65942</xdr:rowOff>
    </xdr:from>
    <xdr:to>
      <xdr:col>33</xdr:col>
      <xdr:colOff>7327</xdr:colOff>
      <xdr:row>40</xdr:row>
      <xdr:rowOff>87923</xdr:rowOff>
    </xdr:to>
    <xdr:cxnSp macro="">
      <xdr:nvCxnSpPr>
        <xdr:cNvPr id="21" name="Straight Connector 20">
          <a:extLst>
            <a:ext uri="{FF2B5EF4-FFF2-40B4-BE49-F238E27FC236}">
              <a16:creationId xmlns:a16="http://schemas.microsoft.com/office/drawing/2014/main" id="{1A0ED392-4121-4084-A9FE-9C9CACA833E1}"/>
            </a:ext>
          </a:extLst>
        </xdr:cNvPr>
        <xdr:cNvCxnSpPr/>
      </xdr:nvCxnSpPr>
      <xdr:spPr>
        <a:xfrm flipV="1">
          <a:off x="29308" y="6819167"/>
          <a:ext cx="23485719" cy="219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22" name="Picture 21" descr="NCCP CMYK BI.jpg">
          <a:extLst>
            <a:ext uri="{FF2B5EF4-FFF2-40B4-BE49-F238E27FC236}">
              <a16:creationId xmlns:a16="http://schemas.microsoft.com/office/drawing/2014/main" id="{2ED8F5DF-C726-483E-9CF2-8DC464F89692}"/>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23" name="Picture 22" descr="NCCP CMYK BI.jpg">
          <a:extLst>
            <a:ext uri="{FF2B5EF4-FFF2-40B4-BE49-F238E27FC236}">
              <a16:creationId xmlns:a16="http://schemas.microsoft.com/office/drawing/2014/main" id="{4CFCCE08-6EA5-459E-9B22-E99A273F128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4" name="Picture 23" descr="NCCP CMYK BI.jpg">
          <a:extLst>
            <a:ext uri="{FF2B5EF4-FFF2-40B4-BE49-F238E27FC236}">
              <a16:creationId xmlns:a16="http://schemas.microsoft.com/office/drawing/2014/main" id="{F5065BCF-41CB-4332-877A-B954A3B1FA5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5" name="Picture 24" descr="NCCP CMYK BI.jpg">
          <a:extLst>
            <a:ext uri="{FF2B5EF4-FFF2-40B4-BE49-F238E27FC236}">
              <a16:creationId xmlns:a16="http://schemas.microsoft.com/office/drawing/2014/main" id="{9718C313-C78F-4659-9FB5-10731305B6E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6" name="Picture 25" descr="NCCP CMYK BI.jpg">
          <a:extLst>
            <a:ext uri="{FF2B5EF4-FFF2-40B4-BE49-F238E27FC236}">
              <a16:creationId xmlns:a16="http://schemas.microsoft.com/office/drawing/2014/main" id="{773E64E8-EDAF-4C52-8418-BD5C3278555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7" name="Picture 26" descr="NCCP CMYK BI.jpg">
          <a:extLst>
            <a:ext uri="{FF2B5EF4-FFF2-40B4-BE49-F238E27FC236}">
              <a16:creationId xmlns:a16="http://schemas.microsoft.com/office/drawing/2014/main" id="{A51541A7-AD0D-43A8-8402-793CFEA8856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twoCellAnchor editAs="oneCell">
    <xdr:from>
      <xdr:col>10</xdr:col>
      <xdr:colOff>0</xdr:colOff>
      <xdr:row>8</xdr:row>
      <xdr:rowOff>0</xdr:rowOff>
    </xdr:from>
    <xdr:to>
      <xdr:col>10</xdr:col>
      <xdr:colOff>0</xdr:colOff>
      <xdr:row>11</xdr:row>
      <xdr:rowOff>125495</xdr:rowOff>
    </xdr:to>
    <xdr:pic>
      <xdr:nvPicPr>
        <xdr:cNvPr id="28" name="Picture 27" descr="NCCP CMYK BI.jpg">
          <a:extLst>
            <a:ext uri="{FF2B5EF4-FFF2-40B4-BE49-F238E27FC236}">
              <a16:creationId xmlns:a16="http://schemas.microsoft.com/office/drawing/2014/main" id="{B88C8CDB-00CD-4E61-A498-8101106A439A}"/>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11270"/>
        </a:xfrm>
        <a:prstGeom prst="rect">
          <a:avLst/>
        </a:prstGeom>
      </xdr:spPr>
    </xdr:pic>
    <xdr:clientData/>
  </xdr:twoCellAnchor>
  <xdr:oneCellAnchor>
    <xdr:from>
      <xdr:col>11</xdr:col>
      <xdr:colOff>0</xdr:colOff>
      <xdr:row>70</xdr:row>
      <xdr:rowOff>0</xdr:rowOff>
    </xdr:from>
    <xdr:ext cx="0" cy="510159"/>
    <xdr:pic>
      <xdr:nvPicPr>
        <xdr:cNvPr id="29" name="Picture 28" descr="NCCP CMYK BI.jpg">
          <a:extLst>
            <a:ext uri="{FF2B5EF4-FFF2-40B4-BE49-F238E27FC236}">
              <a16:creationId xmlns:a16="http://schemas.microsoft.com/office/drawing/2014/main" id="{E1AC2BB0-3AB2-42E0-B84E-FCF2F928AD89}"/>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0" name="Picture 29" descr="NCCP CMYK BI.jpg">
          <a:extLst>
            <a:ext uri="{FF2B5EF4-FFF2-40B4-BE49-F238E27FC236}">
              <a16:creationId xmlns:a16="http://schemas.microsoft.com/office/drawing/2014/main" id="{076E80A1-2BCA-4445-9C9A-2B22462ED5DB}"/>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1" name="Picture 30" descr="NCCP CMYK BI.jpg">
          <a:extLst>
            <a:ext uri="{FF2B5EF4-FFF2-40B4-BE49-F238E27FC236}">
              <a16:creationId xmlns:a16="http://schemas.microsoft.com/office/drawing/2014/main" id="{4FC554C7-51F6-4E6A-8BDA-66F12252506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2" name="Picture 31" descr="NCCP CMYK BI.jpg">
          <a:extLst>
            <a:ext uri="{FF2B5EF4-FFF2-40B4-BE49-F238E27FC236}">
              <a16:creationId xmlns:a16="http://schemas.microsoft.com/office/drawing/2014/main" id="{6273B629-C618-40A2-AE07-236E1BB11B31}"/>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3" name="Picture 32" descr="NCCP CMYK BI.jpg">
          <a:extLst>
            <a:ext uri="{FF2B5EF4-FFF2-40B4-BE49-F238E27FC236}">
              <a16:creationId xmlns:a16="http://schemas.microsoft.com/office/drawing/2014/main" id="{B6239B22-BB77-4EB9-A763-7F452D0C0F0A}"/>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4" name="Picture 33" descr="NCCP CMYK BI.jpg">
          <a:extLst>
            <a:ext uri="{FF2B5EF4-FFF2-40B4-BE49-F238E27FC236}">
              <a16:creationId xmlns:a16="http://schemas.microsoft.com/office/drawing/2014/main" id="{55776C8F-6547-43AE-B965-84DB7AC4E96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5" name="Picture 34" descr="NCCP CMYK BI.jpg">
          <a:extLst>
            <a:ext uri="{FF2B5EF4-FFF2-40B4-BE49-F238E27FC236}">
              <a16:creationId xmlns:a16="http://schemas.microsoft.com/office/drawing/2014/main" id="{924020BC-3046-49C3-80E3-134CF7618F4F}"/>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36" name="Picture 35" descr="NCCP CMYK BI.jpg">
          <a:extLst>
            <a:ext uri="{FF2B5EF4-FFF2-40B4-BE49-F238E27FC236}">
              <a16:creationId xmlns:a16="http://schemas.microsoft.com/office/drawing/2014/main" id="{EB4A9E8E-3EC6-4716-A098-87A397F659D4}"/>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37" name="Picture 36" descr="NCCP CMYK BI.jpg">
          <a:extLst>
            <a:ext uri="{FF2B5EF4-FFF2-40B4-BE49-F238E27FC236}">
              <a16:creationId xmlns:a16="http://schemas.microsoft.com/office/drawing/2014/main" id="{2A2F58C7-86C3-4AB6-929B-38B6920D2E68}"/>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38" name="Picture 37" descr="NCCP CMYK BI.jpg">
          <a:extLst>
            <a:ext uri="{FF2B5EF4-FFF2-40B4-BE49-F238E27FC236}">
              <a16:creationId xmlns:a16="http://schemas.microsoft.com/office/drawing/2014/main" id="{83EC1587-AC54-48B8-9C40-2947858B4B79}"/>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39" name="Picture 38" descr="NCCP CMYK BI.jpg">
          <a:extLst>
            <a:ext uri="{FF2B5EF4-FFF2-40B4-BE49-F238E27FC236}">
              <a16:creationId xmlns:a16="http://schemas.microsoft.com/office/drawing/2014/main" id="{C9E2279F-2652-4A04-A725-26F105769D3E}"/>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40" name="Picture 39" descr="NCCP CMYK BI.jpg">
          <a:extLst>
            <a:ext uri="{FF2B5EF4-FFF2-40B4-BE49-F238E27FC236}">
              <a16:creationId xmlns:a16="http://schemas.microsoft.com/office/drawing/2014/main" id="{2F1214B5-2F1F-47D6-8403-6C40BBAD3A4E}"/>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41" name="Picture 40" descr="NCCP CMYK BI.jpg">
          <a:extLst>
            <a:ext uri="{FF2B5EF4-FFF2-40B4-BE49-F238E27FC236}">
              <a16:creationId xmlns:a16="http://schemas.microsoft.com/office/drawing/2014/main" id="{030B4D3F-1768-4621-91CD-72A1099C601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2" name="Picture 41" descr="NCCP CMYK BI.jpg">
          <a:extLst>
            <a:ext uri="{FF2B5EF4-FFF2-40B4-BE49-F238E27FC236}">
              <a16:creationId xmlns:a16="http://schemas.microsoft.com/office/drawing/2014/main" id="{F311D1DA-8503-4959-9B5A-7D866A940F2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3" name="Picture 42" descr="NCCP CMYK BI.jpg">
          <a:extLst>
            <a:ext uri="{FF2B5EF4-FFF2-40B4-BE49-F238E27FC236}">
              <a16:creationId xmlns:a16="http://schemas.microsoft.com/office/drawing/2014/main" id="{33750398-BF46-4234-AE7D-4111E4CA88C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4" name="Picture 43" descr="NCCP CMYK BI.jpg">
          <a:extLst>
            <a:ext uri="{FF2B5EF4-FFF2-40B4-BE49-F238E27FC236}">
              <a16:creationId xmlns:a16="http://schemas.microsoft.com/office/drawing/2014/main" id="{66E313BC-8B43-4841-B78E-CCE02D53FBB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 name="Picture 44" descr="NCCP CMYK BI.jpg">
          <a:extLst>
            <a:ext uri="{FF2B5EF4-FFF2-40B4-BE49-F238E27FC236}">
              <a16:creationId xmlns:a16="http://schemas.microsoft.com/office/drawing/2014/main" id="{77DDA749-0EF0-4434-9573-AE74E4BFAD5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6" name="Picture 45" descr="NCCP CMYK BI.jpg">
          <a:extLst>
            <a:ext uri="{FF2B5EF4-FFF2-40B4-BE49-F238E27FC236}">
              <a16:creationId xmlns:a16="http://schemas.microsoft.com/office/drawing/2014/main" id="{F1DB3722-4C28-4FB7-8EDA-07E3382723B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66675</xdr:rowOff>
    </xdr:from>
    <xdr:to>
      <xdr:col>35</xdr:col>
      <xdr:colOff>19050</xdr:colOff>
      <xdr:row>40</xdr:row>
      <xdr:rowOff>87924</xdr:rowOff>
    </xdr:to>
    <xdr:cxnSp macro="">
      <xdr:nvCxnSpPr>
        <xdr:cNvPr id="47" name="Straight Connector 46">
          <a:extLst>
            <a:ext uri="{FF2B5EF4-FFF2-40B4-BE49-F238E27FC236}">
              <a16:creationId xmlns:a16="http://schemas.microsoft.com/office/drawing/2014/main" id="{EDE7A40C-9CDC-4204-9E19-5B8387897CCF}"/>
            </a:ext>
          </a:extLst>
        </xdr:cNvPr>
        <xdr:cNvCxnSpPr/>
      </xdr:nvCxnSpPr>
      <xdr:spPr>
        <a:xfrm flipV="1">
          <a:off x="29308" y="6819900"/>
          <a:ext cx="24983342" cy="2124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48" name="Picture 47" descr="NCCP CMYK BI.jpg">
          <a:extLst>
            <a:ext uri="{FF2B5EF4-FFF2-40B4-BE49-F238E27FC236}">
              <a16:creationId xmlns:a16="http://schemas.microsoft.com/office/drawing/2014/main" id="{AFC7A82B-69C7-427E-9FEA-D0D4D45487E9}"/>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49" name="Picture 48" descr="NCCP CMYK BI.jpg">
          <a:extLst>
            <a:ext uri="{FF2B5EF4-FFF2-40B4-BE49-F238E27FC236}">
              <a16:creationId xmlns:a16="http://schemas.microsoft.com/office/drawing/2014/main" id="{95A10BAA-5C29-4781-941A-3C7122A5F36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0" name="Picture 49" descr="NCCP CMYK BI.jpg">
          <a:extLst>
            <a:ext uri="{FF2B5EF4-FFF2-40B4-BE49-F238E27FC236}">
              <a16:creationId xmlns:a16="http://schemas.microsoft.com/office/drawing/2014/main" id="{C9D12A27-BD5D-47B0-96F0-4C77891BFD7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1" name="Picture 50" descr="NCCP CMYK BI.jpg">
          <a:extLst>
            <a:ext uri="{FF2B5EF4-FFF2-40B4-BE49-F238E27FC236}">
              <a16:creationId xmlns:a16="http://schemas.microsoft.com/office/drawing/2014/main" id="{E04498D4-9CF4-48EB-A44D-613DB7ABA64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2" name="Picture 51" descr="NCCP CMYK BI.jpg">
          <a:extLst>
            <a:ext uri="{FF2B5EF4-FFF2-40B4-BE49-F238E27FC236}">
              <a16:creationId xmlns:a16="http://schemas.microsoft.com/office/drawing/2014/main" id="{CC39C8B9-6500-4D27-8FFB-023EC5C967E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 name="Picture 52" descr="NCCP CMYK BI.jpg">
          <a:extLst>
            <a:ext uri="{FF2B5EF4-FFF2-40B4-BE49-F238E27FC236}">
              <a16:creationId xmlns:a16="http://schemas.microsoft.com/office/drawing/2014/main" id="{41B7BC4F-4C12-425D-9AA3-5CF352F8132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 name="Picture 53" descr="NCCP CMYK BI.jpg">
          <a:extLst>
            <a:ext uri="{FF2B5EF4-FFF2-40B4-BE49-F238E27FC236}">
              <a16:creationId xmlns:a16="http://schemas.microsoft.com/office/drawing/2014/main" id="{E202602F-2C71-4D35-9DFA-8AE4083A357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5" name="Picture 54" descr="NCCP CMYK BI.jpg">
          <a:extLst>
            <a:ext uri="{FF2B5EF4-FFF2-40B4-BE49-F238E27FC236}">
              <a16:creationId xmlns:a16="http://schemas.microsoft.com/office/drawing/2014/main" id="{10818DB1-98F4-4EEB-9668-07366350E8A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28</xdr:col>
      <xdr:colOff>0</xdr:colOff>
      <xdr:row>8</xdr:row>
      <xdr:rowOff>0</xdr:rowOff>
    </xdr:from>
    <xdr:ext cx="0" cy="500892"/>
    <xdr:pic>
      <xdr:nvPicPr>
        <xdr:cNvPr id="56" name="Picture 55" descr="NCCP CMYK BI.jpg">
          <a:extLst>
            <a:ext uri="{FF2B5EF4-FFF2-40B4-BE49-F238E27FC236}">
              <a16:creationId xmlns:a16="http://schemas.microsoft.com/office/drawing/2014/main" id="{CEC5B1A6-F433-4DD0-821B-24CCB5FE39A2}"/>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twoCellAnchor editAs="oneCell">
    <xdr:from>
      <xdr:col>10</xdr:col>
      <xdr:colOff>0</xdr:colOff>
      <xdr:row>8</xdr:row>
      <xdr:rowOff>0</xdr:rowOff>
    </xdr:from>
    <xdr:to>
      <xdr:col>10</xdr:col>
      <xdr:colOff>0</xdr:colOff>
      <xdr:row>11</xdr:row>
      <xdr:rowOff>125495</xdr:rowOff>
    </xdr:to>
    <xdr:pic>
      <xdr:nvPicPr>
        <xdr:cNvPr id="57" name="Picture 56" descr="NCCP CMYK BI.jpg">
          <a:extLst>
            <a:ext uri="{FF2B5EF4-FFF2-40B4-BE49-F238E27FC236}">
              <a16:creationId xmlns:a16="http://schemas.microsoft.com/office/drawing/2014/main" id="{B0B0DF8F-973D-4A77-82A7-49EFA81BD71F}"/>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11270"/>
        </a:xfrm>
        <a:prstGeom prst="rect">
          <a:avLst/>
        </a:prstGeom>
      </xdr:spPr>
    </xdr:pic>
    <xdr:clientData/>
  </xdr:twoCellAnchor>
  <xdr:oneCellAnchor>
    <xdr:from>
      <xdr:col>21</xdr:col>
      <xdr:colOff>0</xdr:colOff>
      <xdr:row>8</xdr:row>
      <xdr:rowOff>0</xdr:rowOff>
    </xdr:from>
    <xdr:ext cx="0" cy="510159"/>
    <xdr:pic>
      <xdr:nvPicPr>
        <xdr:cNvPr id="58" name="Picture 57" descr="NCCP CMYK BI.jpg">
          <a:extLst>
            <a:ext uri="{FF2B5EF4-FFF2-40B4-BE49-F238E27FC236}">
              <a16:creationId xmlns:a16="http://schemas.microsoft.com/office/drawing/2014/main" id="{E02377A5-7392-4E73-BEF3-524CCB83DA00}"/>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21</xdr:col>
      <xdr:colOff>0</xdr:colOff>
      <xdr:row>8</xdr:row>
      <xdr:rowOff>0</xdr:rowOff>
    </xdr:from>
    <xdr:ext cx="0" cy="510159"/>
    <xdr:pic>
      <xdr:nvPicPr>
        <xdr:cNvPr id="59" name="Picture 58" descr="NCCP CMYK BI.jpg">
          <a:extLst>
            <a:ext uri="{FF2B5EF4-FFF2-40B4-BE49-F238E27FC236}">
              <a16:creationId xmlns:a16="http://schemas.microsoft.com/office/drawing/2014/main" id="{B7FC5C19-27AC-48F8-9ECE-1CB378B8E31F}"/>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23</xdr:col>
      <xdr:colOff>0</xdr:colOff>
      <xdr:row>8</xdr:row>
      <xdr:rowOff>0</xdr:rowOff>
    </xdr:from>
    <xdr:ext cx="0" cy="513822"/>
    <xdr:pic>
      <xdr:nvPicPr>
        <xdr:cNvPr id="60" name="Picture 59" descr="NCCP CMYK BI.jpg">
          <a:extLst>
            <a:ext uri="{FF2B5EF4-FFF2-40B4-BE49-F238E27FC236}">
              <a16:creationId xmlns:a16="http://schemas.microsoft.com/office/drawing/2014/main" id="{4CB72B60-B5CA-4542-9C36-327589E9BD31}"/>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28</xdr:col>
      <xdr:colOff>0</xdr:colOff>
      <xdr:row>8</xdr:row>
      <xdr:rowOff>0</xdr:rowOff>
    </xdr:from>
    <xdr:ext cx="0" cy="513822"/>
    <xdr:pic>
      <xdr:nvPicPr>
        <xdr:cNvPr id="61" name="Picture 60" descr="NCCP CMYK BI.jpg">
          <a:extLst>
            <a:ext uri="{FF2B5EF4-FFF2-40B4-BE49-F238E27FC236}">
              <a16:creationId xmlns:a16="http://schemas.microsoft.com/office/drawing/2014/main" id="{FCE80319-D3B1-4D16-84F9-B11576F716D6}"/>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28</xdr:col>
      <xdr:colOff>0</xdr:colOff>
      <xdr:row>8</xdr:row>
      <xdr:rowOff>0</xdr:rowOff>
    </xdr:from>
    <xdr:ext cx="0" cy="500892"/>
    <xdr:pic>
      <xdr:nvPicPr>
        <xdr:cNvPr id="62" name="Picture 61" descr="NCCP CMYK BI.jpg">
          <a:extLst>
            <a:ext uri="{FF2B5EF4-FFF2-40B4-BE49-F238E27FC236}">
              <a16:creationId xmlns:a16="http://schemas.microsoft.com/office/drawing/2014/main" id="{AEEC0294-4610-4AD5-8A27-9500F51F9534}"/>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oneCellAnchor>
    <xdr:from>
      <xdr:col>19</xdr:col>
      <xdr:colOff>0</xdr:colOff>
      <xdr:row>42</xdr:row>
      <xdr:rowOff>0</xdr:rowOff>
    </xdr:from>
    <xdr:ext cx="0" cy="510159"/>
    <xdr:pic>
      <xdr:nvPicPr>
        <xdr:cNvPr id="63" name="Picture 62" descr="NCCP CMYK BI.jpg">
          <a:extLst>
            <a:ext uri="{FF2B5EF4-FFF2-40B4-BE49-F238E27FC236}">
              <a16:creationId xmlns:a16="http://schemas.microsoft.com/office/drawing/2014/main" id="{2F12CBCC-57DE-4E5F-A7DB-8AD35F61097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 name="Picture 63" descr="NCCP CMYK BI.jpg">
          <a:extLst>
            <a:ext uri="{FF2B5EF4-FFF2-40B4-BE49-F238E27FC236}">
              <a16:creationId xmlns:a16="http://schemas.microsoft.com/office/drawing/2014/main" id="{41C18F3B-9657-4DEC-8068-283EFE61923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5" name="Picture 64" descr="NCCP CMYK BI.jpg">
          <a:extLst>
            <a:ext uri="{FF2B5EF4-FFF2-40B4-BE49-F238E27FC236}">
              <a16:creationId xmlns:a16="http://schemas.microsoft.com/office/drawing/2014/main" id="{6A689AB5-9197-4F57-9297-ACE06633A40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 name="Picture 65" descr="NCCP CMYK BI.jpg">
          <a:extLst>
            <a:ext uri="{FF2B5EF4-FFF2-40B4-BE49-F238E27FC236}">
              <a16:creationId xmlns:a16="http://schemas.microsoft.com/office/drawing/2014/main" id="{E6E2FF35-DC9B-457C-96D4-38AD0C116D5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 name="Picture 66" descr="NCCP CMYK BI.jpg">
          <a:extLst>
            <a:ext uri="{FF2B5EF4-FFF2-40B4-BE49-F238E27FC236}">
              <a16:creationId xmlns:a16="http://schemas.microsoft.com/office/drawing/2014/main" id="{F762A538-6B1A-4B5F-96BD-5CBF3D8ABEF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8" name="Picture 67" descr="NCCP CMYK BI.jpg">
          <a:extLst>
            <a:ext uri="{FF2B5EF4-FFF2-40B4-BE49-F238E27FC236}">
              <a16:creationId xmlns:a16="http://schemas.microsoft.com/office/drawing/2014/main" id="{FDCE2192-8811-4314-A5DD-8BA65B44A54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 name="Picture 68" descr="NCCP CMYK BI.jpg">
          <a:extLst>
            <a:ext uri="{FF2B5EF4-FFF2-40B4-BE49-F238E27FC236}">
              <a16:creationId xmlns:a16="http://schemas.microsoft.com/office/drawing/2014/main" id="{8538D5B7-FB96-430B-8500-5AE41888982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 name="Picture 69" descr="NCCP CMYK BI.jpg">
          <a:extLst>
            <a:ext uri="{FF2B5EF4-FFF2-40B4-BE49-F238E27FC236}">
              <a16:creationId xmlns:a16="http://schemas.microsoft.com/office/drawing/2014/main" id="{632DA2B8-50C4-44BD-928E-62EA9F901E7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1" name="Picture 70" descr="NCCP CMYK BI.jpg">
          <a:extLst>
            <a:ext uri="{FF2B5EF4-FFF2-40B4-BE49-F238E27FC236}">
              <a16:creationId xmlns:a16="http://schemas.microsoft.com/office/drawing/2014/main" id="{075D55BE-9A5E-4255-8E61-1709C155D85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2" name="Picture 71" descr="NCCP CMYK BI.jpg">
          <a:extLst>
            <a:ext uri="{FF2B5EF4-FFF2-40B4-BE49-F238E27FC236}">
              <a16:creationId xmlns:a16="http://schemas.microsoft.com/office/drawing/2014/main" id="{342698FA-57D0-46B6-A8DB-6A68E012661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 name="Picture 72" descr="NCCP CMYK BI.jpg">
          <a:extLst>
            <a:ext uri="{FF2B5EF4-FFF2-40B4-BE49-F238E27FC236}">
              <a16:creationId xmlns:a16="http://schemas.microsoft.com/office/drawing/2014/main" id="{683F2547-2B84-42FD-BE04-36B01CBBFBF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4" name="Picture 73" descr="NCCP CMYK BI.jpg">
          <a:extLst>
            <a:ext uri="{FF2B5EF4-FFF2-40B4-BE49-F238E27FC236}">
              <a16:creationId xmlns:a16="http://schemas.microsoft.com/office/drawing/2014/main" id="{75BD1A9E-3890-4D1E-A41F-C121E22DE73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5" name="Picture 74" descr="NCCP CMYK BI.jpg">
          <a:extLst>
            <a:ext uri="{FF2B5EF4-FFF2-40B4-BE49-F238E27FC236}">
              <a16:creationId xmlns:a16="http://schemas.microsoft.com/office/drawing/2014/main" id="{061CD62E-DE4B-4736-B434-8E9F4C66A32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twoCellAnchor editAs="oneCell">
    <xdr:from>
      <xdr:col>10</xdr:col>
      <xdr:colOff>0</xdr:colOff>
      <xdr:row>1</xdr:row>
      <xdr:rowOff>0</xdr:rowOff>
    </xdr:from>
    <xdr:to>
      <xdr:col>10</xdr:col>
      <xdr:colOff>0</xdr:colOff>
      <xdr:row>3</xdr:row>
      <xdr:rowOff>115970</xdr:rowOff>
    </xdr:to>
    <xdr:pic>
      <xdr:nvPicPr>
        <xdr:cNvPr id="76" name="Picture 75" descr="NCCP CMYK BI.jpg">
          <a:extLst>
            <a:ext uri="{FF2B5EF4-FFF2-40B4-BE49-F238E27FC236}">
              <a16:creationId xmlns:a16="http://schemas.microsoft.com/office/drawing/2014/main" id="{7ED933B7-59E6-4E86-8A83-6F4ABE49679A}"/>
            </a:ext>
          </a:extLst>
        </xdr:cNvPr>
        <xdr:cNvPicPr>
          <a:picLocks noChangeAspect="1"/>
        </xdr:cNvPicPr>
      </xdr:nvPicPr>
      <xdr:blipFill>
        <a:blip xmlns:r="http://schemas.openxmlformats.org/officeDocument/2006/relationships" r:embed="rId1" cstate="print"/>
        <a:stretch>
          <a:fillRect/>
        </a:stretch>
      </xdr:blipFill>
      <xdr:spPr>
        <a:xfrm>
          <a:off x="7296150" y="171450"/>
          <a:ext cx="0" cy="487445"/>
        </a:xfrm>
        <a:prstGeom prst="rect">
          <a:avLst/>
        </a:prstGeom>
      </xdr:spPr>
    </xdr:pic>
    <xdr:clientData/>
  </xdr:twoCellAnchor>
  <xdr:oneCellAnchor>
    <xdr:from>
      <xdr:col>21</xdr:col>
      <xdr:colOff>0</xdr:colOff>
      <xdr:row>1</xdr:row>
      <xdr:rowOff>0</xdr:rowOff>
    </xdr:from>
    <xdr:ext cx="0" cy="510159"/>
    <xdr:pic>
      <xdr:nvPicPr>
        <xdr:cNvPr id="77" name="Picture 76" descr="NCCP CMYK BI.jpg">
          <a:extLst>
            <a:ext uri="{FF2B5EF4-FFF2-40B4-BE49-F238E27FC236}">
              <a16:creationId xmlns:a16="http://schemas.microsoft.com/office/drawing/2014/main" id="{88576DF8-3CF8-43AB-9FF6-72EE3200ECA4}"/>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21</xdr:col>
      <xdr:colOff>0</xdr:colOff>
      <xdr:row>1</xdr:row>
      <xdr:rowOff>0</xdr:rowOff>
    </xdr:from>
    <xdr:ext cx="0" cy="510159"/>
    <xdr:pic>
      <xdr:nvPicPr>
        <xdr:cNvPr id="78" name="Picture 77" descr="NCCP CMYK BI.jpg">
          <a:extLst>
            <a:ext uri="{FF2B5EF4-FFF2-40B4-BE49-F238E27FC236}">
              <a16:creationId xmlns:a16="http://schemas.microsoft.com/office/drawing/2014/main" id="{1C2B2C8B-F69C-4D3F-A6F7-74F769D7FE14}"/>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23</xdr:col>
      <xdr:colOff>0</xdr:colOff>
      <xdr:row>1</xdr:row>
      <xdr:rowOff>0</xdr:rowOff>
    </xdr:from>
    <xdr:ext cx="0" cy="513822"/>
    <xdr:pic>
      <xdr:nvPicPr>
        <xdr:cNvPr id="79" name="Picture 78" descr="NCCP CMYK BI.jpg">
          <a:extLst>
            <a:ext uri="{FF2B5EF4-FFF2-40B4-BE49-F238E27FC236}">
              <a16:creationId xmlns:a16="http://schemas.microsoft.com/office/drawing/2014/main" id="{C0302CD5-5BF4-45EC-9697-8E274B1F89E4}"/>
            </a:ext>
          </a:extLst>
        </xdr:cNvPr>
        <xdr:cNvPicPr>
          <a:picLocks noChangeAspect="1"/>
        </xdr:cNvPicPr>
      </xdr:nvPicPr>
      <xdr:blipFill>
        <a:blip xmlns:r="http://schemas.openxmlformats.org/officeDocument/2006/relationships" r:embed="rId1" cstate="print"/>
        <a:stretch>
          <a:fillRect/>
        </a:stretch>
      </xdr:blipFill>
      <xdr:spPr>
        <a:xfrm>
          <a:off x="16078200" y="171450"/>
          <a:ext cx="0" cy="513822"/>
        </a:xfrm>
        <a:prstGeom prst="rect">
          <a:avLst/>
        </a:prstGeom>
      </xdr:spPr>
    </xdr:pic>
    <xdr:clientData/>
  </xdr:oneCellAnchor>
  <xdr:oneCellAnchor>
    <xdr:from>
      <xdr:col>28</xdr:col>
      <xdr:colOff>0</xdr:colOff>
      <xdr:row>1</xdr:row>
      <xdr:rowOff>0</xdr:rowOff>
    </xdr:from>
    <xdr:ext cx="0" cy="513822"/>
    <xdr:pic>
      <xdr:nvPicPr>
        <xdr:cNvPr id="80" name="Picture 79" descr="NCCP CMYK BI.jpg">
          <a:extLst>
            <a:ext uri="{FF2B5EF4-FFF2-40B4-BE49-F238E27FC236}">
              <a16:creationId xmlns:a16="http://schemas.microsoft.com/office/drawing/2014/main" id="{F45C433F-8994-496B-8AFA-FE08DD3A4478}"/>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13822"/>
        </a:xfrm>
        <a:prstGeom prst="rect">
          <a:avLst/>
        </a:prstGeom>
      </xdr:spPr>
    </xdr:pic>
    <xdr:clientData/>
  </xdr:oneCellAnchor>
  <xdr:oneCellAnchor>
    <xdr:from>
      <xdr:col>28</xdr:col>
      <xdr:colOff>0</xdr:colOff>
      <xdr:row>1</xdr:row>
      <xdr:rowOff>0</xdr:rowOff>
    </xdr:from>
    <xdr:ext cx="0" cy="500892"/>
    <xdr:pic>
      <xdr:nvPicPr>
        <xdr:cNvPr id="81" name="Picture 80" descr="NCCP CMYK BI.jpg">
          <a:extLst>
            <a:ext uri="{FF2B5EF4-FFF2-40B4-BE49-F238E27FC236}">
              <a16:creationId xmlns:a16="http://schemas.microsoft.com/office/drawing/2014/main" id="{FBBC25FD-6FFE-4EC8-9B3A-EF51AEADEC3D}"/>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00892"/>
        </a:xfrm>
        <a:prstGeom prst="rect">
          <a:avLst/>
        </a:prstGeom>
      </xdr:spPr>
    </xdr:pic>
    <xdr:clientData/>
  </xdr:oneCellAnchor>
  <xdr:oneCellAnchor>
    <xdr:from>
      <xdr:col>19</xdr:col>
      <xdr:colOff>0</xdr:colOff>
      <xdr:row>42</xdr:row>
      <xdr:rowOff>0</xdr:rowOff>
    </xdr:from>
    <xdr:ext cx="0" cy="510159"/>
    <xdr:pic>
      <xdr:nvPicPr>
        <xdr:cNvPr id="1042" name="Picture 1041" descr="NCCP CMYK BI.jpg">
          <a:extLst>
            <a:ext uri="{FF2B5EF4-FFF2-40B4-BE49-F238E27FC236}">
              <a16:creationId xmlns:a16="http://schemas.microsoft.com/office/drawing/2014/main" id="{736FB6C3-14FA-444A-A965-5E6557ED290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43" name="Picture 1042" descr="NCCP CMYK BI.jpg">
          <a:extLst>
            <a:ext uri="{FF2B5EF4-FFF2-40B4-BE49-F238E27FC236}">
              <a16:creationId xmlns:a16="http://schemas.microsoft.com/office/drawing/2014/main" id="{A53F4CB4-DE6A-4AA9-A35E-E662ED7A10F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44" name="Picture 1043" descr="NCCP CMYK BI.jpg">
          <a:extLst>
            <a:ext uri="{FF2B5EF4-FFF2-40B4-BE49-F238E27FC236}">
              <a16:creationId xmlns:a16="http://schemas.microsoft.com/office/drawing/2014/main" id="{53BE0D88-D902-4BA7-BA82-3DFE8F3A466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45" name="Picture 1044" descr="NCCP CMYK BI.jpg">
          <a:extLst>
            <a:ext uri="{FF2B5EF4-FFF2-40B4-BE49-F238E27FC236}">
              <a16:creationId xmlns:a16="http://schemas.microsoft.com/office/drawing/2014/main" id="{8D27D78A-273E-4943-96B5-ED06027783E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46" name="Picture 1045" descr="NCCP CMYK BI.jpg">
          <a:extLst>
            <a:ext uri="{FF2B5EF4-FFF2-40B4-BE49-F238E27FC236}">
              <a16:creationId xmlns:a16="http://schemas.microsoft.com/office/drawing/2014/main" id="{07CA4CA1-9264-4B21-8C0F-2BC3B26BD6F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47" name="Picture 1046" descr="NCCP CMYK BI.jpg">
          <a:extLst>
            <a:ext uri="{FF2B5EF4-FFF2-40B4-BE49-F238E27FC236}">
              <a16:creationId xmlns:a16="http://schemas.microsoft.com/office/drawing/2014/main" id="{7067CFCC-FB26-4496-B43F-966060E53D9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48" name="Picture 1047" descr="NCCP CMYK BI.jpg">
          <a:extLst>
            <a:ext uri="{FF2B5EF4-FFF2-40B4-BE49-F238E27FC236}">
              <a16:creationId xmlns:a16="http://schemas.microsoft.com/office/drawing/2014/main" id="{F62FB4F6-7FAD-4C68-8355-3DDF14EA6D4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49" name="Picture 1048" descr="NCCP CMYK BI.jpg">
          <a:extLst>
            <a:ext uri="{FF2B5EF4-FFF2-40B4-BE49-F238E27FC236}">
              <a16:creationId xmlns:a16="http://schemas.microsoft.com/office/drawing/2014/main" id="{B1B65DA3-623A-4CE3-877D-A5F036691E7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50" name="Picture 1049" descr="NCCP CMYK BI.jpg">
          <a:extLst>
            <a:ext uri="{FF2B5EF4-FFF2-40B4-BE49-F238E27FC236}">
              <a16:creationId xmlns:a16="http://schemas.microsoft.com/office/drawing/2014/main" id="{16A9274C-15DE-41CF-AD00-FE95AEB8413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51" name="Picture 1050" descr="NCCP CMYK BI.jpg">
          <a:extLst>
            <a:ext uri="{FF2B5EF4-FFF2-40B4-BE49-F238E27FC236}">
              <a16:creationId xmlns:a16="http://schemas.microsoft.com/office/drawing/2014/main" id="{FE9AF7DC-6F6A-4128-AE50-49B438CDF46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52" name="Picture 1051" descr="NCCP CMYK BI.jpg">
          <a:extLst>
            <a:ext uri="{FF2B5EF4-FFF2-40B4-BE49-F238E27FC236}">
              <a16:creationId xmlns:a16="http://schemas.microsoft.com/office/drawing/2014/main" id="{0E445951-47EE-4B46-9FEF-EA187AEE47B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53" name="Picture 1052" descr="NCCP CMYK BI.jpg">
          <a:extLst>
            <a:ext uri="{FF2B5EF4-FFF2-40B4-BE49-F238E27FC236}">
              <a16:creationId xmlns:a16="http://schemas.microsoft.com/office/drawing/2014/main" id="{4B0D79E4-3E85-413A-BF34-0AE216E1CAA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54" name="Picture 1053" descr="NCCP CMYK BI.jpg">
          <a:extLst>
            <a:ext uri="{FF2B5EF4-FFF2-40B4-BE49-F238E27FC236}">
              <a16:creationId xmlns:a16="http://schemas.microsoft.com/office/drawing/2014/main" id="{93AD898B-EC0E-4E8C-AA00-79845CE8876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055" name="Picture 1054" descr="NCCP CMYK BI.jpg">
          <a:extLst>
            <a:ext uri="{FF2B5EF4-FFF2-40B4-BE49-F238E27FC236}">
              <a16:creationId xmlns:a16="http://schemas.microsoft.com/office/drawing/2014/main" id="{12348295-765B-4C20-B662-969382A9D84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56" name="Picture 1055" descr="NCCP CMYK BI.jpg">
          <a:extLst>
            <a:ext uri="{FF2B5EF4-FFF2-40B4-BE49-F238E27FC236}">
              <a16:creationId xmlns:a16="http://schemas.microsoft.com/office/drawing/2014/main" id="{CB55F9AD-BBE6-462D-9B5E-5938A600390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57" name="Picture 1056" descr="NCCP CMYK BI.jpg">
          <a:extLst>
            <a:ext uri="{FF2B5EF4-FFF2-40B4-BE49-F238E27FC236}">
              <a16:creationId xmlns:a16="http://schemas.microsoft.com/office/drawing/2014/main" id="{03CA66B6-EEFE-4A86-9BA7-57A59AA873C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58" name="Picture 1057" descr="NCCP CMYK BI.jpg">
          <a:extLst>
            <a:ext uri="{FF2B5EF4-FFF2-40B4-BE49-F238E27FC236}">
              <a16:creationId xmlns:a16="http://schemas.microsoft.com/office/drawing/2014/main" id="{071B9C39-3158-4F8C-BE6E-76905F39B13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59" name="Picture 1058" descr="NCCP CMYK BI.jpg">
          <a:extLst>
            <a:ext uri="{FF2B5EF4-FFF2-40B4-BE49-F238E27FC236}">
              <a16:creationId xmlns:a16="http://schemas.microsoft.com/office/drawing/2014/main" id="{B8AAC3F9-A48B-451C-9CEA-B4AAC62E174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60" name="Picture 1059" descr="NCCP CMYK BI.jpg">
          <a:extLst>
            <a:ext uri="{FF2B5EF4-FFF2-40B4-BE49-F238E27FC236}">
              <a16:creationId xmlns:a16="http://schemas.microsoft.com/office/drawing/2014/main" id="{05D10A10-0259-4F7B-8491-D193FE0BFC9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61" name="Picture 1060" descr="NCCP CMYK BI.jpg">
          <a:extLst>
            <a:ext uri="{FF2B5EF4-FFF2-40B4-BE49-F238E27FC236}">
              <a16:creationId xmlns:a16="http://schemas.microsoft.com/office/drawing/2014/main" id="{1558738F-68C1-4292-A331-BAD4919E81A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62" name="Picture 1061" descr="NCCP CMYK BI.jpg">
          <a:extLst>
            <a:ext uri="{FF2B5EF4-FFF2-40B4-BE49-F238E27FC236}">
              <a16:creationId xmlns:a16="http://schemas.microsoft.com/office/drawing/2014/main" id="{71917706-9045-4D37-BB35-F468D88CDEA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63" name="Picture 1062" descr="NCCP CMYK BI.jpg">
          <a:extLst>
            <a:ext uri="{FF2B5EF4-FFF2-40B4-BE49-F238E27FC236}">
              <a16:creationId xmlns:a16="http://schemas.microsoft.com/office/drawing/2014/main" id="{68E570FE-7980-4A3C-8712-407802DCF98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64" name="Picture 1063" descr="NCCP CMYK BI.jpg">
          <a:extLst>
            <a:ext uri="{FF2B5EF4-FFF2-40B4-BE49-F238E27FC236}">
              <a16:creationId xmlns:a16="http://schemas.microsoft.com/office/drawing/2014/main" id="{BED36DCD-5480-476E-A4D0-9FEC83E7BF5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65" name="Picture 1064" descr="NCCP CMYK BI.jpg">
          <a:extLst>
            <a:ext uri="{FF2B5EF4-FFF2-40B4-BE49-F238E27FC236}">
              <a16:creationId xmlns:a16="http://schemas.microsoft.com/office/drawing/2014/main" id="{002A05BC-71FF-4A7A-A90F-3DF664AD602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66" name="Picture 1065" descr="NCCP CMYK BI.jpg">
          <a:extLst>
            <a:ext uri="{FF2B5EF4-FFF2-40B4-BE49-F238E27FC236}">
              <a16:creationId xmlns:a16="http://schemas.microsoft.com/office/drawing/2014/main" id="{2C07343C-F829-4A94-BE85-3BAB906A596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67" name="Picture 1066" descr="NCCP CMYK BI.jpg">
          <a:extLst>
            <a:ext uri="{FF2B5EF4-FFF2-40B4-BE49-F238E27FC236}">
              <a16:creationId xmlns:a16="http://schemas.microsoft.com/office/drawing/2014/main" id="{97333F62-0574-44A0-BF95-5E1C7131341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68" name="Picture 1067" descr="NCCP CMYK BI.jpg">
          <a:extLst>
            <a:ext uri="{FF2B5EF4-FFF2-40B4-BE49-F238E27FC236}">
              <a16:creationId xmlns:a16="http://schemas.microsoft.com/office/drawing/2014/main" id="{6C14F19C-CFFC-493F-8D7F-400ACF646DE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69" name="Picture 1068" descr="NCCP CMYK BI.jpg">
          <a:extLst>
            <a:ext uri="{FF2B5EF4-FFF2-40B4-BE49-F238E27FC236}">
              <a16:creationId xmlns:a16="http://schemas.microsoft.com/office/drawing/2014/main" id="{18FA6355-30DE-4617-A800-DC5D1326A0D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70" name="Picture 1069" descr="NCCP CMYK BI.jpg">
          <a:extLst>
            <a:ext uri="{FF2B5EF4-FFF2-40B4-BE49-F238E27FC236}">
              <a16:creationId xmlns:a16="http://schemas.microsoft.com/office/drawing/2014/main" id="{07E11842-56B7-4010-B929-118022D0403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71" name="Picture 1070" descr="NCCP CMYK BI.jpg">
          <a:extLst>
            <a:ext uri="{FF2B5EF4-FFF2-40B4-BE49-F238E27FC236}">
              <a16:creationId xmlns:a16="http://schemas.microsoft.com/office/drawing/2014/main" id="{00EAC458-138D-4BAA-B3A9-C008F8B34DF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072" name="Picture 1071" descr="NCCP CMYK BI.jpg">
          <a:extLst>
            <a:ext uri="{FF2B5EF4-FFF2-40B4-BE49-F238E27FC236}">
              <a16:creationId xmlns:a16="http://schemas.microsoft.com/office/drawing/2014/main" id="{5391A410-EC61-4384-B9AA-9C6CB2FA3EE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73" name="Picture 1072" descr="NCCP CMYK BI.jpg">
          <a:extLst>
            <a:ext uri="{FF2B5EF4-FFF2-40B4-BE49-F238E27FC236}">
              <a16:creationId xmlns:a16="http://schemas.microsoft.com/office/drawing/2014/main" id="{BBD28E34-17A3-40FC-A79A-5A5C69DDD3A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74" name="Picture 1073" descr="NCCP CMYK BI.jpg">
          <a:extLst>
            <a:ext uri="{FF2B5EF4-FFF2-40B4-BE49-F238E27FC236}">
              <a16:creationId xmlns:a16="http://schemas.microsoft.com/office/drawing/2014/main" id="{30BFC994-17F0-481E-9196-DF38ED50A5E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75" name="Picture 1074" descr="NCCP CMYK BI.jpg">
          <a:extLst>
            <a:ext uri="{FF2B5EF4-FFF2-40B4-BE49-F238E27FC236}">
              <a16:creationId xmlns:a16="http://schemas.microsoft.com/office/drawing/2014/main" id="{1F737EC4-CA0C-41EB-86C2-4D876D9B4A7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76" name="Picture 1075" descr="NCCP CMYK BI.jpg">
          <a:extLst>
            <a:ext uri="{FF2B5EF4-FFF2-40B4-BE49-F238E27FC236}">
              <a16:creationId xmlns:a16="http://schemas.microsoft.com/office/drawing/2014/main" id="{7A47D172-25D3-4055-B526-77738BA63DC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77" name="Picture 1076" descr="NCCP CMYK BI.jpg">
          <a:extLst>
            <a:ext uri="{FF2B5EF4-FFF2-40B4-BE49-F238E27FC236}">
              <a16:creationId xmlns:a16="http://schemas.microsoft.com/office/drawing/2014/main" id="{A6FBB3C1-04F8-4DEF-9CE3-137CAF5ADA6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78" name="Picture 1077" descr="NCCP CMYK BI.jpg">
          <a:extLst>
            <a:ext uri="{FF2B5EF4-FFF2-40B4-BE49-F238E27FC236}">
              <a16:creationId xmlns:a16="http://schemas.microsoft.com/office/drawing/2014/main" id="{9DA7A5FE-DCC4-4FC8-BBEC-D18F1BBFA19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79" name="Picture 1078" descr="NCCP CMYK BI.jpg">
          <a:extLst>
            <a:ext uri="{FF2B5EF4-FFF2-40B4-BE49-F238E27FC236}">
              <a16:creationId xmlns:a16="http://schemas.microsoft.com/office/drawing/2014/main" id="{295ACC99-2550-4698-9960-21FB4956FE3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80" name="Picture 1079" descr="NCCP CMYK BI.jpg">
          <a:extLst>
            <a:ext uri="{FF2B5EF4-FFF2-40B4-BE49-F238E27FC236}">
              <a16:creationId xmlns:a16="http://schemas.microsoft.com/office/drawing/2014/main" id="{6B6278D4-AC61-4861-9815-8B6AE509E4C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81" name="Picture 1080" descr="NCCP CMYK BI.jpg">
          <a:extLst>
            <a:ext uri="{FF2B5EF4-FFF2-40B4-BE49-F238E27FC236}">
              <a16:creationId xmlns:a16="http://schemas.microsoft.com/office/drawing/2014/main" id="{5EC3D62A-81AB-4D4D-9436-6A8595BD2D3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82" name="Picture 1081" descr="NCCP CMYK BI.jpg">
          <a:extLst>
            <a:ext uri="{FF2B5EF4-FFF2-40B4-BE49-F238E27FC236}">
              <a16:creationId xmlns:a16="http://schemas.microsoft.com/office/drawing/2014/main" id="{1625E150-703A-4228-B393-17CA26DE825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83" name="Picture 1082" descr="NCCP CMYK BI.jpg">
          <a:extLst>
            <a:ext uri="{FF2B5EF4-FFF2-40B4-BE49-F238E27FC236}">
              <a16:creationId xmlns:a16="http://schemas.microsoft.com/office/drawing/2014/main" id="{3639E49F-3EBE-454D-96BF-539CAB3C182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84" name="Picture 1083" descr="NCCP CMYK BI.jpg">
          <a:extLst>
            <a:ext uri="{FF2B5EF4-FFF2-40B4-BE49-F238E27FC236}">
              <a16:creationId xmlns:a16="http://schemas.microsoft.com/office/drawing/2014/main" id="{1363A3E3-6158-499C-B119-D2AF4A2E21E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85" name="Picture 1084" descr="NCCP CMYK BI.jpg">
          <a:extLst>
            <a:ext uri="{FF2B5EF4-FFF2-40B4-BE49-F238E27FC236}">
              <a16:creationId xmlns:a16="http://schemas.microsoft.com/office/drawing/2014/main" id="{AF470FD6-3F9B-4DD6-A527-B75104C96EE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86" name="Picture 1085" descr="NCCP CMYK BI.jpg">
          <a:extLst>
            <a:ext uri="{FF2B5EF4-FFF2-40B4-BE49-F238E27FC236}">
              <a16:creationId xmlns:a16="http://schemas.microsoft.com/office/drawing/2014/main" id="{73022AAD-40E4-405D-AF35-3C62B726486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87" name="Picture 1086" descr="NCCP CMYK BI.jpg">
          <a:extLst>
            <a:ext uri="{FF2B5EF4-FFF2-40B4-BE49-F238E27FC236}">
              <a16:creationId xmlns:a16="http://schemas.microsoft.com/office/drawing/2014/main" id="{463B25D4-2DF9-4A29-B787-D6926982350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88" name="Picture 1087" descr="NCCP CMYK BI.jpg">
          <a:extLst>
            <a:ext uri="{FF2B5EF4-FFF2-40B4-BE49-F238E27FC236}">
              <a16:creationId xmlns:a16="http://schemas.microsoft.com/office/drawing/2014/main" id="{D1B3488E-CC35-4666-9FFD-B8A0BD7EE20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89" name="Picture 1088" descr="NCCP CMYK BI.jpg">
          <a:extLst>
            <a:ext uri="{FF2B5EF4-FFF2-40B4-BE49-F238E27FC236}">
              <a16:creationId xmlns:a16="http://schemas.microsoft.com/office/drawing/2014/main" id="{EDBB0857-EDF3-46EE-A602-25EDFCE6AD2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90" name="Picture 1089" descr="NCCP CMYK BI.jpg">
          <a:extLst>
            <a:ext uri="{FF2B5EF4-FFF2-40B4-BE49-F238E27FC236}">
              <a16:creationId xmlns:a16="http://schemas.microsoft.com/office/drawing/2014/main" id="{6363BDA4-8045-46DB-9201-3A29401CCDC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91" name="Picture 1090" descr="NCCP CMYK BI.jpg">
          <a:extLst>
            <a:ext uri="{FF2B5EF4-FFF2-40B4-BE49-F238E27FC236}">
              <a16:creationId xmlns:a16="http://schemas.microsoft.com/office/drawing/2014/main" id="{FB4E1AF1-5610-4BB8-A56D-0D5FB9AB7D4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92" name="Picture 1091" descr="NCCP CMYK BI.jpg">
          <a:extLst>
            <a:ext uri="{FF2B5EF4-FFF2-40B4-BE49-F238E27FC236}">
              <a16:creationId xmlns:a16="http://schemas.microsoft.com/office/drawing/2014/main" id="{1E447706-5906-4E11-BEF2-E4D5DE9ACC6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93" name="Picture 1092" descr="NCCP CMYK BI.jpg">
          <a:extLst>
            <a:ext uri="{FF2B5EF4-FFF2-40B4-BE49-F238E27FC236}">
              <a16:creationId xmlns:a16="http://schemas.microsoft.com/office/drawing/2014/main" id="{EB8B4B89-1D87-4B4E-952F-72E1CCB2560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94" name="Picture 1093" descr="NCCP CMYK BI.jpg">
          <a:extLst>
            <a:ext uri="{FF2B5EF4-FFF2-40B4-BE49-F238E27FC236}">
              <a16:creationId xmlns:a16="http://schemas.microsoft.com/office/drawing/2014/main" id="{181B8550-0D29-406D-BE2E-4C917367383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95" name="Picture 1094" descr="NCCP CMYK BI.jpg">
          <a:extLst>
            <a:ext uri="{FF2B5EF4-FFF2-40B4-BE49-F238E27FC236}">
              <a16:creationId xmlns:a16="http://schemas.microsoft.com/office/drawing/2014/main" id="{F8FC9563-B350-4FD9-80C5-29D9A2D51D2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096" name="Picture 1095" descr="NCCP CMYK BI.jpg">
          <a:extLst>
            <a:ext uri="{FF2B5EF4-FFF2-40B4-BE49-F238E27FC236}">
              <a16:creationId xmlns:a16="http://schemas.microsoft.com/office/drawing/2014/main" id="{F1955E40-951D-468D-895A-427EDCF23B0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97" name="Picture 1096" descr="NCCP CMYK BI.jpg">
          <a:extLst>
            <a:ext uri="{FF2B5EF4-FFF2-40B4-BE49-F238E27FC236}">
              <a16:creationId xmlns:a16="http://schemas.microsoft.com/office/drawing/2014/main" id="{667F1510-B0F7-4FBF-9FDE-596CBD81BBD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98" name="Picture 1097" descr="NCCP CMYK BI.jpg">
          <a:extLst>
            <a:ext uri="{FF2B5EF4-FFF2-40B4-BE49-F238E27FC236}">
              <a16:creationId xmlns:a16="http://schemas.microsoft.com/office/drawing/2014/main" id="{911411B5-2F9C-4EDB-AC58-391FA1BF0C3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99" name="Picture 1098" descr="NCCP CMYK BI.jpg">
          <a:extLst>
            <a:ext uri="{FF2B5EF4-FFF2-40B4-BE49-F238E27FC236}">
              <a16:creationId xmlns:a16="http://schemas.microsoft.com/office/drawing/2014/main" id="{3E51C8FF-DF01-4CD2-886B-EB9DBACE970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00" name="Picture 1099" descr="NCCP CMYK BI.jpg">
          <a:extLst>
            <a:ext uri="{FF2B5EF4-FFF2-40B4-BE49-F238E27FC236}">
              <a16:creationId xmlns:a16="http://schemas.microsoft.com/office/drawing/2014/main" id="{2ADAE610-60CF-4B6C-8D94-08DE81F7789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01" name="Picture 1100" descr="NCCP CMYK BI.jpg">
          <a:extLst>
            <a:ext uri="{FF2B5EF4-FFF2-40B4-BE49-F238E27FC236}">
              <a16:creationId xmlns:a16="http://schemas.microsoft.com/office/drawing/2014/main" id="{F4697AB7-4F7F-48AE-97DB-4C17ADEEBCD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02" name="Picture 1101" descr="NCCP CMYK BI.jpg">
          <a:extLst>
            <a:ext uri="{FF2B5EF4-FFF2-40B4-BE49-F238E27FC236}">
              <a16:creationId xmlns:a16="http://schemas.microsoft.com/office/drawing/2014/main" id="{6DE4A4B3-D942-41AF-945B-197EBF96D2A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03" name="Picture 1102" descr="NCCP CMYK BI.jpg">
          <a:extLst>
            <a:ext uri="{FF2B5EF4-FFF2-40B4-BE49-F238E27FC236}">
              <a16:creationId xmlns:a16="http://schemas.microsoft.com/office/drawing/2014/main" id="{F5F02E9D-4B08-4CAE-8FF5-D872142E7D0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04" name="Picture 1103" descr="NCCP CMYK BI.jpg">
          <a:extLst>
            <a:ext uri="{FF2B5EF4-FFF2-40B4-BE49-F238E27FC236}">
              <a16:creationId xmlns:a16="http://schemas.microsoft.com/office/drawing/2014/main" id="{050D0980-8E6B-4842-83EE-6C65EB167FB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05" name="Picture 1104" descr="NCCP CMYK BI.jpg">
          <a:extLst>
            <a:ext uri="{FF2B5EF4-FFF2-40B4-BE49-F238E27FC236}">
              <a16:creationId xmlns:a16="http://schemas.microsoft.com/office/drawing/2014/main" id="{E50EBB4D-61F9-4225-95A3-D2F50BF2103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06" name="Picture 1105" descr="NCCP CMYK BI.jpg">
          <a:extLst>
            <a:ext uri="{FF2B5EF4-FFF2-40B4-BE49-F238E27FC236}">
              <a16:creationId xmlns:a16="http://schemas.microsoft.com/office/drawing/2014/main" id="{2F93A490-AA25-4FBD-9CA5-216C116C600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07" name="Picture 1106" descr="NCCP CMYK BI.jpg">
          <a:extLst>
            <a:ext uri="{FF2B5EF4-FFF2-40B4-BE49-F238E27FC236}">
              <a16:creationId xmlns:a16="http://schemas.microsoft.com/office/drawing/2014/main" id="{767D7913-05BF-4F2E-B5EB-F874BB7A3EB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08" name="Picture 1107" descr="NCCP CMYK BI.jpg">
          <a:extLst>
            <a:ext uri="{FF2B5EF4-FFF2-40B4-BE49-F238E27FC236}">
              <a16:creationId xmlns:a16="http://schemas.microsoft.com/office/drawing/2014/main" id="{EC2DE368-1270-447A-B0A9-DB01F0AA956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09" name="Picture 1108" descr="NCCP CMYK BI.jpg">
          <a:extLst>
            <a:ext uri="{FF2B5EF4-FFF2-40B4-BE49-F238E27FC236}">
              <a16:creationId xmlns:a16="http://schemas.microsoft.com/office/drawing/2014/main" id="{B6A5D41B-782A-4C15-BB5F-EB28A47F725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10" name="Picture 1109" descr="NCCP CMYK BI.jpg">
          <a:extLst>
            <a:ext uri="{FF2B5EF4-FFF2-40B4-BE49-F238E27FC236}">
              <a16:creationId xmlns:a16="http://schemas.microsoft.com/office/drawing/2014/main" id="{D9E949E4-5A5C-456C-B437-5B519A94C7D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11" name="Picture 1110" descr="NCCP CMYK BI.jpg">
          <a:extLst>
            <a:ext uri="{FF2B5EF4-FFF2-40B4-BE49-F238E27FC236}">
              <a16:creationId xmlns:a16="http://schemas.microsoft.com/office/drawing/2014/main" id="{3EF8856A-7C65-4AE0-BE29-8CE589557E9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12" name="Picture 1111" descr="NCCP CMYK BI.jpg">
          <a:extLst>
            <a:ext uri="{FF2B5EF4-FFF2-40B4-BE49-F238E27FC236}">
              <a16:creationId xmlns:a16="http://schemas.microsoft.com/office/drawing/2014/main" id="{B268DC8A-A8DE-411A-8721-C1BD779D52F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113" name="Picture 1112" descr="NCCP CMYK BI.jpg">
          <a:extLst>
            <a:ext uri="{FF2B5EF4-FFF2-40B4-BE49-F238E27FC236}">
              <a16:creationId xmlns:a16="http://schemas.microsoft.com/office/drawing/2014/main" id="{5B01D418-D93D-47D8-8A0C-0792A1482CB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14" name="Picture 1113" descr="NCCP CMYK BI.jpg">
          <a:extLst>
            <a:ext uri="{FF2B5EF4-FFF2-40B4-BE49-F238E27FC236}">
              <a16:creationId xmlns:a16="http://schemas.microsoft.com/office/drawing/2014/main" id="{BDE52DC7-AE27-4482-99B6-7DFC6B6BE3F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15" name="Picture 1114" descr="NCCP CMYK BI.jpg">
          <a:extLst>
            <a:ext uri="{FF2B5EF4-FFF2-40B4-BE49-F238E27FC236}">
              <a16:creationId xmlns:a16="http://schemas.microsoft.com/office/drawing/2014/main" id="{BAACE9DB-3B69-4AC1-AE22-EC56F5F5388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16" name="Picture 1115" descr="NCCP CMYK BI.jpg">
          <a:extLst>
            <a:ext uri="{FF2B5EF4-FFF2-40B4-BE49-F238E27FC236}">
              <a16:creationId xmlns:a16="http://schemas.microsoft.com/office/drawing/2014/main" id="{65B05200-AAC7-4FAD-ABE0-033C07AB44C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17" name="Picture 1116" descr="NCCP CMYK BI.jpg">
          <a:extLst>
            <a:ext uri="{FF2B5EF4-FFF2-40B4-BE49-F238E27FC236}">
              <a16:creationId xmlns:a16="http://schemas.microsoft.com/office/drawing/2014/main" id="{2B823D95-2484-47F9-94EB-1766E01F2B2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18" name="Picture 1117" descr="NCCP CMYK BI.jpg">
          <a:extLst>
            <a:ext uri="{FF2B5EF4-FFF2-40B4-BE49-F238E27FC236}">
              <a16:creationId xmlns:a16="http://schemas.microsoft.com/office/drawing/2014/main" id="{A67CBE53-A040-4F94-8E75-FA529A3856C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19" name="Picture 1118" descr="NCCP CMYK BI.jpg">
          <a:extLst>
            <a:ext uri="{FF2B5EF4-FFF2-40B4-BE49-F238E27FC236}">
              <a16:creationId xmlns:a16="http://schemas.microsoft.com/office/drawing/2014/main" id="{465EC115-6A5B-4D19-A730-B1A7EB0B125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20" name="Picture 1119" descr="NCCP CMYK BI.jpg">
          <a:extLst>
            <a:ext uri="{FF2B5EF4-FFF2-40B4-BE49-F238E27FC236}">
              <a16:creationId xmlns:a16="http://schemas.microsoft.com/office/drawing/2014/main" id="{D4EE3D24-8131-4E22-A75A-41CA6E97E4C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21" name="Picture 1120" descr="NCCP CMYK BI.jpg">
          <a:extLst>
            <a:ext uri="{FF2B5EF4-FFF2-40B4-BE49-F238E27FC236}">
              <a16:creationId xmlns:a16="http://schemas.microsoft.com/office/drawing/2014/main" id="{79ECA396-7EBB-4500-AA06-1EC31442D3D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22" name="Picture 1121" descr="NCCP CMYK BI.jpg">
          <a:extLst>
            <a:ext uri="{FF2B5EF4-FFF2-40B4-BE49-F238E27FC236}">
              <a16:creationId xmlns:a16="http://schemas.microsoft.com/office/drawing/2014/main" id="{9FEF234D-E116-4DCC-8ED2-61684BF9978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23" name="Picture 1122" descr="NCCP CMYK BI.jpg">
          <a:extLst>
            <a:ext uri="{FF2B5EF4-FFF2-40B4-BE49-F238E27FC236}">
              <a16:creationId xmlns:a16="http://schemas.microsoft.com/office/drawing/2014/main" id="{135EFB2E-8F35-4A7B-AED0-71363378ED1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24" name="Picture 1123" descr="NCCP CMYK BI.jpg">
          <a:extLst>
            <a:ext uri="{FF2B5EF4-FFF2-40B4-BE49-F238E27FC236}">
              <a16:creationId xmlns:a16="http://schemas.microsoft.com/office/drawing/2014/main" id="{FC11714A-26B2-4965-B361-EC7AB1C3624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25" name="Picture 1124" descr="NCCP CMYK BI.jpg">
          <a:extLst>
            <a:ext uri="{FF2B5EF4-FFF2-40B4-BE49-F238E27FC236}">
              <a16:creationId xmlns:a16="http://schemas.microsoft.com/office/drawing/2014/main" id="{0C9CAD6F-D1E4-4D6A-9C66-01F53D85FE1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26" name="Picture 1125" descr="NCCP CMYK BI.jpg">
          <a:extLst>
            <a:ext uri="{FF2B5EF4-FFF2-40B4-BE49-F238E27FC236}">
              <a16:creationId xmlns:a16="http://schemas.microsoft.com/office/drawing/2014/main" id="{2EDD9C70-7914-4A38-BFD6-568D74B7E51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27" name="Picture 1126" descr="NCCP CMYK BI.jpg">
          <a:extLst>
            <a:ext uri="{FF2B5EF4-FFF2-40B4-BE49-F238E27FC236}">
              <a16:creationId xmlns:a16="http://schemas.microsoft.com/office/drawing/2014/main" id="{09D0867D-9E4B-4AD7-AC6C-A83BE22DA0E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28" name="Picture 1127" descr="NCCP CMYK BI.jpg">
          <a:extLst>
            <a:ext uri="{FF2B5EF4-FFF2-40B4-BE49-F238E27FC236}">
              <a16:creationId xmlns:a16="http://schemas.microsoft.com/office/drawing/2014/main" id="{F1174A8D-DD77-4034-A490-81252351C4D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29" name="Picture 1128" descr="NCCP CMYK BI.jpg">
          <a:extLst>
            <a:ext uri="{FF2B5EF4-FFF2-40B4-BE49-F238E27FC236}">
              <a16:creationId xmlns:a16="http://schemas.microsoft.com/office/drawing/2014/main" id="{22F5B467-3B55-43AA-87CD-FCDF6F583B6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30" name="Picture 1129" descr="NCCP CMYK BI.jpg">
          <a:extLst>
            <a:ext uri="{FF2B5EF4-FFF2-40B4-BE49-F238E27FC236}">
              <a16:creationId xmlns:a16="http://schemas.microsoft.com/office/drawing/2014/main" id="{96446B6A-7012-4859-AE23-5ACF757654C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31" name="Picture 1130" descr="NCCP CMYK BI.jpg">
          <a:extLst>
            <a:ext uri="{FF2B5EF4-FFF2-40B4-BE49-F238E27FC236}">
              <a16:creationId xmlns:a16="http://schemas.microsoft.com/office/drawing/2014/main" id="{B1A9F10B-A6FF-473C-BB60-E099F88BE3C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32" name="Picture 1131" descr="NCCP CMYK BI.jpg">
          <a:extLst>
            <a:ext uri="{FF2B5EF4-FFF2-40B4-BE49-F238E27FC236}">
              <a16:creationId xmlns:a16="http://schemas.microsoft.com/office/drawing/2014/main" id="{6CAD5DB0-A7B9-485A-BB28-C34B97BB3BB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33" name="Picture 1132" descr="NCCP CMYK BI.jpg">
          <a:extLst>
            <a:ext uri="{FF2B5EF4-FFF2-40B4-BE49-F238E27FC236}">
              <a16:creationId xmlns:a16="http://schemas.microsoft.com/office/drawing/2014/main" id="{6F5EBB85-F900-4361-B6CD-AF0301A2895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34" name="Picture 1133" descr="NCCP CMYK BI.jpg">
          <a:extLst>
            <a:ext uri="{FF2B5EF4-FFF2-40B4-BE49-F238E27FC236}">
              <a16:creationId xmlns:a16="http://schemas.microsoft.com/office/drawing/2014/main" id="{EBBD9921-0A60-4DEB-BCED-03C3250A7AB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35" name="Picture 1134" descr="NCCP CMYK BI.jpg">
          <a:extLst>
            <a:ext uri="{FF2B5EF4-FFF2-40B4-BE49-F238E27FC236}">
              <a16:creationId xmlns:a16="http://schemas.microsoft.com/office/drawing/2014/main" id="{FF7FF0A8-45EE-4B3E-B818-7343853C7A8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36" name="Picture 1135" descr="NCCP CMYK BI.jpg">
          <a:extLst>
            <a:ext uri="{FF2B5EF4-FFF2-40B4-BE49-F238E27FC236}">
              <a16:creationId xmlns:a16="http://schemas.microsoft.com/office/drawing/2014/main" id="{AD3DE86E-9F6E-48A0-BA43-E78162D2784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137" name="Picture 1136" descr="NCCP CMYK BI.jpg">
          <a:extLst>
            <a:ext uri="{FF2B5EF4-FFF2-40B4-BE49-F238E27FC236}">
              <a16:creationId xmlns:a16="http://schemas.microsoft.com/office/drawing/2014/main" id="{8A45652F-9A1C-46D6-B791-1062939C212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38" name="Picture 1137" descr="NCCP CMYK BI.jpg">
          <a:extLst>
            <a:ext uri="{FF2B5EF4-FFF2-40B4-BE49-F238E27FC236}">
              <a16:creationId xmlns:a16="http://schemas.microsoft.com/office/drawing/2014/main" id="{62E250EF-32C0-4ED9-9961-531D21B2404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39" name="Picture 1138" descr="NCCP CMYK BI.jpg">
          <a:extLst>
            <a:ext uri="{FF2B5EF4-FFF2-40B4-BE49-F238E27FC236}">
              <a16:creationId xmlns:a16="http://schemas.microsoft.com/office/drawing/2014/main" id="{ADC0A072-4ABA-462D-A3B7-0FFA26483B2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40" name="Picture 1139" descr="NCCP CMYK BI.jpg">
          <a:extLst>
            <a:ext uri="{FF2B5EF4-FFF2-40B4-BE49-F238E27FC236}">
              <a16:creationId xmlns:a16="http://schemas.microsoft.com/office/drawing/2014/main" id="{43F583F1-2622-4F93-802D-77802D92436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41" name="Picture 1140" descr="NCCP CMYK BI.jpg">
          <a:extLst>
            <a:ext uri="{FF2B5EF4-FFF2-40B4-BE49-F238E27FC236}">
              <a16:creationId xmlns:a16="http://schemas.microsoft.com/office/drawing/2014/main" id="{1C634580-15DB-4C82-8C6F-03E70B38914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42" name="Picture 1141" descr="NCCP CMYK BI.jpg">
          <a:extLst>
            <a:ext uri="{FF2B5EF4-FFF2-40B4-BE49-F238E27FC236}">
              <a16:creationId xmlns:a16="http://schemas.microsoft.com/office/drawing/2014/main" id="{A73CDCBA-234B-4FE4-AAE2-0C478686D06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43" name="Picture 1142" descr="NCCP CMYK BI.jpg">
          <a:extLst>
            <a:ext uri="{FF2B5EF4-FFF2-40B4-BE49-F238E27FC236}">
              <a16:creationId xmlns:a16="http://schemas.microsoft.com/office/drawing/2014/main" id="{5C83A5A6-D0A2-4EEB-B0FD-C42CD9E5626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44" name="Picture 1143" descr="NCCP CMYK BI.jpg">
          <a:extLst>
            <a:ext uri="{FF2B5EF4-FFF2-40B4-BE49-F238E27FC236}">
              <a16:creationId xmlns:a16="http://schemas.microsoft.com/office/drawing/2014/main" id="{55194CEF-9BFB-4D6F-8305-A789C099C5D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45" name="Picture 1144" descr="NCCP CMYK BI.jpg">
          <a:extLst>
            <a:ext uri="{FF2B5EF4-FFF2-40B4-BE49-F238E27FC236}">
              <a16:creationId xmlns:a16="http://schemas.microsoft.com/office/drawing/2014/main" id="{C77FD31E-0A52-48A3-B296-AB3D064BC60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46" name="Picture 1145" descr="NCCP CMYK BI.jpg">
          <a:extLst>
            <a:ext uri="{FF2B5EF4-FFF2-40B4-BE49-F238E27FC236}">
              <a16:creationId xmlns:a16="http://schemas.microsoft.com/office/drawing/2014/main" id="{479A077F-9E08-423C-A74B-E2A1029EC10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47" name="Picture 1146" descr="NCCP CMYK BI.jpg">
          <a:extLst>
            <a:ext uri="{FF2B5EF4-FFF2-40B4-BE49-F238E27FC236}">
              <a16:creationId xmlns:a16="http://schemas.microsoft.com/office/drawing/2014/main" id="{66633BBF-9531-4E45-A694-499692EE560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48" name="Picture 1147" descr="NCCP CMYK BI.jpg">
          <a:extLst>
            <a:ext uri="{FF2B5EF4-FFF2-40B4-BE49-F238E27FC236}">
              <a16:creationId xmlns:a16="http://schemas.microsoft.com/office/drawing/2014/main" id="{82EA1121-948A-458A-95DD-345C07DE4E8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49" name="Picture 1148" descr="NCCP CMYK BI.jpg">
          <a:extLst>
            <a:ext uri="{FF2B5EF4-FFF2-40B4-BE49-F238E27FC236}">
              <a16:creationId xmlns:a16="http://schemas.microsoft.com/office/drawing/2014/main" id="{EB7DED8D-B4B4-4490-90B2-E3F7C32FB0B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50" name="Picture 1149" descr="NCCP CMYK BI.jpg">
          <a:extLst>
            <a:ext uri="{FF2B5EF4-FFF2-40B4-BE49-F238E27FC236}">
              <a16:creationId xmlns:a16="http://schemas.microsoft.com/office/drawing/2014/main" id="{78D3014C-0C79-4B62-B003-868B976A3F5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51" name="Picture 1150" descr="NCCP CMYK BI.jpg">
          <a:extLst>
            <a:ext uri="{FF2B5EF4-FFF2-40B4-BE49-F238E27FC236}">
              <a16:creationId xmlns:a16="http://schemas.microsoft.com/office/drawing/2014/main" id="{64B1DE0C-6ED6-4309-9964-D535DFA02FC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52" name="Picture 1151" descr="NCCP CMYK BI.jpg">
          <a:extLst>
            <a:ext uri="{FF2B5EF4-FFF2-40B4-BE49-F238E27FC236}">
              <a16:creationId xmlns:a16="http://schemas.microsoft.com/office/drawing/2014/main" id="{1D12AF4A-5A82-4F0B-9173-BB1C99DE33C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53" name="Picture 1152" descr="NCCP CMYK BI.jpg">
          <a:extLst>
            <a:ext uri="{FF2B5EF4-FFF2-40B4-BE49-F238E27FC236}">
              <a16:creationId xmlns:a16="http://schemas.microsoft.com/office/drawing/2014/main" id="{84822F5D-77C7-48DC-A450-EB9BCE3F12F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154" name="Picture 1153" descr="NCCP CMYK BI.jpg">
          <a:extLst>
            <a:ext uri="{FF2B5EF4-FFF2-40B4-BE49-F238E27FC236}">
              <a16:creationId xmlns:a16="http://schemas.microsoft.com/office/drawing/2014/main" id="{5B8032A9-2EB0-42B5-A4A8-4012670A9E7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55" name="Picture 1154" descr="NCCP CMYK BI.jpg">
          <a:extLst>
            <a:ext uri="{FF2B5EF4-FFF2-40B4-BE49-F238E27FC236}">
              <a16:creationId xmlns:a16="http://schemas.microsoft.com/office/drawing/2014/main" id="{2C15AE14-5E60-44E2-A587-4031DF3754A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56" name="Picture 1155" descr="NCCP CMYK BI.jpg">
          <a:extLst>
            <a:ext uri="{FF2B5EF4-FFF2-40B4-BE49-F238E27FC236}">
              <a16:creationId xmlns:a16="http://schemas.microsoft.com/office/drawing/2014/main" id="{7A4949FC-DFA6-4E1C-A495-25146421DBD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57" name="Picture 1156" descr="NCCP CMYK BI.jpg">
          <a:extLst>
            <a:ext uri="{FF2B5EF4-FFF2-40B4-BE49-F238E27FC236}">
              <a16:creationId xmlns:a16="http://schemas.microsoft.com/office/drawing/2014/main" id="{83B7E624-153C-4C2E-B284-B2F48C26AF0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58" name="Picture 1157" descr="NCCP CMYK BI.jpg">
          <a:extLst>
            <a:ext uri="{FF2B5EF4-FFF2-40B4-BE49-F238E27FC236}">
              <a16:creationId xmlns:a16="http://schemas.microsoft.com/office/drawing/2014/main" id="{E49221A6-68D3-48FE-B30E-8AB129D5D70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59" name="Picture 1158" descr="NCCP CMYK BI.jpg">
          <a:extLst>
            <a:ext uri="{FF2B5EF4-FFF2-40B4-BE49-F238E27FC236}">
              <a16:creationId xmlns:a16="http://schemas.microsoft.com/office/drawing/2014/main" id="{7A85652E-255F-4EA3-A21A-AD8CD0330C6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60" name="Picture 1159" descr="NCCP CMYK BI.jpg">
          <a:extLst>
            <a:ext uri="{FF2B5EF4-FFF2-40B4-BE49-F238E27FC236}">
              <a16:creationId xmlns:a16="http://schemas.microsoft.com/office/drawing/2014/main" id="{EC628E96-384F-4471-81B9-BA31F270B65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61" name="Picture 1160" descr="NCCP CMYK BI.jpg">
          <a:extLst>
            <a:ext uri="{FF2B5EF4-FFF2-40B4-BE49-F238E27FC236}">
              <a16:creationId xmlns:a16="http://schemas.microsoft.com/office/drawing/2014/main" id="{8F6E7E15-D9FC-48C8-AF03-26FB7CAD12C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62" name="Picture 1161" descr="NCCP CMYK BI.jpg">
          <a:extLst>
            <a:ext uri="{FF2B5EF4-FFF2-40B4-BE49-F238E27FC236}">
              <a16:creationId xmlns:a16="http://schemas.microsoft.com/office/drawing/2014/main" id="{C2601409-7E24-4BCE-8910-9679788B784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63" name="Picture 1162" descr="NCCP CMYK BI.jpg">
          <a:extLst>
            <a:ext uri="{FF2B5EF4-FFF2-40B4-BE49-F238E27FC236}">
              <a16:creationId xmlns:a16="http://schemas.microsoft.com/office/drawing/2014/main" id="{A3A78A3B-1A9C-4C95-9F0D-9EA2E4ECCEF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64" name="Picture 1163" descr="NCCP CMYK BI.jpg">
          <a:extLst>
            <a:ext uri="{FF2B5EF4-FFF2-40B4-BE49-F238E27FC236}">
              <a16:creationId xmlns:a16="http://schemas.microsoft.com/office/drawing/2014/main" id="{3667EC94-4B87-4491-B491-3BC8B390337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65" name="Picture 1164" descr="NCCP CMYK BI.jpg">
          <a:extLst>
            <a:ext uri="{FF2B5EF4-FFF2-40B4-BE49-F238E27FC236}">
              <a16:creationId xmlns:a16="http://schemas.microsoft.com/office/drawing/2014/main" id="{DC6D1B6C-AB84-4E5A-A0C5-3282A46936F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66" name="Picture 1165" descr="NCCP CMYK BI.jpg">
          <a:extLst>
            <a:ext uri="{FF2B5EF4-FFF2-40B4-BE49-F238E27FC236}">
              <a16:creationId xmlns:a16="http://schemas.microsoft.com/office/drawing/2014/main" id="{E542F3DD-6549-4E8A-9DBC-627451E68AE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67" name="Picture 1166" descr="NCCP CMYK BI.jpg">
          <a:extLst>
            <a:ext uri="{FF2B5EF4-FFF2-40B4-BE49-F238E27FC236}">
              <a16:creationId xmlns:a16="http://schemas.microsoft.com/office/drawing/2014/main" id="{3280C936-78D6-405F-B549-B93FA695CB1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68" name="Picture 1167" descr="NCCP CMYK BI.jpg">
          <a:extLst>
            <a:ext uri="{FF2B5EF4-FFF2-40B4-BE49-F238E27FC236}">
              <a16:creationId xmlns:a16="http://schemas.microsoft.com/office/drawing/2014/main" id="{9B817FF6-E026-416E-BF3E-2D58269FBD3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69" name="Picture 1168" descr="NCCP CMYK BI.jpg">
          <a:extLst>
            <a:ext uri="{FF2B5EF4-FFF2-40B4-BE49-F238E27FC236}">
              <a16:creationId xmlns:a16="http://schemas.microsoft.com/office/drawing/2014/main" id="{2344D0BD-A01C-4A9E-A177-3457F76333C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70" name="Picture 1169" descr="NCCP CMYK BI.jpg">
          <a:extLst>
            <a:ext uri="{FF2B5EF4-FFF2-40B4-BE49-F238E27FC236}">
              <a16:creationId xmlns:a16="http://schemas.microsoft.com/office/drawing/2014/main" id="{F439A3F5-2390-4C63-965B-E680304339E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71" name="Picture 1170" descr="NCCP CMYK BI.jpg">
          <a:extLst>
            <a:ext uri="{FF2B5EF4-FFF2-40B4-BE49-F238E27FC236}">
              <a16:creationId xmlns:a16="http://schemas.microsoft.com/office/drawing/2014/main" id="{7A41B437-5A20-417E-968D-B1C3091E42B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72" name="Picture 1171" descr="NCCP CMYK BI.jpg">
          <a:extLst>
            <a:ext uri="{FF2B5EF4-FFF2-40B4-BE49-F238E27FC236}">
              <a16:creationId xmlns:a16="http://schemas.microsoft.com/office/drawing/2014/main" id="{92C1715C-2BA5-44B8-A027-6C82842BE50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73" name="Picture 1172" descr="NCCP CMYK BI.jpg">
          <a:extLst>
            <a:ext uri="{FF2B5EF4-FFF2-40B4-BE49-F238E27FC236}">
              <a16:creationId xmlns:a16="http://schemas.microsoft.com/office/drawing/2014/main" id="{61A76860-68DE-4EBF-930B-D21EB37721A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74" name="Picture 1173" descr="NCCP CMYK BI.jpg">
          <a:extLst>
            <a:ext uri="{FF2B5EF4-FFF2-40B4-BE49-F238E27FC236}">
              <a16:creationId xmlns:a16="http://schemas.microsoft.com/office/drawing/2014/main" id="{C24DA946-974C-4CF2-A316-D4C5B700192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75" name="Picture 1174" descr="NCCP CMYK BI.jpg">
          <a:extLst>
            <a:ext uri="{FF2B5EF4-FFF2-40B4-BE49-F238E27FC236}">
              <a16:creationId xmlns:a16="http://schemas.microsoft.com/office/drawing/2014/main" id="{AE66A73A-7340-40B5-9EC7-2D846F4F9C4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76" name="Picture 1175" descr="NCCP CMYK BI.jpg">
          <a:extLst>
            <a:ext uri="{FF2B5EF4-FFF2-40B4-BE49-F238E27FC236}">
              <a16:creationId xmlns:a16="http://schemas.microsoft.com/office/drawing/2014/main" id="{45A74339-7055-448A-BCA0-561C7B10DEA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77" name="Picture 1176" descr="NCCP CMYK BI.jpg">
          <a:extLst>
            <a:ext uri="{FF2B5EF4-FFF2-40B4-BE49-F238E27FC236}">
              <a16:creationId xmlns:a16="http://schemas.microsoft.com/office/drawing/2014/main" id="{CF69381B-0563-44A5-9D45-92AF397DD79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178" name="Picture 1177" descr="NCCP CMYK BI.jpg">
          <a:extLst>
            <a:ext uri="{FF2B5EF4-FFF2-40B4-BE49-F238E27FC236}">
              <a16:creationId xmlns:a16="http://schemas.microsoft.com/office/drawing/2014/main" id="{7E31B132-7A4C-4C9F-9126-4E7EF04F14D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79" name="Picture 1178" descr="NCCP CMYK BI.jpg">
          <a:extLst>
            <a:ext uri="{FF2B5EF4-FFF2-40B4-BE49-F238E27FC236}">
              <a16:creationId xmlns:a16="http://schemas.microsoft.com/office/drawing/2014/main" id="{F15451AA-70FC-4F60-87E7-B9EC2EECCFB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80" name="Picture 1179" descr="NCCP CMYK BI.jpg">
          <a:extLst>
            <a:ext uri="{FF2B5EF4-FFF2-40B4-BE49-F238E27FC236}">
              <a16:creationId xmlns:a16="http://schemas.microsoft.com/office/drawing/2014/main" id="{682765BD-A715-42DD-B717-16042FD7D95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81" name="Picture 1180" descr="NCCP CMYK BI.jpg">
          <a:extLst>
            <a:ext uri="{FF2B5EF4-FFF2-40B4-BE49-F238E27FC236}">
              <a16:creationId xmlns:a16="http://schemas.microsoft.com/office/drawing/2014/main" id="{AA551499-5357-4DF6-8D49-F4AF03D9453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82" name="Picture 1181" descr="NCCP CMYK BI.jpg">
          <a:extLst>
            <a:ext uri="{FF2B5EF4-FFF2-40B4-BE49-F238E27FC236}">
              <a16:creationId xmlns:a16="http://schemas.microsoft.com/office/drawing/2014/main" id="{CDB4476E-CF1F-4BAE-B0A2-BAE2205FA5E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83" name="Picture 1182" descr="NCCP CMYK BI.jpg">
          <a:extLst>
            <a:ext uri="{FF2B5EF4-FFF2-40B4-BE49-F238E27FC236}">
              <a16:creationId xmlns:a16="http://schemas.microsoft.com/office/drawing/2014/main" id="{E16CD6A8-8B2E-4A20-98F5-43E7D82E173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84" name="Picture 1183" descr="NCCP CMYK BI.jpg">
          <a:extLst>
            <a:ext uri="{FF2B5EF4-FFF2-40B4-BE49-F238E27FC236}">
              <a16:creationId xmlns:a16="http://schemas.microsoft.com/office/drawing/2014/main" id="{D005DA06-B1DB-407F-BAD0-64ABED7E398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85" name="Picture 1184" descr="NCCP CMYK BI.jpg">
          <a:extLst>
            <a:ext uri="{FF2B5EF4-FFF2-40B4-BE49-F238E27FC236}">
              <a16:creationId xmlns:a16="http://schemas.microsoft.com/office/drawing/2014/main" id="{4FDA2630-9347-423C-ADF1-EDDACA56BCD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86" name="Picture 1185" descr="NCCP CMYK BI.jpg">
          <a:extLst>
            <a:ext uri="{FF2B5EF4-FFF2-40B4-BE49-F238E27FC236}">
              <a16:creationId xmlns:a16="http://schemas.microsoft.com/office/drawing/2014/main" id="{157916B6-75AA-421C-97B6-9193D68DEFA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87" name="Picture 1186" descr="NCCP CMYK BI.jpg">
          <a:extLst>
            <a:ext uri="{FF2B5EF4-FFF2-40B4-BE49-F238E27FC236}">
              <a16:creationId xmlns:a16="http://schemas.microsoft.com/office/drawing/2014/main" id="{CCDF004C-C865-4536-ADCA-172F22DCEDA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88" name="Picture 1187" descr="NCCP CMYK BI.jpg">
          <a:extLst>
            <a:ext uri="{FF2B5EF4-FFF2-40B4-BE49-F238E27FC236}">
              <a16:creationId xmlns:a16="http://schemas.microsoft.com/office/drawing/2014/main" id="{F7472B72-3D5A-4DAE-B96E-85F9ADAEE19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89" name="Picture 1188" descr="NCCP CMYK BI.jpg">
          <a:extLst>
            <a:ext uri="{FF2B5EF4-FFF2-40B4-BE49-F238E27FC236}">
              <a16:creationId xmlns:a16="http://schemas.microsoft.com/office/drawing/2014/main" id="{0A399A1E-5C60-4E58-95EE-CAAF481ECCB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90" name="Picture 1189" descr="NCCP CMYK BI.jpg">
          <a:extLst>
            <a:ext uri="{FF2B5EF4-FFF2-40B4-BE49-F238E27FC236}">
              <a16:creationId xmlns:a16="http://schemas.microsoft.com/office/drawing/2014/main" id="{837E43D1-8DD7-4414-B574-E9A28E5FBC6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91" name="Picture 1190" descr="NCCP CMYK BI.jpg">
          <a:extLst>
            <a:ext uri="{FF2B5EF4-FFF2-40B4-BE49-F238E27FC236}">
              <a16:creationId xmlns:a16="http://schemas.microsoft.com/office/drawing/2014/main" id="{13C43D1D-C075-48F1-B106-60DF031E783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92" name="Picture 1191" descr="NCCP CMYK BI.jpg">
          <a:extLst>
            <a:ext uri="{FF2B5EF4-FFF2-40B4-BE49-F238E27FC236}">
              <a16:creationId xmlns:a16="http://schemas.microsoft.com/office/drawing/2014/main" id="{A00831D6-DF55-484E-9E5C-E56C1963DAF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93" name="Picture 1192" descr="NCCP CMYK BI.jpg">
          <a:extLst>
            <a:ext uri="{FF2B5EF4-FFF2-40B4-BE49-F238E27FC236}">
              <a16:creationId xmlns:a16="http://schemas.microsoft.com/office/drawing/2014/main" id="{39B4D04C-129B-4686-95E5-8986093712A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94" name="Picture 1193" descr="NCCP CMYK BI.jpg">
          <a:extLst>
            <a:ext uri="{FF2B5EF4-FFF2-40B4-BE49-F238E27FC236}">
              <a16:creationId xmlns:a16="http://schemas.microsoft.com/office/drawing/2014/main" id="{FEA42C70-FC90-4F07-BA5B-C72CE7FA13F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195" name="Picture 1194" descr="NCCP CMYK BI.jpg">
          <a:extLst>
            <a:ext uri="{FF2B5EF4-FFF2-40B4-BE49-F238E27FC236}">
              <a16:creationId xmlns:a16="http://schemas.microsoft.com/office/drawing/2014/main" id="{EF3636DE-1C23-4B5E-BCE8-5833F98BC91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96" name="Picture 1195" descr="NCCP CMYK BI.jpg">
          <a:extLst>
            <a:ext uri="{FF2B5EF4-FFF2-40B4-BE49-F238E27FC236}">
              <a16:creationId xmlns:a16="http://schemas.microsoft.com/office/drawing/2014/main" id="{09CC7803-C696-4E38-89ED-2B75B804F4B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97" name="Picture 1196" descr="NCCP CMYK BI.jpg">
          <a:extLst>
            <a:ext uri="{FF2B5EF4-FFF2-40B4-BE49-F238E27FC236}">
              <a16:creationId xmlns:a16="http://schemas.microsoft.com/office/drawing/2014/main" id="{54E5C0E9-0679-4C94-BE5A-D2E8B759CDA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98" name="Picture 1197" descr="NCCP CMYK BI.jpg">
          <a:extLst>
            <a:ext uri="{FF2B5EF4-FFF2-40B4-BE49-F238E27FC236}">
              <a16:creationId xmlns:a16="http://schemas.microsoft.com/office/drawing/2014/main" id="{E2F446B9-7EE1-4057-BDF3-86C58EACBC5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99" name="Picture 1198" descr="NCCP CMYK BI.jpg">
          <a:extLst>
            <a:ext uri="{FF2B5EF4-FFF2-40B4-BE49-F238E27FC236}">
              <a16:creationId xmlns:a16="http://schemas.microsoft.com/office/drawing/2014/main" id="{78D7E068-8387-4A64-8250-45A00D11C8F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00" name="Picture 1199" descr="NCCP CMYK BI.jpg">
          <a:extLst>
            <a:ext uri="{FF2B5EF4-FFF2-40B4-BE49-F238E27FC236}">
              <a16:creationId xmlns:a16="http://schemas.microsoft.com/office/drawing/2014/main" id="{74630E1A-1165-4B4C-BC65-71318041318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01" name="Picture 1200" descr="NCCP CMYK BI.jpg">
          <a:extLst>
            <a:ext uri="{FF2B5EF4-FFF2-40B4-BE49-F238E27FC236}">
              <a16:creationId xmlns:a16="http://schemas.microsoft.com/office/drawing/2014/main" id="{BBF504A6-F2CF-42EA-802B-7117F3DC9C0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02" name="Picture 1201" descr="NCCP CMYK BI.jpg">
          <a:extLst>
            <a:ext uri="{FF2B5EF4-FFF2-40B4-BE49-F238E27FC236}">
              <a16:creationId xmlns:a16="http://schemas.microsoft.com/office/drawing/2014/main" id="{AE86274E-606D-4C9A-B835-4230DDF728F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03" name="Picture 1202" descr="NCCP CMYK BI.jpg">
          <a:extLst>
            <a:ext uri="{FF2B5EF4-FFF2-40B4-BE49-F238E27FC236}">
              <a16:creationId xmlns:a16="http://schemas.microsoft.com/office/drawing/2014/main" id="{111E95FF-5A24-4003-A6C5-F1F47C26E5B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04" name="Picture 1203" descr="NCCP CMYK BI.jpg">
          <a:extLst>
            <a:ext uri="{FF2B5EF4-FFF2-40B4-BE49-F238E27FC236}">
              <a16:creationId xmlns:a16="http://schemas.microsoft.com/office/drawing/2014/main" id="{746A5854-EABD-4685-8068-6C58D847B61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05" name="Picture 1204" descr="NCCP CMYK BI.jpg">
          <a:extLst>
            <a:ext uri="{FF2B5EF4-FFF2-40B4-BE49-F238E27FC236}">
              <a16:creationId xmlns:a16="http://schemas.microsoft.com/office/drawing/2014/main" id="{470A60C4-DA71-46F8-BF70-F55CE8BD07B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06" name="Picture 1205" descr="NCCP CMYK BI.jpg">
          <a:extLst>
            <a:ext uri="{FF2B5EF4-FFF2-40B4-BE49-F238E27FC236}">
              <a16:creationId xmlns:a16="http://schemas.microsoft.com/office/drawing/2014/main" id="{F1E34787-0B0F-46C8-9F86-65E4802AC47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07" name="Picture 1206" descr="NCCP CMYK BI.jpg">
          <a:extLst>
            <a:ext uri="{FF2B5EF4-FFF2-40B4-BE49-F238E27FC236}">
              <a16:creationId xmlns:a16="http://schemas.microsoft.com/office/drawing/2014/main" id="{57EBB0E2-A9D2-4090-B6B2-C1C6AA8AEF3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08" name="Picture 1207" descr="NCCP CMYK BI.jpg">
          <a:extLst>
            <a:ext uri="{FF2B5EF4-FFF2-40B4-BE49-F238E27FC236}">
              <a16:creationId xmlns:a16="http://schemas.microsoft.com/office/drawing/2014/main" id="{E5B7179B-3763-43E9-A20E-905EA989716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09" name="Picture 1208" descr="NCCP CMYK BI.jpg">
          <a:extLst>
            <a:ext uri="{FF2B5EF4-FFF2-40B4-BE49-F238E27FC236}">
              <a16:creationId xmlns:a16="http://schemas.microsoft.com/office/drawing/2014/main" id="{C6B7533A-9097-406D-A272-3F0E5470954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10" name="Picture 1209" descr="NCCP CMYK BI.jpg">
          <a:extLst>
            <a:ext uri="{FF2B5EF4-FFF2-40B4-BE49-F238E27FC236}">
              <a16:creationId xmlns:a16="http://schemas.microsoft.com/office/drawing/2014/main" id="{0A2C9C13-9AC0-43DF-9759-0D7F0618301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11" name="Picture 1210" descr="NCCP CMYK BI.jpg">
          <a:extLst>
            <a:ext uri="{FF2B5EF4-FFF2-40B4-BE49-F238E27FC236}">
              <a16:creationId xmlns:a16="http://schemas.microsoft.com/office/drawing/2014/main" id="{511D7BC0-9851-40A9-AA1E-542710E86D6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12" name="Picture 1211" descr="NCCP CMYK BI.jpg">
          <a:extLst>
            <a:ext uri="{FF2B5EF4-FFF2-40B4-BE49-F238E27FC236}">
              <a16:creationId xmlns:a16="http://schemas.microsoft.com/office/drawing/2014/main" id="{697C0CFC-CE14-43B0-9876-A2B8BC6FA72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13" name="Picture 1212" descr="NCCP CMYK BI.jpg">
          <a:extLst>
            <a:ext uri="{FF2B5EF4-FFF2-40B4-BE49-F238E27FC236}">
              <a16:creationId xmlns:a16="http://schemas.microsoft.com/office/drawing/2014/main" id="{344D2A24-C227-48A9-8943-FD9B0904C49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14" name="Picture 1213" descr="NCCP CMYK BI.jpg">
          <a:extLst>
            <a:ext uri="{FF2B5EF4-FFF2-40B4-BE49-F238E27FC236}">
              <a16:creationId xmlns:a16="http://schemas.microsoft.com/office/drawing/2014/main" id="{24055BCC-3E19-4496-BB82-F72E0E643F9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15" name="Picture 1214" descr="NCCP CMYK BI.jpg">
          <a:extLst>
            <a:ext uri="{FF2B5EF4-FFF2-40B4-BE49-F238E27FC236}">
              <a16:creationId xmlns:a16="http://schemas.microsoft.com/office/drawing/2014/main" id="{92A8B9CD-2406-4849-9257-FC242220E1F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16" name="Picture 1215" descr="NCCP CMYK BI.jpg">
          <a:extLst>
            <a:ext uri="{FF2B5EF4-FFF2-40B4-BE49-F238E27FC236}">
              <a16:creationId xmlns:a16="http://schemas.microsoft.com/office/drawing/2014/main" id="{E61D5C6F-61A9-4809-9C08-F5E34515AC1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17" name="Picture 1216" descr="NCCP CMYK BI.jpg">
          <a:extLst>
            <a:ext uri="{FF2B5EF4-FFF2-40B4-BE49-F238E27FC236}">
              <a16:creationId xmlns:a16="http://schemas.microsoft.com/office/drawing/2014/main" id="{EC8D9CB8-9708-4118-80AE-5CEF67A229D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18" name="Picture 1217" descr="NCCP CMYK BI.jpg">
          <a:extLst>
            <a:ext uri="{FF2B5EF4-FFF2-40B4-BE49-F238E27FC236}">
              <a16:creationId xmlns:a16="http://schemas.microsoft.com/office/drawing/2014/main" id="{62B6B157-FA34-4E21-92C4-0B4ED66DA77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219" name="Picture 1218" descr="NCCP CMYK BI.jpg">
          <a:extLst>
            <a:ext uri="{FF2B5EF4-FFF2-40B4-BE49-F238E27FC236}">
              <a16:creationId xmlns:a16="http://schemas.microsoft.com/office/drawing/2014/main" id="{8BC392CF-AE91-4F43-AF94-345D3B2CA2C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20" name="Picture 1219" descr="NCCP CMYK BI.jpg">
          <a:extLst>
            <a:ext uri="{FF2B5EF4-FFF2-40B4-BE49-F238E27FC236}">
              <a16:creationId xmlns:a16="http://schemas.microsoft.com/office/drawing/2014/main" id="{08263D52-01CC-47DD-BF19-484944B79C8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21" name="Picture 1220" descr="NCCP CMYK BI.jpg">
          <a:extLst>
            <a:ext uri="{FF2B5EF4-FFF2-40B4-BE49-F238E27FC236}">
              <a16:creationId xmlns:a16="http://schemas.microsoft.com/office/drawing/2014/main" id="{8C149BC0-CBED-4CA9-AF84-E1441593B01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22" name="Picture 1221" descr="NCCP CMYK BI.jpg">
          <a:extLst>
            <a:ext uri="{FF2B5EF4-FFF2-40B4-BE49-F238E27FC236}">
              <a16:creationId xmlns:a16="http://schemas.microsoft.com/office/drawing/2014/main" id="{D3721952-E3AF-4E46-AE63-95C0840765D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23" name="Picture 1222" descr="NCCP CMYK BI.jpg">
          <a:extLst>
            <a:ext uri="{FF2B5EF4-FFF2-40B4-BE49-F238E27FC236}">
              <a16:creationId xmlns:a16="http://schemas.microsoft.com/office/drawing/2014/main" id="{DD8A60B3-9769-4577-A54C-EC29CAB18AF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24" name="Picture 1223" descr="NCCP CMYK BI.jpg">
          <a:extLst>
            <a:ext uri="{FF2B5EF4-FFF2-40B4-BE49-F238E27FC236}">
              <a16:creationId xmlns:a16="http://schemas.microsoft.com/office/drawing/2014/main" id="{5E2E5E79-9125-458F-813A-67AAFB2F8E2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25" name="Picture 1224" descr="NCCP CMYK BI.jpg">
          <a:extLst>
            <a:ext uri="{FF2B5EF4-FFF2-40B4-BE49-F238E27FC236}">
              <a16:creationId xmlns:a16="http://schemas.microsoft.com/office/drawing/2014/main" id="{957A65FD-BA94-465B-9CE3-66DC79445C6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26" name="Picture 1225" descr="NCCP CMYK BI.jpg">
          <a:extLst>
            <a:ext uri="{FF2B5EF4-FFF2-40B4-BE49-F238E27FC236}">
              <a16:creationId xmlns:a16="http://schemas.microsoft.com/office/drawing/2014/main" id="{C4526234-6BB7-4739-9FD9-4BDFF134859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27" name="Picture 1226" descr="NCCP CMYK BI.jpg">
          <a:extLst>
            <a:ext uri="{FF2B5EF4-FFF2-40B4-BE49-F238E27FC236}">
              <a16:creationId xmlns:a16="http://schemas.microsoft.com/office/drawing/2014/main" id="{DEF0B62A-1F4D-4124-869D-A5EA706FD36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28" name="Picture 1227" descr="NCCP CMYK BI.jpg">
          <a:extLst>
            <a:ext uri="{FF2B5EF4-FFF2-40B4-BE49-F238E27FC236}">
              <a16:creationId xmlns:a16="http://schemas.microsoft.com/office/drawing/2014/main" id="{2AF52615-70DF-408A-A0FF-3CF22FFD502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29" name="Picture 1228" descr="NCCP CMYK BI.jpg">
          <a:extLst>
            <a:ext uri="{FF2B5EF4-FFF2-40B4-BE49-F238E27FC236}">
              <a16:creationId xmlns:a16="http://schemas.microsoft.com/office/drawing/2014/main" id="{606654EC-4B51-47F3-B98C-E7FD8153EBE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30" name="Picture 1229" descr="NCCP CMYK BI.jpg">
          <a:extLst>
            <a:ext uri="{FF2B5EF4-FFF2-40B4-BE49-F238E27FC236}">
              <a16:creationId xmlns:a16="http://schemas.microsoft.com/office/drawing/2014/main" id="{B849D7F6-4AF7-41F9-A0A9-7584E27673A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31" name="Picture 1230" descr="NCCP CMYK BI.jpg">
          <a:extLst>
            <a:ext uri="{FF2B5EF4-FFF2-40B4-BE49-F238E27FC236}">
              <a16:creationId xmlns:a16="http://schemas.microsoft.com/office/drawing/2014/main" id="{033D5D9D-8BBE-4C8F-8B60-ED35953C0AF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32" name="Picture 1231" descr="NCCP CMYK BI.jpg">
          <a:extLst>
            <a:ext uri="{FF2B5EF4-FFF2-40B4-BE49-F238E27FC236}">
              <a16:creationId xmlns:a16="http://schemas.microsoft.com/office/drawing/2014/main" id="{6D8EE371-8945-47D8-A991-8B184D9D1A4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33" name="Picture 1232" descr="NCCP CMYK BI.jpg">
          <a:extLst>
            <a:ext uri="{FF2B5EF4-FFF2-40B4-BE49-F238E27FC236}">
              <a16:creationId xmlns:a16="http://schemas.microsoft.com/office/drawing/2014/main" id="{67108E93-C957-4082-B02E-867AA15A94E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34" name="Picture 1233" descr="NCCP CMYK BI.jpg">
          <a:extLst>
            <a:ext uri="{FF2B5EF4-FFF2-40B4-BE49-F238E27FC236}">
              <a16:creationId xmlns:a16="http://schemas.microsoft.com/office/drawing/2014/main" id="{AEF9849D-861B-4E77-91C2-8C717FDDDD5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35" name="Picture 1234" descr="NCCP CMYK BI.jpg">
          <a:extLst>
            <a:ext uri="{FF2B5EF4-FFF2-40B4-BE49-F238E27FC236}">
              <a16:creationId xmlns:a16="http://schemas.microsoft.com/office/drawing/2014/main" id="{4E71E832-71DC-4D9A-8147-9700B627215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236" name="Picture 1235" descr="NCCP CMYK BI.jpg">
          <a:extLst>
            <a:ext uri="{FF2B5EF4-FFF2-40B4-BE49-F238E27FC236}">
              <a16:creationId xmlns:a16="http://schemas.microsoft.com/office/drawing/2014/main" id="{AB910A90-D17A-478C-8612-858798C6FB4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37" name="Picture 1236" descr="NCCP CMYK BI.jpg">
          <a:extLst>
            <a:ext uri="{FF2B5EF4-FFF2-40B4-BE49-F238E27FC236}">
              <a16:creationId xmlns:a16="http://schemas.microsoft.com/office/drawing/2014/main" id="{750DA4B6-D923-444F-8B42-BDE0186BE64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38" name="Picture 1237" descr="NCCP CMYK BI.jpg">
          <a:extLst>
            <a:ext uri="{FF2B5EF4-FFF2-40B4-BE49-F238E27FC236}">
              <a16:creationId xmlns:a16="http://schemas.microsoft.com/office/drawing/2014/main" id="{0EAC08F6-788B-4716-866A-23BEDD4F0E4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39" name="Picture 1238" descr="NCCP CMYK BI.jpg">
          <a:extLst>
            <a:ext uri="{FF2B5EF4-FFF2-40B4-BE49-F238E27FC236}">
              <a16:creationId xmlns:a16="http://schemas.microsoft.com/office/drawing/2014/main" id="{FE0BDC85-C156-4B51-B04D-DE2E4D98036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40" name="Picture 1239" descr="NCCP CMYK BI.jpg">
          <a:extLst>
            <a:ext uri="{FF2B5EF4-FFF2-40B4-BE49-F238E27FC236}">
              <a16:creationId xmlns:a16="http://schemas.microsoft.com/office/drawing/2014/main" id="{5C304233-195F-4F35-9652-816B3454390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41" name="Picture 1240" descr="NCCP CMYK BI.jpg">
          <a:extLst>
            <a:ext uri="{FF2B5EF4-FFF2-40B4-BE49-F238E27FC236}">
              <a16:creationId xmlns:a16="http://schemas.microsoft.com/office/drawing/2014/main" id="{DA2C2EB9-3A1E-4CCB-887B-08DAAC25A7B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42" name="Picture 1241" descr="NCCP CMYK BI.jpg">
          <a:extLst>
            <a:ext uri="{FF2B5EF4-FFF2-40B4-BE49-F238E27FC236}">
              <a16:creationId xmlns:a16="http://schemas.microsoft.com/office/drawing/2014/main" id="{FAE16363-B970-461B-9C89-65352F956C8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43" name="Picture 1242" descr="NCCP CMYK BI.jpg">
          <a:extLst>
            <a:ext uri="{FF2B5EF4-FFF2-40B4-BE49-F238E27FC236}">
              <a16:creationId xmlns:a16="http://schemas.microsoft.com/office/drawing/2014/main" id="{7A2B4371-358E-4F63-9A4F-77E59E34909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44" name="Picture 1243" descr="NCCP CMYK BI.jpg">
          <a:extLst>
            <a:ext uri="{FF2B5EF4-FFF2-40B4-BE49-F238E27FC236}">
              <a16:creationId xmlns:a16="http://schemas.microsoft.com/office/drawing/2014/main" id="{A9AB63F9-DD8C-40EF-B9BE-529641912E1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45" name="Picture 1244" descr="NCCP CMYK BI.jpg">
          <a:extLst>
            <a:ext uri="{FF2B5EF4-FFF2-40B4-BE49-F238E27FC236}">
              <a16:creationId xmlns:a16="http://schemas.microsoft.com/office/drawing/2014/main" id="{8B7625A4-7498-486C-9E81-30ED317992D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46" name="Picture 1245" descr="NCCP CMYK BI.jpg">
          <a:extLst>
            <a:ext uri="{FF2B5EF4-FFF2-40B4-BE49-F238E27FC236}">
              <a16:creationId xmlns:a16="http://schemas.microsoft.com/office/drawing/2014/main" id="{C79C0291-2397-4937-9A6D-D3B4D28EE99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47" name="Picture 1246" descr="NCCP CMYK BI.jpg">
          <a:extLst>
            <a:ext uri="{FF2B5EF4-FFF2-40B4-BE49-F238E27FC236}">
              <a16:creationId xmlns:a16="http://schemas.microsoft.com/office/drawing/2014/main" id="{ADF2B9B2-B8CC-4EC5-9EA5-02B7AE925A9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48" name="Picture 1247" descr="NCCP CMYK BI.jpg">
          <a:extLst>
            <a:ext uri="{FF2B5EF4-FFF2-40B4-BE49-F238E27FC236}">
              <a16:creationId xmlns:a16="http://schemas.microsoft.com/office/drawing/2014/main" id="{A2962451-A914-4F10-B074-BE693CC216E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49" name="Picture 1248" descr="NCCP CMYK BI.jpg">
          <a:extLst>
            <a:ext uri="{FF2B5EF4-FFF2-40B4-BE49-F238E27FC236}">
              <a16:creationId xmlns:a16="http://schemas.microsoft.com/office/drawing/2014/main" id="{A6EF8833-CA65-493C-96C8-FF7E37A8C57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50" name="Picture 1249" descr="NCCP CMYK BI.jpg">
          <a:extLst>
            <a:ext uri="{FF2B5EF4-FFF2-40B4-BE49-F238E27FC236}">
              <a16:creationId xmlns:a16="http://schemas.microsoft.com/office/drawing/2014/main" id="{05CF1F0B-EEAF-4F50-AF83-E0899F295A8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51" name="Picture 1250" descr="NCCP CMYK BI.jpg">
          <a:extLst>
            <a:ext uri="{FF2B5EF4-FFF2-40B4-BE49-F238E27FC236}">
              <a16:creationId xmlns:a16="http://schemas.microsoft.com/office/drawing/2014/main" id="{B822676C-2B57-401E-8041-E225135B23C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52" name="Picture 1251" descr="NCCP CMYK BI.jpg">
          <a:extLst>
            <a:ext uri="{FF2B5EF4-FFF2-40B4-BE49-F238E27FC236}">
              <a16:creationId xmlns:a16="http://schemas.microsoft.com/office/drawing/2014/main" id="{23A48BB1-0D53-45E6-B85E-B2D9926F7DA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53" name="Picture 1252" descr="NCCP CMYK BI.jpg">
          <a:extLst>
            <a:ext uri="{FF2B5EF4-FFF2-40B4-BE49-F238E27FC236}">
              <a16:creationId xmlns:a16="http://schemas.microsoft.com/office/drawing/2014/main" id="{24803B70-31ED-4C66-8588-78EF8D0E4A5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54" name="Picture 1253" descr="NCCP CMYK BI.jpg">
          <a:extLst>
            <a:ext uri="{FF2B5EF4-FFF2-40B4-BE49-F238E27FC236}">
              <a16:creationId xmlns:a16="http://schemas.microsoft.com/office/drawing/2014/main" id="{3F21D76C-FBB3-40C0-B271-63E55C7FC30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55" name="Picture 1254" descr="NCCP CMYK BI.jpg">
          <a:extLst>
            <a:ext uri="{FF2B5EF4-FFF2-40B4-BE49-F238E27FC236}">
              <a16:creationId xmlns:a16="http://schemas.microsoft.com/office/drawing/2014/main" id="{0846A816-66F4-477F-8B3A-8E2D87EAEDD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56" name="Picture 1255" descr="NCCP CMYK BI.jpg">
          <a:extLst>
            <a:ext uri="{FF2B5EF4-FFF2-40B4-BE49-F238E27FC236}">
              <a16:creationId xmlns:a16="http://schemas.microsoft.com/office/drawing/2014/main" id="{B753E162-173B-434D-A932-E6E91A6B284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57" name="Picture 1256" descr="NCCP CMYK BI.jpg">
          <a:extLst>
            <a:ext uri="{FF2B5EF4-FFF2-40B4-BE49-F238E27FC236}">
              <a16:creationId xmlns:a16="http://schemas.microsoft.com/office/drawing/2014/main" id="{6F69E695-53A9-47F2-A04F-24820779C43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58" name="Picture 1257" descr="NCCP CMYK BI.jpg">
          <a:extLst>
            <a:ext uri="{FF2B5EF4-FFF2-40B4-BE49-F238E27FC236}">
              <a16:creationId xmlns:a16="http://schemas.microsoft.com/office/drawing/2014/main" id="{6D2C5C81-FCDD-451D-BEA1-37CA71132AE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59" name="Picture 1258" descr="NCCP CMYK BI.jpg">
          <a:extLst>
            <a:ext uri="{FF2B5EF4-FFF2-40B4-BE49-F238E27FC236}">
              <a16:creationId xmlns:a16="http://schemas.microsoft.com/office/drawing/2014/main" id="{960E4DA7-F6FB-4879-9069-C5F82FD57BB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60" name="Picture 1259" descr="NCCP CMYK BI.jpg">
          <a:extLst>
            <a:ext uri="{FF2B5EF4-FFF2-40B4-BE49-F238E27FC236}">
              <a16:creationId xmlns:a16="http://schemas.microsoft.com/office/drawing/2014/main" id="{85A18979-9B5B-490B-B9B9-65DA123503D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61" name="Picture 1260" descr="NCCP CMYK BI.jpg">
          <a:extLst>
            <a:ext uri="{FF2B5EF4-FFF2-40B4-BE49-F238E27FC236}">
              <a16:creationId xmlns:a16="http://schemas.microsoft.com/office/drawing/2014/main" id="{DD5BA08C-CC26-466E-B4BC-6C89C5BB484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62" name="Picture 1261" descr="NCCP CMYK BI.jpg">
          <a:extLst>
            <a:ext uri="{FF2B5EF4-FFF2-40B4-BE49-F238E27FC236}">
              <a16:creationId xmlns:a16="http://schemas.microsoft.com/office/drawing/2014/main" id="{42B4A1B6-1CC2-459F-BC33-9A39350AC12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63" name="Picture 1262" descr="NCCP CMYK BI.jpg">
          <a:extLst>
            <a:ext uri="{FF2B5EF4-FFF2-40B4-BE49-F238E27FC236}">
              <a16:creationId xmlns:a16="http://schemas.microsoft.com/office/drawing/2014/main" id="{0BFE7C8B-8902-4DF9-80EC-36946FB9627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64" name="Picture 1263" descr="NCCP CMYK BI.jpg">
          <a:extLst>
            <a:ext uri="{FF2B5EF4-FFF2-40B4-BE49-F238E27FC236}">
              <a16:creationId xmlns:a16="http://schemas.microsoft.com/office/drawing/2014/main" id="{4B31FF38-D8EB-49EB-A361-655BE8A51F3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65" name="Picture 1264" descr="NCCP CMYK BI.jpg">
          <a:extLst>
            <a:ext uri="{FF2B5EF4-FFF2-40B4-BE49-F238E27FC236}">
              <a16:creationId xmlns:a16="http://schemas.microsoft.com/office/drawing/2014/main" id="{11CCF5BF-440E-41E8-AB35-A9E4AA9F05D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66" name="Picture 1265" descr="NCCP CMYK BI.jpg">
          <a:extLst>
            <a:ext uri="{FF2B5EF4-FFF2-40B4-BE49-F238E27FC236}">
              <a16:creationId xmlns:a16="http://schemas.microsoft.com/office/drawing/2014/main" id="{1819AD6B-5EC3-4988-AC1F-AD6E3B3ED13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67" name="Picture 1266" descr="NCCP CMYK BI.jpg">
          <a:extLst>
            <a:ext uri="{FF2B5EF4-FFF2-40B4-BE49-F238E27FC236}">
              <a16:creationId xmlns:a16="http://schemas.microsoft.com/office/drawing/2014/main" id="{BED54F55-4E30-4173-9215-D41D7D31BF5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68" name="Picture 1267" descr="NCCP CMYK BI.jpg">
          <a:extLst>
            <a:ext uri="{FF2B5EF4-FFF2-40B4-BE49-F238E27FC236}">
              <a16:creationId xmlns:a16="http://schemas.microsoft.com/office/drawing/2014/main" id="{5F59FF4B-45F7-48EF-B356-12155AD8671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69" name="Picture 1268" descr="NCCP CMYK BI.jpg">
          <a:extLst>
            <a:ext uri="{FF2B5EF4-FFF2-40B4-BE49-F238E27FC236}">
              <a16:creationId xmlns:a16="http://schemas.microsoft.com/office/drawing/2014/main" id="{8C743A7C-A786-4E1B-818A-DEE7F70F9F9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70" name="Picture 1269" descr="NCCP CMYK BI.jpg">
          <a:extLst>
            <a:ext uri="{FF2B5EF4-FFF2-40B4-BE49-F238E27FC236}">
              <a16:creationId xmlns:a16="http://schemas.microsoft.com/office/drawing/2014/main" id="{922DA0E6-5D92-4980-98A4-DA9CBFD0129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71" name="Picture 1270" descr="NCCP CMYK BI.jpg">
          <a:extLst>
            <a:ext uri="{FF2B5EF4-FFF2-40B4-BE49-F238E27FC236}">
              <a16:creationId xmlns:a16="http://schemas.microsoft.com/office/drawing/2014/main" id="{E535C7F6-491C-49D5-904E-030BDAA7897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72" name="Picture 1271" descr="NCCP CMYK BI.jpg">
          <a:extLst>
            <a:ext uri="{FF2B5EF4-FFF2-40B4-BE49-F238E27FC236}">
              <a16:creationId xmlns:a16="http://schemas.microsoft.com/office/drawing/2014/main" id="{EB28F6B7-8583-4688-A1CB-F94407CCEF6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73" name="Picture 1272" descr="NCCP CMYK BI.jpg">
          <a:extLst>
            <a:ext uri="{FF2B5EF4-FFF2-40B4-BE49-F238E27FC236}">
              <a16:creationId xmlns:a16="http://schemas.microsoft.com/office/drawing/2014/main" id="{D77ADA06-5B8C-4837-8FAB-A3FA1AD687D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74" name="Picture 1273" descr="NCCP CMYK BI.jpg">
          <a:extLst>
            <a:ext uri="{FF2B5EF4-FFF2-40B4-BE49-F238E27FC236}">
              <a16:creationId xmlns:a16="http://schemas.microsoft.com/office/drawing/2014/main" id="{D6F8D896-0EAA-4859-8B1B-91F7316B046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275" name="Picture 1274" descr="NCCP CMYK BI.jpg">
          <a:extLst>
            <a:ext uri="{FF2B5EF4-FFF2-40B4-BE49-F238E27FC236}">
              <a16:creationId xmlns:a16="http://schemas.microsoft.com/office/drawing/2014/main" id="{8B5E81EC-2136-41D1-87F6-869E7DDF2AD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76" name="Picture 1275" descr="NCCP CMYK BI.jpg">
          <a:extLst>
            <a:ext uri="{FF2B5EF4-FFF2-40B4-BE49-F238E27FC236}">
              <a16:creationId xmlns:a16="http://schemas.microsoft.com/office/drawing/2014/main" id="{184BEFC4-E5B1-4D33-A315-B112F31CC35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77" name="Picture 1276" descr="NCCP CMYK BI.jpg">
          <a:extLst>
            <a:ext uri="{FF2B5EF4-FFF2-40B4-BE49-F238E27FC236}">
              <a16:creationId xmlns:a16="http://schemas.microsoft.com/office/drawing/2014/main" id="{C8B8CAE6-2C31-4D22-9539-A1E26E5422D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78" name="Picture 1277" descr="NCCP CMYK BI.jpg">
          <a:extLst>
            <a:ext uri="{FF2B5EF4-FFF2-40B4-BE49-F238E27FC236}">
              <a16:creationId xmlns:a16="http://schemas.microsoft.com/office/drawing/2014/main" id="{233B858B-9400-4428-9D68-904CB048980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79" name="Picture 1278" descr="NCCP CMYK BI.jpg">
          <a:extLst>
            <a:ext uri="{FF2B5EF4-FFF2-40B4-BE49-F238E27FC236}">
              <a16:creationId xmlns:a16="http://schemas.microsoft.com/office/drawing/2014/main" id="{FC84DACB-BAF7-418D-983F-76EB58E6B1B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80" name="Picture 1279" descr="NCCP CMYK BI.jpg">
          <a:extLst>
            <a:ext uri="{FF2B5EF4-FFF2-40B4-BE49-F238E27FC236}">
              <a16:creationId xmlns:a16="http://schemas.microsoft.com/office/drawing/2014/main" id="{416BD0DB-6146-46FE-89A0-7E79FEB19D7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81" name="Picture 1280" descr="NCCP CMYK BI.jpg">
          <a:extLst>
            <a:ext uri="{FF2B5EF4-FFF2-40B4-BE49-F238E27FC236}">
              <a16:creationId xmlns:a16="http://schemas.microsoft.com/office/drawing/2014/main" id="{E96F63D1-4773-46A4-A340-D7BF757415F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82" name="Picture 1281" descr="NCCP CMYK BI.jpg">
          <a:extLst>
            <a:ext uri="{FF2B5EF4-FFF2-40B4-BE49-F238E27FC236}">
              <a16:creationId xmlns:a16="http://schemas.microsoft.com/office/drawing/2014/main" id="{7F246AC1-0B63-45DA-A01F-41BA77D5A37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83" name="Picture 1282" descr="NCCP CMYK BI.jpg">
          <a:extLst>
            <a:ext uri="{FF2B5EF4-FFF2-40B4-BE49-F238E27FC236}">
              <a16:creationId xmlns:a16="http://schemas.microsoft.com/office/drawing/2014/main" id="{96DE6F97-0039-4098-B15F-E47EEDECD2D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84" name="Picture 1283" descr="NCCP CMYK BI.jpg">
          <a:extLst>
            <a:ext uri="{FF2B5EF4-FFF2-40B4-BE49-F238E27FC236}">
              <a16:creationId xmlns:a16="http://schemas.microsoft.com/office/drawing/2014/main" id="{1D11F308-8EF9-4B5B-85C3-7BA8BB0CC30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85" name="Picture 1284" descr="NCCP CMYK BI.jpg">
          <a:extLst>
            <a:ext uri="{FF2B5EF4-FFF2-40B4-BE49-F238E27FC236}">
              <a16:creationId xmlns:a16="http://schemas.microsoft.com/office/drawing/2014/main" id="{976763FA-F332-44E7-BD04-6FBFF59ED4D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86" name="Picture 1285" descr="NCCP CMYK BI.jpg">
          <a:extLst>
            <a:ext uri="{FF2B5EF4-FFF2-40B4-BE49-F238E27FC236}">
              <a16:creationId xmlns:a16="http://schemas.microsoft.com/office/drawing/2014/main" id="{84216CB7-66BC-4617-84C0-8FA57A90856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87" name="Picture 1286" descr="NCCP CMYK BI.jpg">
          <a:extLst>
            <a:ext uri="{FF2B5EF4-FFF2-40B4-BE49-F238E27FC236}">
              <a16:creationId xmlns:a16="http://schemas.microsoft.com/office/drawing/2014/main" id="{157ADA55-1A84-4440-B8A4-4BA642EC725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88" name="Picture 1287" descr="NCCP CMYK BI.jpg">
          <a:extLst>
            <a:ext uri="{FF2B5EF4-FFF2-40B4-BE49-F238E27FC236}">
              <a16:creationId xmlns:a16="http://schemas.microsoft.com/office/drawing/2014/main" id="{DBF0541F-35D2-4761-8919-6374845ADF9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89" name="Picture 1288" descr="NCCP CMYK BI.jpg">
          <a:extLst>
            <a:ext uri="{FF2B5EF4-FFF2-40B4-BE49-F238E27FC236}">
              <a16:creationId xmlns:a16="http://schemas.microsoft.com/office/drawing/2014/main" id="{84D33930-6E30-4B08-87A8-CD43275F442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90" name="Picture 1289" descr="NCCP CMYK BI.jpg">
          <a:extLst>
            <a:ext uri="{FF2B5EF4-FFF2-40B4-BE49-F238E27FC236}">
              <a16:creationId xmlns:a16="http://schemas.microsoft.com/office/drawing/2014/main" id="{8F247950-312A-4ABD-93BE-D474A79A126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91" name="Picture 1290" descr="NCCP CMYK BI.jpg">
          <a:extLst>
            <a:ext uri="{FF2B5EF4-FFF2-40B4-BE49-F238E27FC236}">
              <a16:creationId xmlns:a16="http://schemas.microsoft.com/office/drawing/2014/main" id="{7D1E94BF-B96A-4B47-9B5E-EAFA1CE0602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292" name="Picture 1291" descr="NCCP CMYK BI.jpg">
          <a:extLst>
            <a:ext uri="{FF2B5EF4-FFF2-40B4-BE49-F238E27FC236}">
              <a16:creationId xmlns:a16="http://schemas.microsoft.com/office/drawing/2014/main" id="{D7E9E786-7886-4CC7-A1ED-705993ABBD2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93" name="Picture 1292" descr="NCCP CMYK BI.jpg">
          <a:extLst>
            <a:ext uri="{FF2B5EF4-FFF2-40B4-BE49-F238E27FC236}">
              <a16:creationId xmlns:a16="http://schemas.microsoft.com/office/drawing/2014/main" id="{2EDE1CB2-3157-403D-AAC8-3132F673A16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94" name="Picture 1293" descr="NCCP CMYK BI.jpg">
          <a:extLst>
            <a:ext uri="{FF2B5EF4-FFF2-40B4-BE49-F238E27FC236}">
              <a16:creationId xmlns:a16="http://schemas.microsoft.com/office/drawing/2014/main" id="{0269CBAF-7696-4A2B-8160-B9B1AB30E27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95" name="Picture 1294" descr="NCCP CMYK BI.jpg">
          <a:extLst>
            <a:ext uri="{FF2B5EF4-FFF2-40B4-BE49-F238E27FC236}">
              <a16:creationId xmlns:a16="http://schemas.microsoft.com/office/drawing/2014/main" id="{99077D5D-34DE-4CD2-A28C-3D700AAD9B4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96" name="Picture 1295" descr="NCCP CMYK BI.jpg">
          <a:extLst>
            <a:ext uri="{FF2B5EF4-FFF2-40B4-BE49-F238E27FC236}">
              <a16:creationId xmlns:a16="http://schemas.microsoft.com/office/drawing/2014/main" id="{1BD29490-4DD1-4ECA-864A-CE7599E1195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97" name="Picture 1296" descr="NCCP CMYK BI.jpg">
          <a:extLst>
            <a:ext uri="{FF2B5EF4-FFF2-40B4-BE49-F238E27FC236}">
              <a16:creationId xmlns:a16="http://schemas.microsoft.com/office/drawing/2014/main" id="{98D41970-8603-464F-A065-AFE46DB2E59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98" name="Picture 1297" descr="NCCP CMYK BI.jpg">
          <a:extLst>
            <a:ext uri="{FF2B5EF4-FFF2-40B4-BE49-F238E27FC236}">
              <a16:creationId xmlns:a16="http://schemas.microsoft.com/office/drawing/2014/main" id="{40C21B70-C8DF-436D-BE19-8D5D0746FAF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99" name="Picture 1298" descr="NCCP CMYK BI.jpg">
          <a:extLst>
            <a:ext uri="{FF2B5EF4-FFF2-40B4-BE49-F238E27FC236}">
              <a16:creationId xmlns:a16="http://schemas.microsoft.com/office/drawing/2014/main" id="{5FB0F8A2-DC8D-4855-98F3-D847D2D1136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00" name="Picture 1299" descr="NCCP CMYK BI.jpg">
          <a:extLst>
            <a:ext uri="{FF2B5EF4-FFF2-40B4-BE49-F238E27FC236}">
              <a16:creationId xmlns:a16="http://schemas.microsoft.com/office/drawing/2014/main" id="{F0BD1D22-FD89-4459-91CB-C84BF8F3BC7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301" name="Picture 1300" descr="NCCP CMYK BI.jpg">
          <a:extLst>
            <a:ext uri="{FF2B5EF4-FFF2-40B4-BE49-F238E27FC236}">
              <a16:creationId xmlns:a16="http://schemas.microsoft.com/office/drawing/2014/main" id="{1B86DCB7-2ABD-4995-BC52-64E017F3C5C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302" name="Picture 1301" descr="NCCP CMYK BI.jpg">
          <a:extLst>
            <a:ext uri="{FF2B5EF4-FFF2-40B4-BE49-F238E27FC236}">
              <a16:creationId xmlns:a16="http://schemas.microsoft.com/office/drawing/2014/main" id="{43AFC88E-B58C-43CD-A733-444509C96E9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1303" name="Picture 1302" descr="NCCP CMYK BI.jpg">
          <a:extLst>
            <a:ext uri="{FF2B5EF4-FFF2-40B4-BE49-F238E27FC236}">
              <a16:creationId xmlns:a16="http://schemas.microsoft.com/office/drawing/2014/main" id="{B914DB51-9459-4F97-A0E6-8D3915897B1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304" name="Picture 1303" descr="NCCP CMYK BI.jpg">
          <a:extLst>
            <a:ext uri="{FF2B5EF4-FFF2-40B4-BE49-F238E27FC236}">
              <a16:creationId xmlns:a16="http://schemas.microsoft.com/office/drawing/2014/main" id="{955BC61F-E147-452E-BCFD-A4682A3EF28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305" name="Picture 1304" descr="NCCP CMYK BI.jpg">
          <a:extLst>
            <a:ext uri="{FF2B5EF4-FFF2-40B4-BE49-F238E27FC236}">
              <a16:creationId xmlns:a16="http://schemas.microsoft.com/office/drawing/2014/main" id="{1E6D5D34-668C-4954-87C8-22BB69912BE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1306" name="Picture 1305" descr="NCCP CMYK BI.jpg">
          <a:extLst>
            <a:ext uri="{FF2B5EF4-FFF2-40B4-BE49-F238E27FC236}">
              <a16:creationId xmlns:a16="http://schemas.microsoft.com/office/drawing/2014/main" id="{ECC4CC1E-997E-438A-AF08-58DBE45AB95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1307" name="Picture 1306" descr="NCCP CMYK BI.jpg">
          <a:extLst>
            <a:ext uri="{FF2B5EF4-FFF2-40B4-BE49-F238E27FC236}">
              <a16:creationId xmlns:a16="http://schemas.microsoft.com/office/drawing/2014/main" id="{63B5F5F3-B153-4775-AF2F-CBB4539F89B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1308" name="Picture 1307" descr="NCCP CMYK BI.jpg">
          <a:extLst>
            <a:ext uri="{FF2B5EF4-FFF2-40B4-BE49-F238E27FC236}">
              <a16:creationId xmlns:a16="http://schemas.microsoft.com/office/drawing/2014/main" id="{6AD17F85-40EA-4071-9641-16D5B5413EE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09" name="Picture 1308" descr="NCCP CMYK BI.jpg">
          <a:extLst>
            <a:ext uri="{FF2B5EF4-FFF2-40B4-BE49-F238E27FC236}">
              <a16:creationId xmlns:a16="http://schemas.microsoft.com/office/drawing/2014/main" id="{A488B90B-BE5A-40EF-A173-9100D71D6B4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310" name="Picture 1309" descr="NCCP CMYK BI.jpg">
          <a:extLst>
            <a:ext uri="{FF2B5EF4-FFF2-40B4-BE49-F238E27FC236}">
              <a16:creationId xmlns:a16="http://schemas.microsoft.com/office/drawing/2014/main" id="{ACFF3F31-0809-4011-8752-CD56058B2CF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311" name="Picture 1310" descr="NCCP CMYK BI.jpg">
          <a:extLst>
            <a:ext uri="{FF2B5EF4-FFF2-40B4-BE49-F238E27FC236}">
              <a16:creationId xmlns:a16="http://schemas.microsoft.com/office/drawing/2014/main" id="{92390418-5E20-4E22-ADE0-96FBF2221FC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312" name="Picture 1311" descr="NCCP CMYK BI.jpg">
          <a:extLst>
            <a:ext uri="{FF2B5EF4-FFF2-40B4-BE49-F238E27FC236}">
              <a16:creationId xmlns:a16="http://schemas.microsoft.com/office/drawing/2014/main" id="{16DF4F78-AB61-4696-9ECF-022FEF41B14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313" name="Picture 1312" descr="NCCP CMYK BI.jpg">
          <a:extLst>
            <a:ext uri="{FF2B5EF4-FFF2-40B4-BE49-F238E27FC236}">
              <a16:creationId xmlns:a16="http://schemas.microsoft.com/office/drawing/2014/main" id="{53E12DD8-1FAE-4BC6-A4BE-E4736080269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14" name="Picture 1313" descr="NCCP CMYK BI.jpg">
          <a:extLst>
            <a:ext uri="{FF2B5EF4-FFF2-40B4-BE49-F238E27FC236}">
              <a16:creationId xmlns:a16="http://schemas.microsoft.com/office/drawing/2014/main" id="{89682291-BE92-4E42-B01E-30949A0C160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15" name="Picture 1314" descr="NCCP CMYK BI.jpg">
          <a:extLst>
            <a:ext uri="{FF2B5EF4-FFF2-40B4-BE49-F238E27FC236}">
              <a16:creationId xmlns:a16="http://schemas.microsoft.com/office/drawing/2014/main" id="{73CDE089-7ADC-4154-946D-C2D84FF5CB5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16" name="Picture 1315" descr="NCCP CMYK BI.jpg">
          <a:extLst>
            <a:ext uri="{FF2B5EF4-FFF2-40B4-BE49-F238E27FC236}">
              <a16:creationId xmlns:a16="http://schemas.microsoft.com/office/drawing/2014/main" id="{568335CE-2924-4A88-8D67-C7C53F49569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17" name="Picture 1316" descr="NCCP CMYK BI.jpg">
          <a:extLst>
            <a:ext uri="{FF2B5EF4-FFF2-40B4-BE49-F238E27FC236}">
              <a16:creationId xmlns:a16="http://schemas.microsoft.com/office/drawing/2014/main" id="{9495B640-B0F4-4E9E-8E6F-4DDC792C9C1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18" name="Picture 1317" descr="NCCP CMYK BI.jpg">
          <a:extLst>
            <a:ext uri="{FF2B5EF4-FFF2-40B4-BE49-F238E27FC236}">
              <a16:creationId xmlns:a16="http://schemas.microsoft.com/office/drawing/2014/main" id="{C5A194AA-C2F0-4F06-9454-9DF1E60B719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19" name="Picture 1318" descr="NCCP CMYK BI.jpg">
          <a:extLst>
            <a:ext uri="{FF2B5EF4-FFF2-40B4-BE49-F238E27FC236}">
              <a16:creationId xmlns:a16="http://schemas.microsoft.com/office/drawing/2014/main" id="{16AF8165-8A53-4EEA-B531-3FD9D6CB077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20" name="Picture 1319" descr="NCCP CMYK BI.jpg">
          <a:extLst>
            <a:ext uri="{FF2B5EF4-FFF2-40B4-BE49-F238E27FC236}">
              <a16:creationId xmlns:a16="http://schemas.microsoft.com/office/drawing/2014/main" id="{9545D286-3714-4FA3-8AC6-6C618C6525F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321" name="Picture 1320" descr="NCCP CMYK BI.jpg">
          <a:extLst>
            <a:ext uri="{FF2B5EF4-FFF2-40B4-BE49-F238E27FC236}">
              <a16:creationId xmlns:a16="http://schemas.microsoft.com/office/drawing/2014/main" id="{02134BCE-3DAF-41A0-AB76-45DADD5F3E4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322" name="Picture 1321" descr="NCCP CMYK BI.jpg">
          <a:extLst>
            <a:ext uri="{FF2B5EF4-FFF2-40B4-BE49-F238E27FC236}">
              <a16:creationId xmlns:a16="http://schemas.microsoft.com/office/drawing/2014/main" id="{8EA74D52-B1FD-451C-A007-A9EF6DD7DEC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323" name="Picture 1322" descr="NCCP CMYK BI.jpg">
          <a:extLst>
            <a:ext uri="{FF2B5EF4-FFF2-40B4-BE49-F238E27FC236}">
              <a16:creationId xmlns:a16="http://schemas.microsoft.com/office/drawing/2014/main" id="{37B665C0-B05C-4936-AFBF-D4F1BCB768A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24" name="Picture 1323" descr="NCCP CMYK BI.jpg">
          <a:extLst>
            <a:ext uri="{FF2B5EF4-FFF2-40B4-BE49-F238E27FC236}">
              <a16:creationId xmlns:a16="http://schemas.microsoft.com/office/drawing/2014/main" id="{01F53A30-8AB7-4CB3-9A20-FE0096EBC3E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325" name="Picture 1324" descr="NCCP CMYK BI.jpg">
          <a:extLst>
            <a:ext uri="{FF2B5EF4-FFF2-40B4-BE49-F238E27FC236}">
              <a16:creationId xmlns:a16="http://schemas.microsoft.com/office/drawing/2014/main" id="{9B1233EC-C188-45CD-ADDD-A594B06C346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326" name="Picture 1325" descr="NCCP CMYK BI.jpg">
          <a:extLst>
            <a:ext uri="{FF2B5EF4-FFF2-40B4-BE49-F238E27FC236}">
              <a16:creationId xmlns:a16="http://schemas.microsoft.com/office/drawing/2014/main" id="{2AF3DB09-3A31-4012-8FB4-F6A0F6DA2B7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327" name="Picture 1326" descr="NCCP CMYK BI.jpg">
          <a:extLst>
            <a:ext uri="{FF2B5EF4-FFF2-40B4-BE49-F238E27FC236}">
              <a16:creationId xmlns:a16="http://schemas.microsoft.com/office/drawing/2014/main" id="{D548854D-B6FF-41E0-A912-FF284A195EC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328" name="Picture 1327" descr="NCCP CMYK BI.jpg">
          <a:extLst>
            <a:ext uri="{FF2B5EF4-FFF2-40B4-BE49-F238E27FC236}">
              <a16:creationId xmlns:a16="http://schemas.microsoft.com/office/drawing/2014/main" id="{7759442B-9D87-4280-A0BF-BAEB1D3BAD0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29" name="Picture 1328" descr="NCCP CMYK BI.jpg">
          <a:extLst>
            <a:ext uri="{FF2B5EF4-FFF2-40B4-BE49-F238E27FC236}">
              <a16:creationId xmlns:a16="http://schemas.microsoft.com/office/drawing/2014/main" id="{95E2120F-7BC8-4917-ADF2-9B0E2410272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30" name="Picture 1329" descr="NCCP CMYK BI.jpg">
          <a:extLst>
            <a:ext uri="{FF2B5EF4-FFF2-40B4-BE49-F238E27FC236}">
              <a16:creationId xmlns:a16="http://schemas.microsoft.com/office/drawing/2014/main" id="{13CDF511-8244-4F9C-9EB4-F4A0650C535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31" name="Picture 1330" descr="NCCP CMYK BI.jpg">
          <a:extLst>
            <a:ext uri="{FF2B5EF4-FFF2-40B4-BE49-F238E27FC236}">
              <a16:creationId xmlns:a16="http://schemas.microsoft.com/office/drawing/2014/main" id="{87982C82-8CD1-4BD3-9C49-535D8CAD5A3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32" name="Picture 1331" descr="NCCP CMYK BI.jpg">
          <a:extLst>
            <a:ext uri="{FF2B5EF4-FFF2-40B4-BE49-F238E27FC236}">
              <a16:creationId xmlns:a16="http://schemas.microsoft.com/office/drawing/2014/main" id="{CC9318BA-55A8-47D8-BA19-A03B0156702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33" name="Picture 1332" descr="NCCP CMYK BI.jpg">
          <a:extLst>
            <a:ext uri="{FF2B5EF4-FFF2-40B4-BE49-F238E27FC236}">
              <a16:creationId xmlns:a16="http://schemas.microsoft.com/office/drawing/2014/main" id="{C6B54E89-6C91-4994-8A4E-81065B3828D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34" name="Picture 1333" descr="NCCP CMYK BI.jpg">
          <a:extLst>
            <a:ext uri="{FF2B5EF4-FFF2-40B4-BE49-F238E27FC236}">
              <a16:creationId xmlns:a16="http://schemas.microsoft.com/office/drawing/2014/main" id="{FD4DD279-729F-4FE6-99C6-C4178D447E6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35" name="Picture 1334" descr="NCCP CMYK BI.jpg">
          <a:extLst>
            <a:ext uri="{FF2B5EF4-FFF2-40B4-BE49-F238E27FC236}">
              <a16:creationId xmlns:a16="http://schemas.microsoft.com/office/drawing/2014/main" id="{ECC96381-1C70-4BDA-BD40-575F9DBB335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336" name="Picture 1335" descr="NCCP CMYK BI.jpg">
          <a:extLst>
            <a:ext uri="{FF2B5EF4-FFF2-40B4-BE49-F238E27FC236}">
              <a16:creationId xmlns:a16="http://schemas.microsoft.com/office/drawing/2014/main" id="{A4E09802-7E89-4954-8B8E-58D508F308D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37" name="Picture 1336" descr="NCCP CMYK BI.jpg">
          <a:extLst>
            <a:ext uri="{FF2B5EF4-FFF2-40B4-BE49-F238E27FC236}">
              <a16:creationId xmlns:a16="http://schemas.microsoft.com/office/drawing/2014/main" id="{BAE2D89D-2E79-450B-A42A-628348368F8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338" name="Picture 1337" descr="NCCP CMYK BI.jpg">
          <a:extLst>
            <a:ext uri="{FF2B5EF4-FFF2-40B4-BE49-F238E27FC236}">
              <a16:creationId xmlns:a16="http://schemas.microsoft.com/office/drawing/2014/main" id="{5D7CF6CC-63E3-4E64-8191-851B570B98E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339" name="Picture 1338" descr="NCCP CMYK BI.jpg">
          <a:extLst>
            <a:ext uri="{FF2B5EF4-FFF2-40B4-BE49-F238E27FC236}">
              <a16:creationId xmlns:a16="http://schemas.microsoft.com/office/drawing/2014/main" id="{9E1C7802-D012-4462-BFA8-04A3CA9E1A7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340" name="Picture 1339" descr="NCCP CMYK BI.jpg">
          <a:extLst>
            <a:ext uri="{FF2B5EF4-FFF2-40B4-BE49-F238E27FC236}">
              <a16:creationId xmlns:a16="http://schemas.microsoft.com/office/drawing/2014/main" id="{2DC1054A-C5A1-4162-B9D2-21D6244DD7C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341" name="Picture 1340" descr="NCCP CMYK BI.jpg">
          <a:extLst>
            <a:ext uri="{FF2B5EF4-FFF2-40B4-BE49-F238E27FC236}">
              <a16:creationId xmlns:a16="http://schemas.microsoft.com/office/drawing/2014/main" id="{35C58085-477E-42A8-A039-D231F2C8DC8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42" name="Picture 1341" descr="NCCP CMYK BI.jpg">
          <a:extLst>
            <a:ext uri="{FF2B5EF4-FFF2-40B4-BE49-F238E27FC236}">
              <a16:creationId xmlns:a16="http://schemas.microsoft.com/office/drawing/2014/main" id="{1492FEA1-FFF4-4F10-BC07-FE0F1C7F890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43" name="Picture 1342" descr="NCCP CMYK BI.jpg">
          <a:extLst>
            <a:ext uri="{FF2B5EF4-FFF2-40B4-BE49-F238E27FC236}">
              <a16:creationId xmlns:a16="http://schemas.microsoft.com/office/drawing/2014/main" id="{8AD5A9DE-144D-40B3-9647-636BA64FA7E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44" name="Picture 1343" descr="NCCP CMYK BI.jpg">
          <a:extLst>
            <a:ext uri="{FF2B5EF4-FFF2-40B4-BE49-F238E27FC236}">
              <a16:creationId xmlns:a16="http://schemas.microsoft.com/office/drawing/2014/main" id="{A266F240-7248-41BB-8881-9FF35D1DD4A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45" name="Picture 1344" descr="NCCP CMYK BI.jpg">
          <a:extLst>
            <a:ext uri="{FF2B5EF4-FFF2-40B4-BE49-F238E27FC236}">
              <a16:creationId xmlns:a16="http://schemas.microsoft.com/office/drawing/2014/main" id="{CD7BABAA-B795-4CD4-B81E-0EE727743F3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46" name="Picture 1345" descr="NCCP CMYK BI.jpg">
          <a:extLst>
            <a:ext uri="{FF2B5EF4-FFF2-40B4-BE49-F238E27FC236}">
              <a16:creationId xmlns:a16="http://schemas.microsoft.com/office/drawing/2014/main" id="{058F0DC1-862E-4A9A-BA01-D364984722D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47" name="Picture 1346" descr="NCCP CMYK BI.jpg">
          <a:extLst>
            <a:ext uri="{FF2B5EF4-FFF2-40B4-BE49-F238E27FC236}">
              <a16:creationId xmlns:a16="http://schemas.microsoft.com/office/drawing/2014/main" id="{18685AC4-5405-47F1-A192-4D979A882B1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48" name="Picture 1347" descr="NCCP CMYK BI.jpg">
          <a:extLst>
            <a:ext uri="{FF2B5EF4-FFF2-40B4-BE49-F238E27FC236}">
              <a16:creationId xmlns:a16="http://schemas.microsoft.com/office/drawing/2014/main" id="{3A1CD622-4B1C-453B-AA60-DF0F1280742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349" name="Picture 1348" descr="NCCP CMYK BI.jpg">
          <a:extLst>
            <a:ext uri="{FF2B5EF4-FFF2-40B4-BE49-F238E27FC236}">
              <a16:creationId xmlns:a16="http://schemas.microsoft.com/office/drawing/2014/main" id="{A9D24118-2B8C-47F8-85EE-90B3DF6D14C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350" name="Picture 1349" descr="NCCP CMYK BI.jpg">
          <a:extLst>
            <a:ext uri="{FF2B5EF4-FFF2-40B4-BE49-F238E27FC236}">
              <a16:creationId xmlns:a16="http://schemas.microsoft.com/office/drawing/2014/main" id="{8AD34AFE-852E-4584-9A53-5C0DCF48AB3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351" name="Picture 1350" descr="NCCP CMYK BI.jpg">
          <a:extLst>
            <a:ext uri="{FF2B5EF4-FFF2-40B4-BE49-F238E27FC236}">
              <a16:creationId xmlns:a16="http://schemas.microsoft.com/office/drawing/2014/main" id="{7541FA74-8A8B-439F-BD08-5A892157440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52" name="Picture 1351" descr="NCCP CMYK BI.jpg">
          <a:extLst>
            <a:ext uri="{FF2B5EF4-FFF2-40B4-BE49-F238E27FC236}">
              <a16:creationId xmlns:a16="http://schemas.microsoft.com/office/drawing/2014/main" id="{9C078D89-AFCE-47F2-9549-99B6B9FEB72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353" name="Picture 1352" descr="NCCP CMYK BI.jpg">
          <a:extLst>
            <a:ext uri="{FF2B5EF4-FFF2-40B4-BE49-F238E27FC236}">
              <a16:creationId xmlns:a16="http://schemas.microsoft.com/office/drawing/2014/main" id="{064CDCA9-6A0C-4A2A-A03E-B45D873AA04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354" name="Picture 1353" descr="NCCP CMYK BI.jpg">
          <a:extLst>
            <a:ext uri="{FF2B5EF4-FFF2-40B4-BE49-F238E27FC236}">
              <a16:creationId xmlns:a16="http://schemas.microsoft.com/office/drawing/2014/main" id="{13E105F9-8E21-4D5F-9422-3E105BEE7BE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55" name="Picture 1354" descr="NCCP CMYK BI.jpg">
          <a:extLst>
            <a:ext uri="{FF2B5EF4-FFF2-40B4-BE49-F238E27FC236}">
              <a16:creationId xmlns:a16="http://schemas.microsoft.com/office/drawing/2014/main" id="{4DC74334-0F4D-49AD-BC7A-C43739F9A46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56" name="Picture 1355" descr="NCCP CMYK BI.jpg">
          <a:extLst>
            <a:ext uri="{FF2B5EF4-FFF2-40B4-BE49-F238E27FC236}">
              <a16:creationId xmlns:a16="http://schemas.microsoft.com/office/drawing/2014/main" id="{2D4439A4-6A97-4254-AA0C-2650C1FFD79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57" name="Picture 1356" descr="NCCP CMYK BI.jpg">
          <a:extLst>
            <a:ext uri="{FF2B5EF4-FFF2-40B4-BE49-F238E27FC236}">
              <a16:creationId xmlns:a16="http://schemas.microsoft.com/office/drawing/2014/main" id="{DD4383A7-2A15-4023-BD73-61C9BE59863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58" name="Picture 1357" descr="NCCP CMYK BI.jpg">
          <a:extLst>
            <a:ext uri="{FF2B5EF4-FFF2-40B4-BE49-F238E27FC236}">
              <a16:creationId xmlns:a16="http://schemas.microsoft.com/office/drawing/2014/main" id="{16DFFB2F-0D3C-4807-B3AD-D9CE1CD1017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59" name="Picture 1358" descr="NCCP CMYK BI.jpg">
          <a:extLst>
            <a:ext uri="{FF2B5EF4-FFF2-40B4-BE49-F238E27FC236}">
              <a16:creationId xmlns:a16="http://schemas.microsoft.com/office/drawing/2014/main" id="{94DFCE6A-F02B-4E7A-B467-C4B4DD97A40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60" name="Picture 1359" descr="NCCP CMYK BI.jpg">
          <a:extLst>
            <a:ext uri="{FF2B5EF4-FFF2-40B4-BE49-F238E27FC236}">
              <a16:creationId xmlns:a16="http://schemas.microsoft.com/office/drawing/2014/main" id="{9B55083D-E044-41E2-A01C-88850D21A90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61" name="Picture 1360" descr="NCCP CMYK BI.jpg">
          <a:extLst>
            <a:ext uri="{FF2B5EF4-FFF2-40B4-BE49-F238E27FC236}">
              <a16:creationId xmlns:a16="http://schemas.microsoft.com/office/drawing/2014/main" id="{4041266D-1C31-47F8-B63C-4212B6CE56A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362" name="Picture 1361" descr="NCCP CMYK BI.jpg">
          <a:extLst>
            <a:ext uri="{FF2B5EF4-FFF2-40B4-BE49-F238E27FC236}">
              <a16:creationId xmlns:a16="http://schemas.microsoft.com/office/drawing/2014/main" id="{237E049B-E673-4164-B51D-2F3F0B47BFB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363" name="Picture 1362" descr="NCCP CMYK BI.jpg">
          <a:extLst>
            <a:ext uri="{FF2B5EF4-FFF2-40B4-BE49-F238E27FC236}">
              <a16:creationId xmlns:a16="http://schemas.microsoft.com/office/drawing/2014/main" id="{CE24283D-6C81-49FB-91FB-06F335B5FB4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364" name="Picture 1363" descr="NCCP CMYK BI.jpg">
          <a:extLst>
            <a:ext uri="{FF2B5EF4-FFF2-40B4-BE49-F238E27FC236}">
              <a16:creationId xmlns:a16="http://schemas.microsoft.com/office/drawing/2014/main" id="{4BCB094C-596E-478B-A283-BDD10EDCA4B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65" name="Picture 1364" descr="NCCP CMYK BI.jpg">
          <a:extLst>
            <a:ext uri="{FF2B5EF4-FFF2-40B4-BE49-F238E27FC236}">
              <a16:creationId xmlns:a16="http://schemas.microsoft.com/office/drawing/2014/main" id="{C776F598-8C6B-445D-ABEB-F81D2ECAE9A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366" name="Picture 1365" descr="NCCP CMYK BI.jpg">
          <a:extLst>
            <a:ext uri="{FF2B5EF4-FFF2-40B4-BE49-F238E27FC236}">
              <a16:creationId xmlns:a16="http://schemas.microsoft.com/office/drawing/2014/main" id="{EA229998-D574-482D-8B2A-0BD753BE7AF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367" name="Picture 1366" descr="NCCP CMYK BI.jpg">
          <a:extLst>
            <a:ext uri="{FF2B5EF4-FFF2-40B4-BE49-F238E27FC236}">
              <a16:creationId xmlns:a16="http://schemas.microsoft.com/office/drawing/2014/main" id="{B40430AA-C336-44B2-AF36-360F31E721B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368" name="Picture 1367" descr="NCCP CMYK BI.jpg">
          <a:extLst>
            <a:ext uri="{FF2B5EF4-FFF2-40B4-BE49-F238E27FC236}">
              <a16:creationId xmlns:a16="http://schemas.microsoft.com/office/drawing/2014/main" id="{9D0BC987-A981-4AD7-B74D-C3C574CE76B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369" name="Picture 1368" descr="NCCP CMYK BI.jpg">
          <a:extLst>
            <a:ext uri="{FF2B5EF4-FFF2-40B4-BE49-F238E27FC236}">
              <a16:creationId xmlns:a16="http://schemas.microsoft.com/office/drawing/2014/main" id="{363C3054-1691-457C-A931-D0451C81E5E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70" name="Picture 1369" descr="NCCP CMYK BI.jpg">
          <a:extLst>
            <a:ext uri="{FF2B5EF4-FFF2-40B4-BE49-F238E27FC236}">
              <a16:creationId xmlns:a16="http://schemas.microsoft.com/office/drawing/2014/main" id="{4D883474-3F3A-46A3-9EBF-AA21F76BDA2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71" name="Picture 1370" descr="NCCP CMYK BI.jpg">
          <a:extLst>
            <a:ext uri="{FF2B5EF4-FFF2-40B4-BE49-F238E27FC236}">
              <a16:creationId xmlns:a16="http://schemas.microsoft.com/office/drawing/2014/main" id="{91AF992B-044C-46B6-BB96-35611E23D33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72" name="Picture 1371" descr="NCCP CMYK BI.jpg">
          <a:extLst>
            <a:ext uri="{FF2B5EF4-FFF2-40B4-BE49-F238E27FC236}">
              <a16:creationId xmlns:a16="http://schemas.microsoft.com/office/drawing/2014/main" id="{75FCB1B6-DB65-4891-8816-5E60BDA92CB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73" name="Picture 1372" descr="NCCP CMYK BI.jpg">
          <a:extLst>
            <a:ext uri="{FF2B5EF4-FFF2-40B4-BE49-F238E27FC236}">
              <a16:creationId xmlns:a16="http://schemas.microsoft.com/office/drawing/2014/main" id="{75C452CE-6D7C-4787-ADD2-4B4F8210721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74" name="Picture 1373" descr="NCCP CMYK BI.jpg">
          <a:extLst>
            <a:ext uri="{FF2B5EF4-FFF2-40B4-BE49-F238E27FC236}">
              <a16:creationId xmlns:a16="http://schemas.microsoft.com/office/drawing/2014/main" id="{9A01AC21-9A8B-48FC-890A-7D06358E522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75" name="Picture 1374" descr="NCCP CMYK BI.jpg">
          <a:extLst>
            <a:ext uri="{FF2B5EF4-FFF2-40B4-BE49-F238E27FC236}">
              <a16:creationId xmlns:a16="http://schemas.microsoft.com/office/drawing/2014/main" id="{DB03C7C1-09F3-4EE4-B828-EDFE10778EB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76" name="Picture 1375" descr="NCCP CMYK BI.jpg">
          <a:extLst>
            <a:ext uri="{FF2B5EF4-FFF2-40B4-BE49-F238E27FC236}">
              <a16:creationId xmlns:a16="http://schemas.microsoft.com/office/drawing/2014/main" id="{DF3F9566-1C8B-4D33-865B-B4546EBE2A5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377" name="Picture 1376" descr="NCCP CMYK BI.jpg">
          <a:extLst>
            <a:ext uri="{FF2B5EF4-FFF2-40B4-BE49-F238E27FC236}">
              <a16:creationId xmlns:a16="http://schemas.microsoft.com/office/drawing/2014/main" id="{496D06BF-56D3-481C-B7FB-9C36FBDE2F3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78" name="Picture 1377" descr="NCCP CMYK BI.jpg">
          <a:extLst>
            <a:ext uri="{FF2B5EF4-FFF2-40B4-BE49-F238E27FC236}">
              <a16:creationId xmlns:a16="http://schemas.microsoft.com/office/drawing/2014/main" id="{E0F7FC94-7282-4C0E-8098-637B959753E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379" name="Picture 1378" descr="NCCP CMYK BI.jpg">
          <a:extLst>
            <a:ext uri="{FF2B5EF4-FFF2-40B4-BE49-F238E27FC236}">
              <a16:creationId xmlns:a16="http://schemas.microsoft.com/office/drawing/2014/main" id="{D1209BD8-F3BD-4868-9423-068CA938757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380" name="Picture 1379" descr="NCCP CMYK BI.jpg">
          <a:extLst>
            <a:ext uri="{FF2B5EF4-FFF2-40B4-BE49-F238E27FC236}">
              <a16:creationId xmlns:a16="http://schemas.microsoft.com/office/drawing/2014/main" id="{85083E09-85D6-48C2-9880-3D8C662F117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381" name="Picture 1380" descr="NCCP CMYK BI.jpg">
          <a:extLst>
            <a:ext uri="{FF2B5EF4-FFF2-40B4-BE49-F238E27FC236}">
              <a16:creationId xmlns:a16="http://schemas.microsoft.com/office/drawing/2014/main" id="{6FFE6524-83FD-41B5-AC74-84DA1C56012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382" name="Picture 1381" descr="NCCP CMYK BI.jpg">
          <a:extLst>
            <a:ext uri="{FF2B5EF4-FFF2-40B4-BE49-F238E27FC236}">
              <a16:creationId xmlns:a16="http://schemas.microsoft.com/office/drawing/2014/main" id="{0108009E-0310-4313-9C1D-156563B7295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83" name="Picture 1382" descr="NCCP CMYK BI.jpg">
          <a:extLst>
            <a:ext uri="{FF2B5EF4-FFF2-40B4-BE49-F238E27FC236}">
              <a16:creationId xmlns:a16="http://schemas.microsoft.com/office/drawing/2014/main" id="{332BC75A-B13D-4C9D-A265-AEF7600BF2A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84" name="Picture 1383" descr="NCCP CMYK BI.jpg">
          <a:extLst>
            <a:ext uri="{FF2B5EF4-FFF2-40B4-BE49-F238E27FC236}">
              <a16:creationId xmlns:a16="http://schemas.microsoft.com/office/drawing/2014/main" id="{92F03D97-E082-4C5B-A7B7-ED294312D65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85" name="Picture 1384" descr="NCCP CMYK BI.jpg">
          <a:extLst>
            <a:ext uri="{FF2B5EF4-FFF2-40B4-BE49-F238E27FC236}">
              <a16:creationId xmlns:a16="http://schemas.microsoft.com/office/drawing/2014/main" id="{4DA1F6B5-7B43-4E89-A0CF-7CF9125CE8B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86" name="Picture 1385" descr="NCCP CMYK BI.jpg">
          <a:extLst>
            <a:ext uri="{FF2B5EF4-FFF2-40B4-BE49-F238E27FC236}">
              <a16:creationId xmlns:a16="http://schemas.microsoft.com/office/drawing/2014/main" id="{DA82532A-971E-4347-843F-30985069847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87" name="Picture 1386" descr="NCCP CMYK BI.jpg">
          <a:extLst>
            <a:ext uri="{FF2B5EF4-FFF2-40B4-BE49-F238E27FC236}">
              <a16:creationId xmlns:a16="http://schemas.microsoft.com/office/drawing/2014/main" id="{CBD8120B-C280-4999-AD73-4B15342EBCB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88" name="Picture 1387" descr="NCCP CMYK BI.jpg">
          <a:extLst>
            <a:ext uri="{FF2B5EF4-FFF2-40B4-BE49-F238E27FC236}">
              <a16:creationId xmlns:a16="http://schemas.microsoft.com/office/drawing/2014/main" id="{E10EC183-11B0-4B75-AA63-2A2C0232ED3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89" name="Picture 1388" descr="NCCP CMYK BI.jpg">
          <a:extLst>
            <a:ext uri="{FF2B5EF4-FFF2-40B4-BE49-F238E27FC236}">
              <a16:creationId xmlns:a16="http://schemas.microsoft.com/office/drawing/2014/main" id="{DA34C581-D1A2-425A-9AE0-DDAFC2F705B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390" name="Picture 1389" descr="NCCP CMYK BI.jpg">
          <a:extLst>
            <a:ext uri="{FF2B5EF4-FFF2-40B4-BE49-F238E27FC236}">
              <a16:creationId xmlns:a16="http://schemas.microsoft.com/office/drawing/2014/main" id="{B012DB2F-E5BB-47B1-B783-631E462A947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391" name="Picture 1390" descr="NCCP CMYK BI.jpg">
          <a:extLst>
            <a:ext uri="{FF2B5EF4-FFF2-40B4-BE49-F238E27FC236}">
              <a16:creationId xmlns:a16="http://schemas.microsoft.com/office/drawing/2014/main" id="{B7DA9DC4-BDDF-4FC2-BB8F-EAA6B8437CA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392" name="Picture 1391" descr="NCCP CMYK BI.jpg">
          <a:extLst>
            <a:ext uri="{FF2B5EF4-FFF2-40B4-BE49-F238E27FC236}">
              <a16:creationId xmlns:a16="http://schemas.microsoft.com/office/drawing/2014/main" id="{B9912738-9191-4DA0-BDCC-9287F066FE1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93" name="Picture 1392" descr="NCCP CMYK BI.jpg">
          <a:extLst>
            <a:ext uri="{FF2B5EF4-FFF2-40B4-BE49-F238E27FC236}">
              <a16:creationId xmlns:a16="http://schemas.microsoft.com/office/drawing/2014/main" id="{379CB9A0-3465-4B1C-B43E-0AB6C16A84C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394" name="Picture 1393" descr="NCCP CMYK BI.jpg">
          <a:extLst>
            <a:ext uri="{FF2B5EF4-FFF2-40B4-BE49-F238E27FC236}">
              <a16:creationId xmlns:a16="http://schemas.microsoft.com/office/drawing/2014/main" id="{2B7C4490-2BAB-4C78-B3F7-F4CB2898CCA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395" name="Picture 1394" descr="NCCP CMYK BI.jpg">
          <a:extLst>
            <a:ext uri="{FF2B5EF4-FFF2-40B4-BE49-F238E27FC236}">
              <a16:creationId xmlns:a16="http://schemas.microsoft.com/office/drawing/2014/main" id="{2659745B-0F26-4142-BA1D-ABA43DC4D72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96" name="Picture 1395" descr="NCCP CMYK BI.jpg">
          <a:extLst>
            <a:ext uri="{FF2B5EF4-FFF2-40B4-BE49-F238E27FC236}">
              <a16:creationId xmlns:a16="http://schemas.microsoft.com/office/drawing/2014/main" id="{DE537452-4CD8-4CFF-9AA8-02E707BE185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97" name="Picture 1396" descr="NCCP CMYK BI.jpg">
          <a:extLst>
            <a:ext uri="{FF2B5EF4-FFF2-40B4-BE49-F238E27FC236}">
              <a16:creationId xmlns:a16="http://schemas.microsoft.com/office/drawing/2014/main" id="{D7641048-A07E-4C75-9E10-689F81761EA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98" name="Picture 1397" descr="NCCP CMYK BI.jpg">
          <a:extLst>
            <a:ext uri="{FF2B5EF4-FFF2-40B4-BE49-F238E27FC236}">
              <a16:creationId xmlns:a16="http://schemas.microsoft.com/office/drawing/2014/main" id="{62AFEC69-9D3A-47E4-B9A2-6C31E02004B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99" name="Picture 1398" descr="NCCP CMYK BI.jpg">
          <a:extLst>
            <a:ext uri="{FF2B5EF4-FFF2-40B4-BE49-F238E27FC236}">
              <a16:creationId xmlns:a16="http://schemas.microsoft.com/office/drawing/2014/main" id="{25C2A2B5-452D-4A62-9FFB-4BE3B205B8E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400" name="Picture 1399" descr="NCCP CMYK BI.jpg">
          <a:extLst>
            <a:ext uri="{FF2B5EF4-FFF2-40B4-BE49-F238E27FC236}">
              <a16:creationId xmlns:a16="http://schemas.microsoft.com/office/drawing/2014/main" id="{BAB6FA07-8FBC-4BA8-80F7-49A8D9A5DD8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401" name="Picture 1400" descr="NCCP CMYK BI.jpg">
          <a:extLst>
            <a:ext uri="{FF2B5EF4-FFF2-40B4-BE49-F238E27FC236}">
              <a16:creationId xmlns:a16="http://schemas.microsoft.com/office/drawing/2014/main" id="{05463452-5E73-4779-A794-F1C2DF83DEA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402" name="Picture 1401" descr="NCCP CMYK BI.jpg">
          <a:extLst>
            <a:ext uri="{FF2B5EF4-FFF2-40B4-BE49-F238E27FC236}">
              <a16:creationId xmlns:a16="http://schemas.microsoft.com/office/drawing/2014/main" id="{E129E266-ED74-4D91-96BC-D890E28A564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403" name="Picture 1402" descr="NCCP CMYK BI.jpg">
          <a:extLst>
            <a:ext uri="{FF2B5EF4-FFF2-40B4-BE49-F238E27FC236}">
              <a16:creationId xmlns:a16="http://schemas.microsoft.com/office/drawing/2014/main" id="{FDD1B73C-A0ED-48CD-AD82-4E0520FEB41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404" name="Picture 1403" descr="NCCP CMYK BI.jpg">
          <a:extLst>
            <a:ext uri="{FF2B5EF4-FFF2-40B4-BE49-F238E27FC236}">
              <a16:creationId xmlns:a16="http://schemas.microsoft.com/office/drawing/2014/main" id="{7BABACE3-F774-41AD-B2F0-A36DFD403A5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405" name="Picture 1404" descr="NCCP CMYK BI.jpg">
          <a:extLst>
            <a:ext uri="{FF2B5EF4-FFF2-40B4-BE49-F238E27FC236}">
              <a16:creationId xmlns:a16="http://schemas.microsoft.com/office/drawing/2014/main" id="{8D74B740-6293-467C-ACDF-2193015A991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06" name="Picture 1405" descr="NCCP CMYK BI.jpg">
          <a:extLst>
            <a:ext uri="{FF2B5EF4-FFF2-40B4-BE49-F238E27FC236}">
              <a16:creationId xmlns:a16="http://schemas.microsoft.com/office/drawing/2014/main" id="{AFC58BDF-9A9C-4ACA-9E0B-BB61859AD83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407" name="Picture 1406" descr="NCCP CMYK BI.jpg">
          <a:extLst>
            <a:ext uri="{FF2B5EF4-FFF2-40B4-BE49-F238E27FC236}">
              <a16:creationId xmlns:a16="http://schemas.microsoft.com/office/drawing/2014/main" id="{FF046224-B323-4BA7-BEE6-F71EB271743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408" name="Picture 1407" descr="NCCP CMYK BI.jpg">
          <a:extLst>
            <a:ext uri="{FF2B5EF4-FFF2-40B4-BE49-F238E27FC236}">
              <a16:creationId xmlns:a16="http://schemas.microsoft.com/office/drawing/2014/main" id="{CC3DD63C-BCAE-41A0-B114-F242BDD5814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409" name="Picture 1408" descr="NCCP CMYK BI.jpg">
          <a:extLst>
            <a:ext uri="{FF2B5EF4-FFF2-40B4-BE49-F238E27FC236}">
              <a16:creationId xmlns:a16="http://schemas.microsoft.com/office/drawing/2014/main" id="{818B2D8F-17F7-4BA5-9327-EA8C563541C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410" name="Picture 1409" descr="NCCP CMYK BI.jpg">
          <a:extLst>
            <a:ext uri="{FF2B5EF4-FFF2-40B4-BE49-F238E27FC236}">
              <a16:creationId xmlns:a16="http://schemas.microsoft.com/office/drawing/2014/main" id="{267D8177-7AD2-44F6-ACB6-01C72197F96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11" name="Picture 1410" descr="NCCP CMYK BI.jpg">
          <a:extLst>
            <a:ext uri="{FF2B5EF4-FFF2-40B4-BE49-F238E27FC236}">
              <a16:creationId xmlns:a16="http://schemas.microsoft.com/office/drawing/2014/main" id="{4FB1F642-B234-4D76-8317-4D025E36325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412" name="Picture 1411" descr="NCCP CMYK BI.jpg">
          <a:extLst>
            <a:ext uri="{FF2B5EF4-FFF2-40B4-BE49-F238E27FC236}">
              <a16:creationId xmlns:a16="http://schemas.microsoft.com/office/drawing/2014/main" id="{BB0EDC94-D85F-4FB1-AF18-522DD84B037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413" name="Picture 1412" descr="NCCP CMYK BI.jpg">
          <a:extLst>
            <a:ext uri="{FF2B5EF4-FFF2-40B4-BE49-F238E27FC236}">
              <a16:creationId xmlns:a16="http://schemas.microsoft.com/office/drawing/2014/main" id="{94D1EBCA-D578-4051-8009-4EDA7E2E910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414" name="Picture 1413" descr="NCCP CMYK BI.jpg">
          <a:extLst>
            <a:ext uri="{FF2B5EF4-FFF2-40B4-BE49-F238E27FC236}">
              <a16:creationId xmlns:a16="http://schemas.microsoft.com/office/drawing/2014/main" id="{D9D40550-22F6-4BAE-B400-53B15A758B3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415" name="Picture 1414" descr="NCCP CMYK BI.jpg">
          <a:extLst>
            <a:ext uri="{FF2B5EF4-FFF2-40B4-BE49-F238E27FC236}">
              <a16:creationId xmlns:a16="http://schemas.microsoft.com/office/drawing/2014/main" id="{147231AA-CE97-4FBC-AB53-D91D16F487B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416" name="Picture 1415" descr="NCCP CMYK BI.jpg">
          <a:extLst>
            <a:ext uri="{FF2B5EF4-FFF2-40B4-BE49-F238E27FC236}">
              <a16:creationId xmlns:a16="http://schemas.microsoft.com/office/drawing/2014/main" id="{E40874BE-3E80-4CDF-B413-E56A86686C6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417" name="Picture 1416" descr="NCCP CMYK BI.jpg">
          <a:extLst>
            <a:ext uri="{FF2B5EF4-FFF2-40B4-BE49-F238E27FC236}">
              <a16:creationId xmlns:a16="http://schemas.microsoft.com/office/drawing/2014/main" id="{378F70AF-2BAB-4A40-8F02-8B69412BCA7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418" name="Picture 1417" descr="NCCP CMYK BI.jpg">
          <a:extLst>
            <a:ext uri="{FF2B5EF4-FFF2-40B4-BE49-F238E27FC236}">
              <a16:creationId xmlns:a16="http://schemas.microsoft.com/office/drawing/2014/main" id="{BCAEDD11-0483-4FA8-8494-392C368FBF3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19" name="Picture 1418" descr="NCCP CMYK BI.jpg">
          <a:extLst>
            <a:ext uri="{FF2B5EF4-FFF2-40B4-BE49-F238E27FC236}">
              <a16:creationId xmlns:a16="http://schemas.microsoft.com/office/drawing/2014/main" id="{E47EC609-934D-49AF-A05A-45D7FB82A93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420" name="Picture 1419" descr="NCCP CMYK BI.jpg">
          <a:extLst>
            <a:ext uri="{FF2B5EF4-FFF2-40B4-BE49-F238E27FC236}">
              <a16:creationId xmlns:a16="http://schemas.microsoft.com/office/drawing/2014/main" id="{BCC74E64-7A48-45F6-8038-FFD83F37F44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421" name="Picture 1420" descr="NCCP CMYK BI.jpg">
          <a:extLst>
            <a:ext uri="{FF2B5EF4-FFF2-40B4-BE49-F238E27FC236}">
              <a16:creationId xmlns:a16="http://schemas.microsoft.com/office/drawing/2014/main" id="{A5BE2D42-2406-4FA9-909D-4F618D912FD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422" name="Picture 1421" descr="NCCP CMYK BI.jpg">
          <a:extLst>
            <a:ext uri="{FF2B5EF4-FFF2-40B4-BE49-F238E27FC236}">
              <a16:creationId xmlns:a16="http://schemas.microsoft.com/office/drawing/2014/main" id="{A694101F-F0D8-4FE7-BBA6-79893F91BE8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423" name="Picture 1422" descr="NCCP CMYK BI.jpg">
          <a:extLst>
            <a:ext uri="{FF2B5EF4-FFF2-40B4-BE49-F238E27FC236}">
              <a16:creationId xmlns:a16="http://schemas.microsoft.com/office/drawing/2014/main" id="{2372B976-33F1-4920-A581-AC4246B89B2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24" name="Picture 1423" descr="NCCP CMYK BI.jpg">
          <a:extLst>
            <a:ext uri="{FF2B5EF4-FFF2-40B4-BE49-F238E27FC236}">
              <a16:creationId xmlns:a16="http://schemas.microsoft.com/office/drawing/2014/main" id="{23A8F45B-49CD-4844-8FA6-BE5858E10B1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425" name="Picture 1424" descr="NCCP CMYK BI.jpg">
          <a:extLst>
            <a:ext uri="{FF2B5EF4-FFF2-40B4-BE49-F238E27FC236}">
              <a16:creationId xmlns:a16="http://schemas.microsoft.com/office/drawing/2014/main" id="{87588CF3-65E6-40D1-90AF-C38B2E9BF64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426" name="Picture 1425" descr="NCCP CMYK BI.jpg">
          <a:extLst>
            <a:ext uri="{FF2B5EF4-FFF2-40B4-BE49-F238E27FC236}">
              <a16:creationId xmlns:a16="http://schemas.microsoft.com/office/drawing/2014/main" id="{BC862937-63AB-4274-B14D-EDC99E16BE5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427" name="Picture 1426" descr="NCCP CMYK BI.jpg">
          <a:extLst>
            <a:ext uri="{FF2B5EF4-FFF2-40B4-BE49-F238E27FC236}">
              <a16:creationId xmlns:a16="http://schemas.microsoft.com/office/drawing/2014/main" id="{54148707-AADA-41D2-AD1B-5E2393CBA7C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428" name="Picture 1427" descr="NCCP CMYK BI.jpg">
          <a:extLst>
            <a:ext uri="{FF2B5EF4-FFF2-40B4-BE49-F238E27FC236}">
              <a16:creationId xmlns:a16="http://schemas.microsoft.com/office/drawing/2014/main" id="{A9C1E892-6246-49AC-864F-B23E9871A31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429" name="Picture 1428" descr="NCCP CMYK BI.jpg">
          <a:extLst>
            <a:ext uri="{FF2B5EF4-FFF2-40B4-BE49-F238E27FC236}">
              <a16:creationId xmlns:a16="http://schemas.microsoft.com/office/drawing/2014/main" id="{B90C7684-1815-42DC-A880-9719E51AF4D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430" name="Picture 1429" descr="NCCP CMYK BI.jpg">
          <a:extLst>
            <a:ext uri="{FF2B5EF4-FFF2-40B4-BE49-F238E27FC236}">
              <a16:creationId xmlns:a16="http://schemas.microsoft.com/office/drawing/2014/main" id="{FF255F0B-5E18-40C2-B56A-D045BDF155A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431" name="Picture 1430" descr="NCCP CMYK BI.jpg">
          <a:extLst>
            <a:ext uri="{FF2B5EF4-FFF2-40B4-BE49-F238E27FC236}">
              <a16:creationId xmlns:a16="http://schemas.microsoft.com/office/drawing/2014/main" id="{44290A11-1488-4713-9596-3188E26620A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432" name="Picture 1431" descr="NCCP CMYK BI.jpg">
          <a:extLst>
            <a:ext uri="{FF2B5EF4-FFF2-40B4-BE49-F238E27FC236}">
              <a16:creationId xmlns:a16="http://schemas.microsoft.com/office/drawing/2014/main" id="{11F4C7E5-EFAC-4E82-92B3-E46B145527A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433" name="Picture 1432" descr="NCCP CMYK BI.jpg">
          <a:extLst>
            <a:ext uri="{FF2B5EF4-FFF2-40B4-BE49-F238E27FC236}">
              <a16:creationId xmlns:a16="http://schemas.microsoft.com/office/drawing/2014/main" id="{93010E26-BAD4-4507-A627-8F4B22FE40D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34" name="Picture 1433" descr="NCCP CMYK BI.jpg">
          <a:extLst>
            <a:ext uri="{FF2B5EF4-FFF2-40B4-BE49-F238E27FC236}">
              <a16:creationId xmlns:a16="http://schemas.microsoft.com/office/drawing/2014/main" id="{C4D68A21-3071-4B49-9156-C1BC8336280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435" name="Picture 1434" descr="NCCP CMYK BI.jpg">
          <a:extLst>
            <a:ext uri="{FF2B5EF4-FFF2-40B4-BE49-F238E27FC236}">
              <a16:creationId xmlns:a16="http://schemas.microsoft.com/office/drawing/2014/main" id="{2456BFA9-E858-4445-BA78-12A5D996C4C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436" name="Picture 1435" descr="NCCP CMYK BI.jpg">
          <a:extLst>
            <a:ext uri="{FF2B5EF4-FFF2-40B4-BE49-F238E27FC236}">
              <a16:creationId xmlns:a16="http://schemas.microsoft.com/office/drawing/2014/main" id="{2678FCB7-7711-44D1-8863-39C8A064B19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37" name="Picture 1436" descr="NCCP CMYK BI.jpg">
          <a:extLst>
            <a:ext uri="{FF2B5EF4-FFF2-40B4-BE49-F238E27FC236}">
              <a16:creationId xmlns:a16="http://schemas.microsoft.com/office/drawing/2014/main" id="{93CC00CF-A9EF-491A-89A3-AD11E9C1975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438" name="Picture 1437" descr="NCCP CMYK BI.jpg">
          <a:extLst>
            <a:ext uri="{FF2B5EF4-FFF2-40B4-BE49-F238E27FC236}">
              <a16:creationId xmlns:a16="http://schemas.microsoft.com/office/drawing/2014/main" id="{A6978600-2408-49CD-9EE7-694633B7ABF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439" name="Picture 1438" descr="NCCP CMYK BI.jpg">
          <a:extLst>
            <a:ext uri="{FF2B5EF4-FFF2-40B4-BE49-F238E27FC236}">
              <a16:creationId xmlns:a16="http://schemas.microsoft.com/office/drawing/2014/main" id="{AE41EA00-855D-4AB6-89BA-D793060932E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440" name="Picture 1439" descr="NCCP CMYK BI.jpg">
          <a:extLst>
            <a:ext uri="{FF2B5EF4-FFF2-40B4-BE49-F238E27FC236}">
              <a16:creationId xmlns:a16="http://schemas.microsoft.com/office/drawing/2014/main" id="{C591C0BC-6CBE-4648-A51E-BA7A21D2544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441" name="Picture 1440" descr="NCCP CMYK BI.jpg">
          <a:extLst>
            <a:ext uri="{FF2B5EF4-FFF2-40B4-BE49-F238E27FC236}">
              <a16:creationId xmlns:a16="http://schemas.microsoft.com/office/drawing/2014/main" id="{3835AAC7-CD3D-4ED8-AF9C-95F06A041B2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442" name="Picture 1441" descr="NCCP CMYK BI.jpg">
          <a:extLst>
            <a:ext uri="{FF2B5EF4-FFF2-40B4-BE49-F238E27FC236}">
              <a16:creationId xmlns:a16="http://schemas.microsoft.com/office/drawing/2014/main" id="{FBB166BF-627A-4672-B3B0-F87897DDD86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443" name="Picture 1442" descr="NCCP CMYK BI.jpg">
          <a:extLst>
            <a:ext uri="{FF2B5EF4-FFF2-40B4-BE49-F238E27FC236}">
              <a16:creationId xmlns:a16="http://schemas.microsoft.com/office/drawing/2014/main" id="{27F6F324-5CDA-446B-94AA-B4B88701C17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444" name="Picture 1443" descr="NCCP CMYK BI.jpg">
          <a:extLst>
            <a:ext uri="{FF2B5EF4-FFF2-40B4-BE49-F238E27FC236}">
              <a16:creationId xmlns:a16="http://schemas.microsoft.com/office/drawing/2014/main" id="{3B67840D-507E-41B8-AAF2-4E36407A716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445" name="Picture 1444" descr="NCCP CMYK BI.jpg">
          <a:extLst>
            <a:ext uri="{FF2B5EF4-FFF2-40B4-BE49-F238E27FC236}">
              <a16:creationId xmlns:a16="http://schemas.microsoft.com/office/drawing/2014/main" id="{EFAA2D5B-EE84-419D-9636-B4E20504B0F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446" name="Picture 1445" descr="NCCP CMYK BI.jpg">
          <a:extLst>
            <a:ext uri="{FF2B5EF4-FFF2-40B4-BE49-F238E27FC236}">
              <a16:creationId xmlns:a16="http://schemas.microsoft.com/office/drawing/2014/main" id="{6CB2C525-98F5-40DA-80DA-2CC30327E22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47" name="Picture 1446" descr="NCCP CMYK BI.jpg">
          <a:extLst>
            <a:ext uri="{FF2B5EF4-FFF2-40B4-BE49-F238E27FC236}">
              <a16:creationId xmlns:a16="http://schemas.microsoft.com/office/drawing/2014/main" id="{D81905C6-D40C-4E50-B90A-379CF0BC909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448" name="Picture 1447" descr="NCCP CMYK BI.jpg">
          <a:extLst>
            <a:ext uri="{FF2B5EF4-FFF2-40B4-BE49-F238E27FC236}">
              <a16:creationId xmlns:a16="http://schemas.microsoft.com/office/drawing/2014/main" id="{28A2BE5C-7F60-456C-8D81-4703A8C694E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449" name="Picture 1448" descr="NCCP CMYK BI.jpg">
          <a:extLst>
            <a:ext uri="{FF2B5EF4-FFF2-40B4-BE49-F238E27FC236}">
              <a16:creationId xmlns:a16="http://schemas.microsoft.com/office/drawing/2014/main" id="{08B2DCE0-D38F-4CDF-93C1-A97B22770F5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450" name="Picture 1449" descr="NCCP CMYK BI.jpg">
          <a:extLst>
            <a:ext uri="{FF2B5EF4-FFF2-40B4-BE49-F238E27FC236}">
              <a16:creationId xmlns:a16="http://schemas.microsoft.com/office/drawing/2014/main" id="{09DBC553-B6A3-4841-B3AD-55887EA9654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451" name="Picture 1450" descr="NCCP CMYK BI.jpg">
          <a:extLst>
            <a:ext uri="{FF2B5EF4-FFF2-40B4-BE49-F238E27FC236}">
              <a16:creationId xmlns:a16="http://schemas.microsoft.com/office/drawing/2014/main" id="{7ED3AAA5-4317-4122-8B78-5929A2551AE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52" name="Picture 1451" descr="NCCP CMYK BI.jpg">
          <a:extLst>
            <a:ext uri="{FF2B5EF4-FFF2-40B4-BE49-F238E27FC236}">
              <a16:creationId xmlns:a16="http://schemas.microsoft.com/office/drawing/2014/main" id="{85CCE019-DACC-45F2-8537-5CA702B647A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453" name="Picture 1452" descr="NCCP CMYK BI.jpg">
          <a:extLst>
            <a:ext uri="{FF2B5EF4-FFF2-40B4-BE49-F238E27FC236}">
              <a16:creationId xmlns:a16="http://schemas.microsoft.com/office/drawing/2014/main" id="{3F223E91-344A-48B2-BE13-AD9CB31EC0C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454" name="Picture 1453" descr="NCCP CMYK BI.jpg">
          <a:extLst>
            <a:ext uri="{FF2B5EF4-FFF2-40B4-BE49-F238E27FC236}">
              <a16:creationId xmlns:a16="http://schemas.microsoft.com/office/drawing/2014/main" id="{47E1C1F2-805D-492A-8D71-589AE059EF5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455" name="Picture 1454" descr="NCCP CMYK BI.jpg">
          <a:extLst>
            <a:ext uri="{FF2B5EF4-FFF2-40B4-BE49-F238E27FC236}">
              <a16:creationId xmlns:a16="http://schemas.microsoft.com/office/drawing/2014/main" id="{142FC9DC-7888-4A1A-921F-3C6E139676B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456" name="Picture 1455" descr="NCCP CMYK BI.jpg">
          <a:extLst>
            <a:ext uri="{FF2B5EF4-FFF2-40B4-BE49-F238E27FC236}">
              <a16:creationId xmlns:a16="http://schemas.microsoft.com/office/drawing/2014/main" id="{7B4605B1-C7EF-4432-95E8-C5783747784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457" name="Picture 1456" descr="NCCP CMYK BI.jpg">
          <a:extLst>
            <a:ext uri="{FF2B5EF4-FFF2-40B4-BE49-F238E27FC236}">
              <a16:creationId xmlns:a16="http://schemas.microsoft.com/office/drawing/2014/main" id="{2924DE2A-F410-4F15-8D61-203404CCF90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458" name="Picture 1457" descr="NCCP CMYK BI.jpg">
          <a:extLst>
            <a:ext uri="{FF2B5EF4-FFF2-40B4-BE49-F238E27FC236}">
              <a16:creationId xmlns:a16="http://schemas.microsoft.com/office/drawing/2014/main" id="{D5DDB8F6-C559-460A-B764-AC6B0CB1616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459" name="Picture 1458" descr="NCCP CMYK BI.jpg">
          <a:extLst>
            <a:ext uri="{FF2B5EF4-FFF2-40B4-BE49-F238E27FC236}">
              <a16:creationId xmlns:a16="http://schemas.microsoft.com/office/drawing/2014/main" id="{CD425E66-2CB5-40E8-9362-9278268A7DD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460" name="Picture 1459" descr="NCCP CMYK BI.jpg">
          <a:extLst>
            <a:ext uri="{FF2B5EF4-FFF2-40B4-BE49-F238E27FC236}">
              <a16:creationId xmlns:a16="http://schemas.microsoft.com/office/drawing/2014/main" id="{DB908B85-021A-4326-BA68-4D6A78A90FF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461" name="Picture 1460" descr="NCCP CMYK BI.jpg">
          <a:extLst>
            <a:ext uri="{FF2B5EF4-FFF2-40B4-BE49-F238E27FC236}">
              <a16:creationId xmlns:a16="http://schemas.microsoft.com/office/drawing/2014/main" id="{368C0A0E-8499-47AA-ACFE-C6D32691136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62" name="Picture 1461" descr="NCCP CMYK BI.jpg">
          <a:extLst>
            <a:ext uri="{FF2B5EF4-FFF2-40B4-BE49-F238E27FC236}">
              <a16:creationId xmlns:a16="http://schemas.microsoft.com/office/drawing/2014/main" id="{B79013F0-F197-49B4-B4DF-2E4BDF435C6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463" name="Picture 1462" descr="NCCP CMYK BI.jpg">
          <a:extLst>
            <a:ext uri="{FF2B5EF4-FFF2-40B4-BE49-F238E27FC236}">
              <a16:creationId xmlns:a16="http://schemas.microsoft.com/office/drawing/2014/main" id="{0C6C6B7A-8239-48D1-9334-32F5E8A9DCC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464" name="Picture 1463" descr="NCCP CMYK BI.jpg">
          <a:extLst>
            <a:ext uri="{FF2B5EF4-FFF2-40B4-BE49-F238E27FC236}">
              <a16:creationId xmlns:a16="http://schemas.microsoft.com/office/drawing/2014/main" id="{BEFCB80C-A0DB-4382-AC37-99897BC2173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465" name="Picture 1464" descr="NCCP CMYK BI.jpg">
          <a:extLst>
            <a:ext uri="{FF2B5EF4-FFF2-40B4-BE49-F238E27FC236}">
              <a16:creationId xmlns:a16="http://schemas.microsoft.com/office/drawing/2014/main" id="{09FE5324-A9FB-46AE-8BCE-6200686B6E1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466" name="Picture 1465" descr="NCCP CMYK BI.jpg">
          <a:extLst>
            <a:ext uri="{FF2B5EF4-FFF2-40B4-BE49-F238E27FC236}">
              <a16:creationId xmlns:a16="http://schemas.microsoft.com/office/drawing/2014/main" id="{52C12A1E-7540-47B5-B750-4F3469BCABC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67" name="Picture 1466" descr="NCCP CMYK BI.jpg">
          <a:extLst>
            <a:ext uri="{FF2B5EF4-FFF2-40B4-BE49-F238E27FC236}">
              <a16:creationId xmlns:a16="http://schemas.microsoft.com/office/drawing/2014/main" id="{93F69FA0-B340-4FF1-92C3-3C903F1C20A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468" name="Picture 1467" descr="NCCP CMYK BI.jpg">
          <a:extLst>
            <a:ext uri="{FF2B5EF4-FFF2-40B4-BE49-F238E27FC236}">
              <a16:creationId xmlns:a16="http://schemas.microsoft.com/office/drawing/2014/main" id="{314D8A27-E7C8-4B37-8E7C-B8D16763591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469" name="Picture 1468" descr="NCCP CMYK BI.jpg">
          <a:extLst>
            <a:ext uri="{FF2B5EF4-FFF2-40B4-BE49-F238E27FC236}">
              <a16:creationId xmlns:a16="http://schemas.microsoft.com/office/drawing/2014/main" id="{3F35C95F-F2F4-49FC-B5C4-F2CF299562A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470" name="Picture 1469" descr="NCCP CMYK BI.jpg">
          <a:extLst>
            <a:ext uri="{FF2B5EF4-FFF2-40B4-BE49-F238E27FC236}">
              <a16:creationId xmlns:a16="http://schemas.microsoft.com/office/drawing/2014/main" id="{B21725BB-17A7-464A-BE5E-2FB442147AA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471" name="Picture 1470" descr="NCCP CMYK BI.jpg">
          <a:extLst>
            <a:ext uri="{FF2B5EF4-FFF2-40B4-BE49-F238E27FC236}">
              <a16:creationId xmlns:a16="http://schemas.microsoft.com/office/drawing/2014/main" id="{A3537BB8-A43B-4AEE-A5F8-2FF01DAF6AB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472" name="Picture 1471" descr="NCCP CMYK BI.jpg">
          <a:extLst>
            <a:ext uri="{FF2B5EF4-FFF2-40B4-BE49-F238E27FC236}">
              <a16:creationId xmlns:a16="http://schemas.microsoft.com/office/drawing/2014/main" id="{9B29F92C-C827-4A47-8DF0-54584179727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473" name="Picture 1472" descr="NCCP CMYK BI.jpg">
          <a:extLst>
            <a:ext uri="{FF2B5EF4-FFF2-40B4-BE49-F238E27FC236}">
              <a16:creationId xmlns:a16="http://schemas.microsoft.com/office/drawing/2014/main" id="{C9F470AD-4F9A-46EB-9B10-20CC0A1B2A5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474" name="Picture 1473" descr="NCCP CMYK BI.jpg">
          <a:extLst>
            <a:ext uri="{FF2B5EF4-FFF2-40B4-BE49-F238E27FC236}">
              <a16:creationId xmlns:a16="http://schemas.microsoft.com/office/drawing/2014/main" id="{2708F0F9-695C-48BE-B79A-2CFCD27BF41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75" name="Picture 1474" descr="NCCP CMYK BI.jpg">
          <a:extLst>
            <a:ext uri="{FF2B5EF4-FFF2-40B4-BE49-F238E27FC236}">
              <a16:creationId xmlns:a16="http://schemas.microsoft.com/office/drawing/2014/main" id="{7FA94D19-BEC2-407B-9166-75B9BE9B008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476" name="Picture 1475" descr="NCCP CMYK BI.jpg">
          <a:extLst>
            <a:ext uri="{FF2B5EF4-FFF2-40B4-BE49-F238E27FC236}">
              <a16:creationId xmlns:a16="http://schemas.microsoft.com/office/drawing/2014/main" id="{C14C6455-5932-4B77-9DF0-9075E7DF811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477" name="Picture 1476" descr="NCCP CMYK BI.jpg">
          <a:extLst>
            <a:ext uri="{FF2B5EF4-FFF2-40B4-BE49-F238E27FC236}">
              <a16:creationId xmlns:a16="http://schemas.microsoft.com/office/drawing/2014/main" id="{C2DC2E3C-80C1-4F17-BC0A-115914ED46F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478" name="Picture 1477" descr="NCCP CMYK BI.jpg">
          <a:extLst>
            <a:ext uri="{FF2B5EF4-FFF2-40B4-BE49-F238E27FC236}">
              <a16:creationId xmlns:a16="http://schemas.microsoft.com/office/drawing/2014/main" id="{92D79784-43C4-486C-85D3-0D035796C9F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479" name="Picture 1478" descr="NCCP CMYK BI.jpg">
          <a:extLst>
            <a:ext uri="{FF2B5EF4-FFF2-40B4-BE49-F238E27FC236}">
              <a16:creationId xmlns:a16="http://schemas.microsoft.com/office/drawing/2014/main" id="{4423CB47-59F5-43BE-A488-A6B059BA2CE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80" name="Picture 1479" descr="NCCP CMYK BI.jpg">
          <a:extLst>
            <a:ext uri="{FF2B5EF4-FFF2-40B4-BE49-F238E27FC236}">
              <a16:creationId xmlns:a16="http://schemas.microsoft.com/office/drawing/2014/main" id="{B1CAF2CC-11A3-4E6A-A2B7-7EA0BC975EB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481" name="Picture 1480" descr="NCCP CMYK BI.jpg">
          <a:extLst>
            <a:ext uri="{FF2B5EF4-FFF2-40B4-BE49-F238E27FC236}">
              <a16:creationId xmlns:a16="http://schemas.microsoft.com/office/drawing/2014/main" id="{0A3F626E-B21D-4D55-ADFD-FD2C957F1B0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482" name="Picture 1481" descr="NCCP CMYK BI.jpg">
          <a:extLst>
            <a:ext uri="{FF2B5EF4-FFF2-40B4-BE49-F238E27FC236}">
              <a16:creationId xmlns:a16="http://schemas.microsoft.com/office/drawing/2014/main" id="{492B038A-1EEB-4073-9891-B754146D2E6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483" name="Picture 1482" descr="NCCP CMYK BI.jpg">
          <a:extLst>
            <a:ext uri="{FF2B5EF4-FFF2-40B4-BE49-F238E27FC236}">
              <a16:creationId xmlns:a16="http://schemas.microsoft.com/office/drawing/2014/main" id="{562078EA-E2EA-4B73-A3FB-B47A90271BA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484" name="Picture 1483" descr="NCCP CMYK BI.jpg">
          <a:extLst>
            <a:ext uri="{FF2B5EF4-FFF2-40B4-BE49-F238E27FC236}">
              <a16:creationId xmlns:a16="http://schemas.microsoft.com/office/drawing/2014/main" id="{7E07D64F-B842-4426-8B53-A6D2F8F6CFA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485" name="Picture 1484" descr="NCCP CMYK BI.jpg">
          <a:extLst>
            <a:ext uri="{FF2B5EF4-FFF2-40B4-BE49-F238E27FC236}">
              <a16:creationId xmlns:a16="http://schemas.microsoft.com/office/drawing/2014/main" id="{93F891C7-7F99-4752-BA04-BF7D2D54588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486" name="Picture 1485" descr="NCCP CMYK BI.jpg">
          <a:extLst>
            <a:ext uri="{FF2B5EF4-FFF2-40B4-BE49-F238E27FC236}">
              <a16:creationId xmlns:a16="http://schemas.microsoft.com/office/drawing/2014/main" id="{82E22A2E-B232-4545-A3BF-FB23B396436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487" name="Picture 1486" descr="NCCP CMYK BI.jpg">
          <a:extLst>
            <a:ext uri="{FF2B5EF4-FFF2-40B4-BE49-F238E27FC236}">
              <a16:creationId xmlns:a16="http://schemas.microsoft.com/office/drawing/2014/main" id="{CB9C48B5-0E06-483C-B871-E47C184D738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488" name="Picture 1487" descr="NCCP CMYK BI.jpg">
          <a:extLst>
            <a:ext uri="{FF2B5EF4-FFF2-40B4-BE49-F238E27FC236}">
              <a16:creationId xmlns:a16="http://schemas.microsoft.com/office/drawing/2014/main" id="{100CAA1F-8509-4ED9-A6E1-6EC902F41AE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489" name="Picture 1488" descr="NCCP CMYK BI.jpg">
          <a:extLst>
            <a:ext uri="{FF2B5EF4-FFF2-40B4-BE49-F238E27FC236}">
              <a16:creationId xmlns:a16="http://schemas.microsoft.com/office/drawing/2014/main" id="{77E8B999-72B3-4157-AACC-BDD17FED96D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90" name="Picture 1489" descr="NCCP CMYK BI.jpg">
          <a:extLst>
            <a:ext uri="{FF2B5EF4-FFF2-40B4-BE49-F238E27FC236}">
              <a16:creationId xmlns:a16="http://schemas.microsoft.com/office/drawing/2014/main" id="{D5B7CE42-A0CC-4D7A-ABF4-AEBD6FB3C3C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491" name="Picture 1490" descr="NCCP CMYK BI.jpg">
          <a:extLst>
            <a:ext uri="{FF2B5EF4-FFF2-40B4-BE49-F238E27FC236}">
              <a16:creationId xmlns:a16="http://schemas.microsoft.com/office/drawing/2014/main" id="{C11CF711-0915-4F61-9D45-6A2CC353778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492" name="Picture 1491" descr="NCCP CMYK BI.jpg">
          <a:extLst>
            <a:ext uri="{FF2B5EF4-FFF2-40B4-BE49-F238E27FC236}">
              <a16:creationId xmlns:a16="http://schemas.microsoft.com/office/drawing/2014/main" id="{E09FFB77-6034-415D-8EA9-678E763670F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93" name="Picture 1492" descr="NCCP CMYK BI.jpg">
          <a:extLst>
            <a:ext uri="{FF2B5EF4-FFF2-40B4-BE49-F238E27FC236}">
              <a16:creationId xmlns:a16="http://schemas.microsoft.com/office/drawing/2014/main" id="{64AD9B30-29EF-4B7D-84A5-2FC4432AFB7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494" name="Picture 1493" descr="NCCP CMYK BI.jpg">
          <a:extLst>
            <a:ext uri="{FF2B5EF4-FFF2-40B4-BE49-F238E27FC236}">
              <a16:creationId xmlns:a16="http://schemas.microsoft.com/office/drawing/2014/main" id="{FBC1A43F-AF51-4750-B224-145F1F2A8EF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495" name="Picture 1494" descr="NCCP CMYK BI.jpg">
          <a:extLst>
            <a:ext uri="{FF2B5EF4-FFF2-40B4-BE49-F238E27FC236}">
              <a16:creationId xmlns:a16="http://schemas.microsoft.com/office/drawing/2014/main" id="{F7CCFD4A-051D-4E37-B063-4A2F1AD6A35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496" name="Picture 1495" descr="NCCP CMYK BI.jpg">
          <a:extLst>
            <a:ext uri="{FF2B5EF4-FFF2-40B4-BE49-F238E27FC236}">
              <a16:creationId xmlns:a16="http://schemas.microsoft.com/office/drawing/2014/main" id="{B60FB372-F3BA-4BA3-AF7E-7CACC7C7817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497" name="Picture 1496" descr="NCCP CMYK BI.jpg">
          <a:extLst>
            <a:ext uri="{FF2B5EF4-FFF2-40B4-BE49-F238E27FC236}">
              <a16:creationId xmlns:a16="http://schemas.microsoft.com/office/drawing/2014/main" id="{42B71216-C43F-4534-B734-2876089CE04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498" name="Picture 1497" descr="NCCP CMYK BI.jpg">
          <a:extLst>
            <a:ext uri="{FF2B5EF4-FFF2-40B4-BE49-F238E27FC236}">
              <a16:creationId xmlns:a16="http://schemas.microsoft.com/office/drawing/2014/main" id="{E1614C2E-A0B2-4BF6-BB46-71C17FFC7B7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499" name="Picture 1498" descr="NCCP CMYK BI.jpg">
          <a:extLst>
            <a:ext uri="{FF2B5EF4-FFF2-40B4-BE49-F238E27FC236}">
              <a16:creationId xmlns:a16="http://schemas.microsoft.com/office/drawing/2014/main" id="{BBF28FA4-F720-408E-9855-3C0E6432768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500" name="Picture 1499" descr="NCCP CMYK BI.jpg">
          <a:extLst>
            <a:ext uri="{FF2B5EF4-FFF2-40B4-BE49-F238E27FC236}">
              <a16:creationId xmlns:a16="http://schemas.microsoft.com/office/drawing/2014/main" id="{ADFF3B4C-BD05-4317-8D44-D9EEB15E598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501" name="Picture 1500" descr="NCCP CMYK BI.jpg">
          <a:extLst>
            <a:ext uri="{FF2B5EF4-FFF2-40B4-BE49-F238E27FC236}">
              <a16:creationId xmlns:a16="http://schemas.microsoft.com/office/drawing/2014/main" id="{9472DC2A-58A1-4340-B6E8-A9F0129CEF1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1502" name="Picture 1501" descr="NCCP CMYK BI.jpg">
          <a:extLst>
            <a:ext uri="{FF2B5EF4-FFF2-40B4-BE49-F238E27FC236}">
              <a16:creationId xmlns:a16="http://schemas.microsoft.com/office/drawing/2014/main" id="{6D6E437E-0263-478B-8EFD-DAB921B7E0B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503" name="Picture 1502" descr="NCCP CMYK BI.jpg">
          <a:extLst>
            <a:ext uri="{FF2B5EF4-FFF2-40B4-BE49-F238E27FC236}">
              <a16:creationId xmlns:a16="http://schemas.microsoft.com/office/drawing/2014/main" id="{2ECF55E3-0E19-4738-8E4A-56E8B546578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504" name="Picture 1503" descr="NCCP CMYK BI.jpg">
          <a:extLst>
            <a:ext uri="{FF2B5EF4-FFF2-40B4-BE49-F238E27FC236}">
              <a16:creationId xmlns:a16="http://schemas.microsoft.com/office/drawing/2014/main" id="{B208E8CB-E6F7-4332-ACB6-E78A16FAFCB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1505" name="Picture 1504" descr="NCCP CMYK BI.jpg">
          <a:extLst>
            <a:ext uri="{FF2B5EF4-FFF2-40B4-BE49-F238E27FC236}">
              <a16:creationId xmlns:a16="http://schemas.microsoft.com/office/drawing/2014/main" id="{FBADE14E-8E42-4CBD-B0EC-287E3E963ED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1506" name="Picture 1505" descr="NCCP CMYK BI.jpg">
          <a:extLst>
            <a:ext uri="{FF2B5EF4-FFF2-40B4-BE49-F238E27FC236}">
              <a16:creationId xmlns:a16="http://schemas.microsoft.com/office/drawing/2014/main" id="{5B8D6A52-D40F-42E6-B165-00A509451EF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1507" name="Picture 1506" descr="NCCP CMYK BI.jpg">
          <a:extLst>
            <a:ext uri="{FF2B5EF4-FFF2-40B4-BE49-F238E27FC236}">
              <a16:creationId xmlns:a16="http://schemas.microsoft.com/office/drawing/2014/main" id="{061D4565-B6C4-428E-B969-4C7D23D0C66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508" name="Picture 1507" descr="NCCP CMYK BI.jpg">
          <a:extLst>
            <a:ext uri="{FF2B5EF4-FFF2-40B4-BE49-F238E27FC236}">
              <a16:creationId xmlns:a16="http://schemas.microsoft.com/office/drawing/2014/main" id="{28F6D5DF-A4BE-47A1-A68A-91D61C9397A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509" name="Picture 1508" descr="NCCP CMYK BI.jpg">
          <a:extLst>
            <a:ext uri="{FF2B5EF4-FFF2-40B4-BE49-F238E27FC236}">
              <a16:creationId xmlns:a16="http://schemas.microsoft.com/office/drawing/2014/main" id="{62199005-2F7D-423B-A65D-2A699E6AB12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510" name="Picture 1509" descr="NCCP CMYK BI.jpg">
          <a:extLst>
            <a:ext uri="{FF2B5EF4-FFF2-40B4-BE49-F238E27FC236}">
              <a16:creationId xmlns:a16="http://schemas.microsoft.com/office/drawing/2014/main" id="{380E58E3-741D-4C41-9972-4089F6334B6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511" name="Picture 1510" descr="NCCP CMYK BI.jpg">
          <a:extLst>
            <a:ext uri="{FF2B5EF4-FFF2-40B4-BE49-F238E27FC236}">
              <a16:creationId xmlns:a16="http://schemas.microsoft.com/office/drawing/2014/main" id="{A69B6C84-AF54-4E65-9F5E-49C45B00C54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512" name="Picture 1511" descr="NCCP CMYK BI.jpg">
          <a:extLst>
            <a:ext uri="{FF2B5EF4-FFF2-40B4-BE49-F238E27FC236}">
              <a16:creationId xmlns:a16="http://schemas.microsoft.com/office/drawing/2014/main" id="{0C447E9F-EF2E-408F-BF03-EE04AE325B7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513" name="Picture 1512" descr="NCCP CMYK BI.jpg">
          <a:extLst>
            <a:ext uri="{FF2B5EF4-FFF2-40B4-BE49-F238E27FC236}">
              <a16:creationId xmlns:a16="http://schemas.microsoft.com/office/drawing/2014/main" id="{ADFE1236-BED4-4723-A7A8-6AC484E1037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514" name="Picture 1513" descr="NCCP CMYK BI.jpg">
          <a:extLst>
            <a:ext uri="{FF2B5EF4-FFF2-40B4-BE49-F238E27FC236}">
              <a16:creationId xmlns:a16="http://schemas.microsoft.com/office/drawing/2014/main" id="{A617D10F-8F36-404C-8D3B-A8849CE5FB4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515" name="Picture 1514" descr="NCCP CMYK BI.jpg">
          <a:extLst>
            <a:ext uri="{FF2B5EF4-FFF2-40B4-BE49-F238E27FC236}">
              <a16:creationId xmlns:a16="http://schemas.microsoft.com/office/drawing/2014/main" id="{EC92711C-28FA-4C71-82E8-A0AE0F45ABC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516" name="Picture 1515" descr="NCCP CMYK BI.jpg">
          <a:extLst>
            <a:ext uri="{FF2B5EF4-FFF2-40B4-BE49-F238E27FC236}">
              <a16:creationId xmlns:a16="http://schemas.microsoft.com/office/drawing/2014/main" id="{7FD73603-D9BE-4913-BA1F-CDBD147CB14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517" name="Picture 1516" descr="NCCP CMYK BI.jpg">
          <a:extLst>
            <a:ext uri="{FF2B5EF4-FFF2-40B4-BE49-F238E27FC236}">
              <a16:creationId xmlns:a16="http://schemas.microsoft.com/office/drawing/2014/main" id="{E7F051A0-30F0-477C-962D-F7E1B1BADE3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518" name="Picture 1517" descr="NCCP CMYK BI.jpg">
          <a:extLst>
            <a:ext uri="{FF2B5EF4-FFF2-40B4-BE49-F238E27FC236}">
              <a16:creationId xmlns:a16="http://schemas.microsoft.com/office/drawing/2014/main" id="{6AE92EBD-457F-46DE-9202-5C1D8EEFCD1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519" name="Picture 1518" descr="NCCP CMYK BI.jpg">
          <a:extLst>
            <a:ext uri="{FF2B5EF4-FFF2-40B4-BE49-F238E27FC236}">
              <a16:creationId xmlns:a16="http://schemas.microsoft.com/office/drawing/2014/main" id="{59F446B2-5E0E-484E-98D0-30AE127CE23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520" name="Picture 1519" descr="NCCP CMYK BI.jpg">
          <a:extLst>
            <a:ext uri="{FF2B5EF4-FFF2-40B4-BE49-F238E27FC236}">
              <a16:creationId xmlns:a16="http://schemas.microsoft.com/office/drawing/2014/main" id="{F44C8BE9-EE70-4C8E-972E-39A0470B854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521" name="Picture 1520" descr="NCCP CMYK BI.jpg">
          <a:extLst>
            <a:ext uri="{FF2B5EF4-FFF2-40B4-BE49-F238E27FC236}">
              <a16:creationId xmlns:a16="http://schemas.microsoft.com/office/drawing/2014/main" id="{7C9B967C-074D-4004-83ED-0E3E16000C5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10</xdr:col>
      <xdr:colOff>0</xdr:colOff>
      <xdr:row>11</xdr:row>
      <xdr:rowOff>144545</xdr:rowOff>
    </xdr:to>
    <xdr:pic>
      <xdr:nvPicPr>
        <xdr:cNvPr id="2" name="Picture 1" descr="NCCP CMYK BI.jpg">
          <a:extLst>
            <a:ext uri="{FF2B5EF4-FFF2-40B4-BE49-F238E27FC236}">
              <a16:creationId xmlns:a16="http://schemas.microsoft.com/office/drawing/2014/main" id="{E7E08D26-78A6-4430-93B7-2469688C5FC9}"/>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30320"/>
        </a:xfrm>
        <a:prstGeom prst="rect">
          <a:avLst/>
        </a:prstGeom>
      </xdr:spPr>
    </xdr:pic>
    <xdr:clientData/>
  </xdr:twoCellAnchor>
  <xdr:oneCellAnchor>
    <xdr:from>
      <xdr:col>11</xdr:col>
      <xdr:colOff>0</xdr:colOff>
      <xdr:row>70</xdr:row>
      <xdr:rowOff>0</xdr:rowOff>
    </xdr:from>
    <xdr:ext cx="0" cy="510159"/>
    <xdr:pic>
      <xdr:nvPicPr>
        <xdr:cNvPr id="3" name="Picture 2" descr="NCCP CMYK BI.jpg">
          <a:extLst>
            <a:ext uri="{FF2B5EF4-FFF2-40B4-BE49-F238E27FC236}">
              <a16:creationId xmlns:a16="http://schemas.microsoft.com/office/drawing/2014/main" id="{4F64AD0B-9C2D-4AFD-82D0-5EA8DB985173}"/>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4" name="Picture 3" descr="NCCP CMYK BI.jpg">
          <a:extLst>
            <a:ext uri="{FF2B5EF4-FFF2-40B4-BE49-F238E27FC236}">
              <a16:creationId xmlns:a16="http://schemas.microsoft.com/office/drawing/2014/main" id="{2C3663F8-8356-48DF-8CF6-32CA604D3A29}"/>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5" name="Picture 4" descr="NCCP CMYK BI.jpg">
          <a:extLst>
            <a:ext uri="{FF2B5EF4-FFF2-40B4-BE49-F238E27FC236}">
              <a16:creationId xmlns:a16="http://schemas.microsoft.com/office/drawing/2014/main" id="{6B713A7D-6D14-4CF4-BA39-A8868C281BD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6" name="Picture 5" descr="NCCP CMYK BI.jpg">
          <a:extLst>
            <a:ext uri="{FF2B5EF4-FFF2-40B4-BE49-F238E27FC236}">
              <a16:creationId xmlns:a16="http://schemas.microsoft.com/office/drawing/2014/main" id="{A4CA187E-D0FB-4054-B3E3-007F49C93D3B}"/>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7" name="Picture 6" descr="NCCP CMYK BI.jpg">
          <a:extLst>
            <a:ext uri="{FF2B5EF4-FFF2-40B4-BE49-F238E27FC236}">
              <a16:creationId xmlns:a16="http://schemas.microsoft.com/office/drawing/2014/main" id="{F70C473A-3BAE-4256-BEAB-A1C1138BA098}"/>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8" name="Picture 7" descr="NCCP CMYK BI.jpg">
          <a:extLst>
            <a:ext uri="{FF2B5EF4-FFF2-40B4-BE49-F238E27FC236}">
              <a16:creationId xmlns:a16="http://schemas.microsoft.com/office/drawing/2014/main" id="{0CDDA4EB-94A7-49CA-A06A-1E7DD07B87D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9" name="Picture 8" descr="NCCP CMYK BI.jpg">
          <a:extLst>
            <a:ext uri="{FF2B5EF4-FFF2-40B4-BE49-F238E27FC236}">
              <a16:creationId xmlns:a16="http://schemas.microsoft.com/office/drawing/2014/main" id="{3E2DBE4A-ECC8-4D7B-A902-E51E2751C2B2}"/>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10" name="Picture 9" descr="NCCP CMYK BI.jpg">
          <a:extLst>
            <a:ext uri="{FF2B5EF4-FFF2-40B4-BE49-F238E27FC236}">
              <a16:creationId xmlns:a16="http://schemas.microsoft.com/office/drawing/2014/main" id="{3F08E856-F6B1-493A-9463-C2F0892F8F1F}"/>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11" name="Picture 10" descr="NCCP CMYK BI.jpg">
          <a:extLst>
            <a:ext uri="{FF2B5EF4-FFF2-40B4-BE49-F238E27FC236}">
              <a16:creationId xmlns:a16="http://schemas.microsoft.com/office/drawing/2014/main" id="{F05F200C-5186-4340-B317-B3C379E8A4CB}"/>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12" name="Picture 11" descr="NCCP CMYK BI.jpg">
          <a:extLst>
            <a:ext uri="{FF2B5EF4-FFF2-40B4-BE49-F238E27FC236}">
              <a16:creationId xmlns:a16="http://schemas.microsoft.com/office/drawing/2014/main" id="{F1725858-3EE6-4BCB-A2FF-760634E7DCC3}"/>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13" name="Picture 12" descr="NCCP CMYK BI.jpg">
          <a:extLst>
            <a:ext uri="{FF2B5EF4-FFF2-40B4-BE49-F238E27FC236}">
              <a16:creationId xmlns:a16="http://schemas.microsoft.com/office/drawing/2014/main" id="{4F0F45A9-8B0B-440A-865D-E06718272FDF}"/>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14" name="Picture 13" descr="NCCP CMYK BI.jpg">
          <a:extLst>
            <a:ext uri="{FF2B5EF4-FFF2-40B4-BE49-F238E27FC236}">
              <a16:creationId xmlns:a16="http://schemas.microsoft.com/office/drawing/2014/main" id="{7181D030-1C73-4CF6-B4A9-0A547406F8AD}"/>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15" name="Picture 14" descr="NCCP CMYK BI.jpg">
          <a:extLst>
            <a:ext uri="{FF2B5EF4-FFF2-40B4-BE49-F238E27FC236}">
              <a16:creationId xmlns:a16="http://schemas.microsoft.com/office/drawing/2014/main" id="{5443E16F-1CC6-4C3B-9E8F-BA0C30E458A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 name="Picture 15" descr="NCCP CMYK BI.jpg">
          <a:extLst>
            <a:ext uri="{FF2B5EF4-FFF2-40B4-BE49-F238E27FC236}">
              <a16:creationId xmlns:a16="http://schemas.microsoft.com/office/drawing/2014/main" id="{173264A9-E09D-4E6F-9104-03A8BEEDA7F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7" name="Picture 16" descr="NCCP CMYK BI.jpg">
          <a:extLst>
            <a:ext uri="{FF2B5EF4-FFF2-40B4-BE49-F238E27FC236}">
              <a16:creationId xmlns:a16="http://schemas.microsoft.com/office/drawing/2014/main" id="{E7C05425-4B1D-431F-A819-B79940E4382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 name="Picture 17" descr="NCCP CMYK BI.jpg">
          <a:extLst>
            <a:ext uri="{FF2B5EF4-FFF2-40B4-BE49-F238E27FC236}">
              <a16:creationId xmlns:a16="http://schemas.microsoft.com/office/drawing/2014/main" id="{9C70DCCD-81D8-4620-AF3E-47C0F5C7224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 name="Picture 18" descr="NCCP CMYK BI.jpg">
          <a:extLst>
            <a:ext uri="{FF2B5EF4-FFF2-40B4-BE49-F238E27FC236}">
              <a16:creationId xmlns:a16="http://schemas.microsoft.com/office/drawing/2014/main" id="{89B76455-2364-4315-BB6E-77DDFA06470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0" name="Picture 19" descr="NCCP CMYK BI.jpg">
          <a:extLst>
            <a:ext uri="{FF2B5EF4-FFF2-40B4-BE49-F238E27FC236}">
              <a16:creationId xmlns:a16="http://schemas.microsoft.com/office/drawing/2014/main" id="{68F52F99-B1BB-440A-97B5-8DDEAB58DE4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65942</xdr:rowOff>
    </xdr:from>
    <xdr:to>
      <xdr:col>33</xdr:col>
      <xdr:colOff>7327</xdr:colOff>
      <xdr:row>40</xdr:row>
      <xdr:rowOff>87923</xdr:rowOff>
    </xdr:to>
    <xdr:cxnSp macro="">
      <xdr:nvCxnSpPr>
        <xdr:cNvPr id="21" name="Straight Connector 20">
          <a:extLst>
            <a:ext uri="{FF2B5EF4-FFF2-40B4-BE49-F238E27FC236}">
              <a16:creationId xmlns:a16="http://schemas.microsoft.com/office/drawing/2014/main" id="{D610374E-5D93-42B0-9352-0CE1C68B587C}"/>
            </a:ext>
          </a:extLst>
        </xdr:cNvPr>
        <xdr:cNvCxnSpPr/>
      </xdr:nvCxnSpPr>
      <xdr:spPr>
        <a:xfrm flipV="1">
          <a:off x="29308" y="6819167"/>
          <a:ext cx="23485719" cy="219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22" name="Picture 21" descr="NCCP CMYK BI.jpg">
          <a:extLst>
            <a:ext uri="{FF2B5EF4-FFF2-40B4-BE49-F238E27FC236}">
              <a16:creationId xmlns:a16="http://schemas.microsoft.com/office/drawing/2014/main" id="{CAD45DEA-46C7-46B2-B233-41D6AE29D0CB}"/>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23" name="Picture 22" descr="NCCP CMYK BI.jpg">
          <a:extLst>
            <a:ext uri="{FF2B5EF4-FFF2-40B4-BE49-F238E27FC236}">
              <a16:creationId xmlns:a16="http://schemas.microsoft.com/office/drawing/2014/main" id="{A908F3A0-A505-4C6C-A6AB-F294957ADE3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4" name="Picture 23" descr="NCCP CMYK BI.jpg">
          <a:extLst>
            <a:ext uri="{FF2B5EF4-FFF2-40B4-BE49-F238E27FC236}">
              <a16:creationId xmlns:a16="http://schemas.microsoft.com/office/drawing/2014/main" id="{C3894D6F-6959-456B-9397-4ED83B203E8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5" name="Picture 24" descr="NCCP CMYK BI.jpg">
          <a:extLst>
            <a:ext uri="{FF2B5EF4-FFF2-40B4-BE49-F238E27FC236}">
              <a16:creationId xmlns:a16="http://schemas.microsoft.com/office/drawing/2014/main" id="{17728328-5882-44B0-AD64-CD136149136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6" name="Picture 25" descr="NCCP CMYK BI.jpg">
          <a:extLst>
            <a:ext uri="{FF2B5EF4-FFF2-40B4-BE49-F238E27FC236}">
              <a16:creationId xmlns:a16="http://schemas.microsoft.com/office/drawing/2014/main" id="{9543C45A-86BD-4361-A7DA-B5AC9436497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7" name="Picture 26" descr="NCCP CMYK BI.jpg">
          <a:extLst>
            <a:ext uri="{FF2B5EF4-FFF2-40B4-BE49-F238E27FC236}">
              <a16:creationId xmlns:a16="http://schemas.microsoft.com/office/drawing/2014/main" id="{9381863E-F607-449B-BF76-B8F3F16C6F8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twoCellAnchor editAs="oneCell">
    <xdr:from>
      <xdr:col>10</xdr:col>
      <xdr:colOff>0</xdr:colOff>
      <xdr:row>8</xdr:row>
      <xdr:rowOff>0</xdr:rowOff>
    </xdr:from>
    <xdr:to>
      <xdr:col>10</xdr:col>
      <xdr:colOff>0</xdr:colOff>
      <xdr:row>11</xdr:row>
      <xdr:rowOff>144545</xdr:rowOff>
    </xdr:to>
    <xdr:pic>
      <xdr:nvPicPr>
        <xdr:cNvPr id="28" name="Picture 27" descr="NCCP CMYK BI.jpg">
          <a:extLst>
            <a:ext uri="{FF2B5EF4-FFF2-40B4-BE49-F238E27FC236}">
              <a16:creationId xmlns:a16="http://schemas.microsoft.com/office/drawing/2014/main" id="{4DA6F67D-E494-420F-8034-1129B2EEBC0F}"/>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30320"/>
        </a:xfrm>
        <a:prstGeom prst="rect">
          <a:avLst/>
        </a:prstGeom>
      </xdr:spPr>
    </xdr:pic>
    <xdr:clientData/>
  </xdr:twoCellAnchor>
  <xdr:oneCellAnchor>
    <xdr:from>
      <xdr:col>11</xdr:col>
      <xdr:colOff>0</xdr:colOff>
      <xdr:row>70</xdr:row>
      <xdr:rowOff>0</xdr:rowOff>
    </xdr:from>
    <xdr:ext cx="0" cy="510159"/>
    <xdr:pic>
      <xdr:nvPicPr>
        <xdr:cNvPr id="29" name="Picture 28" descr="NCCP CMYK BI.jpg">
          <a:extLst>
            <a:ext uri="{FF2B5EF4-FFF2-40B4-BE49-F238E27FC236}">
              <a16:creationId xmlns:a16="http://schemas.microsoft.com/office/drawing/2014/main" id="{516278D7-E793-46CD-92D8-AD8D1B80A023}"/>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0" name="Picture 29" descr="NCCP CMYK BI.jpg">
          <a:extLst>
            <a:ext uri="{FF2B5EF4-FFF2-40B4-BE49-F238E27FC236}">
              <a16:creationId xmlns:a16="http://schemas.microsoft.com/office/drawing/2014/main" id="{034C1882-16BD-4EF3-BE20-A3BC09540A72}"/>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1" name="Picture 30" descr="NCCP CMYK BI.jpg">
          <a:extLst>
            <a:ext uri="{FF2B5EF4-FFF2-40B4-BE49-F238E27FC236}">
              <a16:creationId xmlns:a16="http://schemas.microsoft.com/office/drawing/2014/main" id="{83790ED1-4471-4EA1-B9FB-92CEAFDF83D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2" name="Picture 31" descr="NCCP CMYK BI.jpg">
          <a:extLst>
            <a:ext uri="{FF2B5EF4-FFF2-40B4-BE49-F238E27FC236}">
              <a16:creationId xmlns:a16="http://schemas.microsoft.com/office/drawing/2014/main" id="{D9158E72-AE9C-4AAA-9CAE-C5BBF55919D1}"/>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3" name="Picture 32" descr="NCCP CMYK BI.jpg">
          <a:extLst>
            <a:ext uri="{FF2B5EF4-FFF2-40B4-BE49-F238E27FC236}">
              <a16:creationId xmlns:a16="http://schemas.microsoft.com/office/drawing/2014/main" id="{770A5061-F6DC-4777-9F0D-96502B5C2F35}"/>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4" name="Picture 33" descr="NCCP CMYK BI.jpg">
          <a:extLst>
            <a:ext uri="{FF2B5EF4-FFF2-40B4-BE49-F238E27FC236}">
              <a16:creationId xmlns:a16="http://schemas.microsoft.com/office/drawing/2014/main" id="{CF1F1F9B-C02C-46D8-A7FC-F4EB2499896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5" name="Picture 34" descr="NCCP CMYK BI.jpg">
          <a:extLst>
            <a:ext uri="{FF2B5EF4-FFF2-40B4-BE49-F238E27FC236}">
              <a16:creationId xmlns:a16="http://schemas.microsoft.com/office/drawing/2014/main" id="{E522CD96-8B78-4B9C-8C48-85ADBECD63E2}"/>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36" name="Picture 35" descr="NCCP CMYK BI.jpg">
          <a:extLst>
            <a:ext uri="{FF2B5EF4-FFF2-40B4-BE49-F238E27FC236}">
              <a16:creationId xmlns:a16="http://schemas.microsoft.com/office/drawing/2014/main" id="{7683D8E4-F32B-470E-9544-1A17AFD9DA21}"/>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37" name="Picture 36" descr="NCCP CMYK BI.jpg">
          <a:extLst>
            <a:ext uri="{FF2B5EF4-FFF2-40B4-BE49-F238E27FC236}">
              <a16:creationId xmlns:a16="http://schemas.microsoft.com/office/drawing/2014/main" id="{EA1A5185-DA6E-433A-A27A-B042117493B1}"/>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38" name="Picture 37" descr="NCCP CMYK BI.jpg">
          <a:extLst>
            <a:ext uri="{FF2B5EF4-FFF2-40B4-BE49-F238E27FC236}">
              <a16:creationId xmlns:a16="http://schemas.microsoft.com/office/drawing/2014/main" id="{6500F9D1-49C1-438F-87D3-4658500D2081}"/>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39" name="Picture 38" descr="NCCP CMYK BI.jpg">
          <a:extLst>
            <a:ext uri="{FF2B5EF4-FFF2-40B4-BE49-F238E27FC236}">
              <a16:creationId xmlns:a16="http://schemas.microsoft.com/office/drawing/2014/main" id="{E70860ED-0463-4E2D-9366-AB3D7A457670}"/>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40" name="Picture 39" descr="NCCP CMYK BI.jpg">
          <a:extLst>
            <a:ext uri="{FF2B5EF4-FFF2-40B4-BE49-F238E27FC236}">
              <a16:creationId xmlns:a16="http://schemas.microsoft.com/office/drawing/2014/main" id="{7FF3ED63-3F5A-4248-9BCC-96EA624EA1FB}"/>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41" name="Picture 40" descr="NCCP CMYK BI.jpg">
          <a:extLst>
            <a:ext uri="{FF2B5EF4-FFF2-40B4-BE49-F238E27FC236}">
              <a16:creationId xmlns:a16="http://schemas.microsoft.com/office/drawing/2014/main" id="{CB492716-20C3-4738-96FC-2230726B880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2" name="Picture 41" descr="NCCP CMYK BI.jpg">
          <a:extLst>
            <a:ext uri="{FF2B5EF4-FFF2-40B4-BE49-F238E27FC236}">
              <a16:creationId xmlns:a16="http://schemas.microsoft.com/office/drawing/2014/main" id="{F9B2BCC1-C147-44F8-A191-9EF1DE89DC6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3" name="Picture 42" descr="NCCP CMYK BI.jpg">
          <a:extLst>
            <a:ext uri="{FF2B5EF4-FFF2-40B4-BE49-F238E27FC236}">
              <a16:creationId xmlns:a16="http://schemas.microsoft.com/office/drawing/2014/main" id="{74A79FCF-1CBE-464E-98AA-0210CD6908E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4" name="Picture 43" descr="NCCP CMYK BI.jpg">
          <a:extLst>
            <a:ext uri="{FF2B5EF4-FFF2-40B4-BE49-F238E27FC236}">
              <a16:creationId xmlns:a16="http://schemas.microsoft.com/office/drawing/2014/main" id="{4FA806F6-7AE8-40D1-9EB8-2DF253D4CDB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 name="Picture 44" descr="NCCP CMYK BI.jpg">
          <a:extLst>
            <a:ext uri="{FF2B5EF4-FFF2-40B4-BE49-F238E27FC236}">
              <a16:creationId xmlns:a16="http://schemas.microsoft.com/office/drawing/2014/main" id="{5909A004-7262-4A7C-83E1-836DCE05EEA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6" name="Picture 45" descr="NCCP CMYK BI.jpg">
          <a:extLst>
            <a:ext uri="{FF2B5EF4-FFF2-40B4-BE49-F238E27FC236}">
              <a16:creationId xmlns:a16="http://schemas.microsoft.com/office/drawing/2014/main" id="{0BC32C3C-60E4-4AB1-8DDE-EA52687D1F9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66675</xdr:rowOff>
    </xdr:from>
    <xdr:to>
      <xdr:col>35</xdr:col>
      <xdr:colOff>19050</xdr:colOff>
      <xdr:row>40</xdr:row>
      <xdr:rowOff>87924</xdr:rowOff>
    </xdr:to>
    <xdr:cxnSp macro="">
      <xdr:nvCxnSpPr>
        <xdr:cNvPr id="47" name="Straight Connector 46">
          <a:extLst>
            <a:ext uri="{FF2B5EF4-FFF2-40B4-BE49-F238E27FC236}">
              <a16:creationId xmlns:a16="http://schemas.microsoft.com/office/drawing/2014/main" id="{437FEFAE-E0DE-4D94-9EF7-3B7052F7F157}"/>
            </a:ext>
          </a:extLst>
        </xdr:cNvPr>
        <xdr:cNvCxnSpPr/>
      </xdr:nvCxnSpPr>
      <xdr:spPr>
        <a:xfrm flipV="1">
          <a:off x="29308" y="6819900"/>
          <a:ext cx="24983342" cy="2124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48" name="Picture 47" descr="NCCP CMYK BI.jpg">
          <a:extLst>
            <a:ext uri="{FF2B5EF4-FFF2-40B4-BE49-F238E27FC236}">
              <a16:creationId xmlns:a16="http://schemas.microsoft.com/office/drawing/2014/main" id="{AE76D0A2-8E08-477E-BF1A-39F7A32328A1}"/>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49" name="Picture 48" descr="NCCP CMYK BI.jpg">
          <a:extLst>
            <a:ext uri="{FF2B5EF4-FFF2-40B4-BE49-F238E27FC236}">
              <a16:creationId xmlns:a16="http://schemas.microsoft.com/office/drawing/2014/main" id="{F6246E9C-F62F-48F2-87CD-EB11F2AF859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0" name="Picture 49" descr="NCCP CMYK BI.jpg">
          <a:extLst>
            <a:ext uri="{FF2B5EF4-FFF2-40B4-BE49-F238E27FC236}">
              <a16:creationId xmlns:a16="http://schemas.microsoft.com/office/drawing/2014/main" id="{CA6AFB00-C80D-4AB0-BBE3-7E925EF713E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1" name="Picture 50" descr="NCCP CMYK BI.jpg">
          <a:extLst>
            <a:ext uri="{FF2B5EF4-FFF2-40B4-BE49-F238E27FC236}">
              <a16:creationId xmlns:a16="http://schemas.microsoft.com/office/drawing/2014/main" id="{A1A90D7B-963E-4462-862E-0477EB878E1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2" name="Picture 51" descr="NCCP CMYK BI.jpg">
          <a:extLst>
            <a:ext uri="{FF2B5EF4-FFF2-40B4-BE49-F238E27FC236}">
              <a16:creationId xmlns:a16="http://schemas.microsoft.com/office/drawing/2014/main" id="{57EFD2E0-3751-48DC-8040-547DD0E8348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 name="Picture 52" descr="NCCP CMYK BI.jpg">
          <a:extLst>
            <a:ext uri="{FF2B5EF4-FFF2-40B4-BE49-F238E27FC236}">
              <a16:creationId xmlns:a16="http://schemas.microsoft.com/office/drawing/2014/main" id="{EFD48877-8438-40EE-AE05-49D335A0C18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 name="Picture 53" descr="NCCP CMYK BI.jpg">
          <a:extLst>
            <a:ext uri="{FF2B5EF4-FFF2-40B4-BE49-F238E27FC236}">
              <a16:creationId xmlns:a16="http://schemas.microsoft.com/office/drawing/2014/main" id="{43BAA79B-399A-4F6F-997A-9DCCD47B994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5" name="Picture 54" descr="NCCP CMYK BI.jpg">
          <a:extLst>
            <a:ext uri="{FF2B5EF4-FFF2-40B4-BE49-F238E27FC236}">
              <a16:creationId xmlns:a16="http://schemas.microsoft.com/office/drawing/2014/main" id="{DEFC40D9-61F2-49CD-9D55-0AA416FEE5E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28</xdr:col>
      <xdr:colOff>0</xdr:colOff>
      <xdr:row>8</xdr:row>
      <xdr:rowOff>0</xdr:rowOff>
    </xdr:from>
    <xdr:ext cx="0" cy="500892"/>
    <xdr:pic>
      <xdr:nvPicPr>
        <xdr:cNvPr id="56" name="Picture 55" descr="NCCP CMYK BI.jpg">
          <a:extLst>
            <a:ext uri="{FF2B5EF4-FFF2-40B4-BE49-F238E27FC236}">
              <a16:creationId xmlns:a16="http://schemas.microsoft.com/office/drawing/2014/main" id="{E3B6ACAC-ED8C-4FEF-AB56-2168C6DDB8FE}"/>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twoCellAnchor editAs="oneCell">
    <xdr:from>
      <xdr:col>10</xdr:col>
      <xdr:colOff>0</xdr:colOff>
      <xdr:row>8</xdr:row>
      <xdr:rowOff>0</xdr:rowOff>
    </xdr:from>
    <xdr:to>
      <xdr:col>10</xdr:col>
      <xdr:colOff>0</xdr:colOff>
      <xdr:row>11</xdr:row>
      <xdr:rowOff>144545</xdr:rowOff>
    </xdr:to>
    <xdr:pic>
      <xdr:nvPicPr>
        <xdr:cNvPr id="57" name="Picture 56" descr="NCCP CMYK BI.jpg">
          <a:extLst>
            <a:ext uri="{FF2B5EF4-FFF2-40B4-BE49-F238E27FC236}">
              <a16:creationId xmlns:a16="http://schemas.microsoft.com/office/drawing/2014/main" id="{E36AA7E6-BF29-446A-A9FB-05A0D7E4B1AF}"/>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30320"/>
        </a:xfrm>
        <a:prstGeom prst="rect">
          <a:avLst/>
        </a:prstGeom>
      </xdr:spPr>
    </xdr:pic>
    <xdr:clientData/>
  </xdr:twoCellAnchor>
  <xdr:oneCellAnchor>
    <xdr:from>
      <xdr:col>21</xdr:col>
      <xdr:colOff>0</xdr:colOff>
      <xdr:row>8</xdr:row>
      <xdr:rowOff>0</xdr:rowOff>
    </xdr:from>
    <xdr:ext cx="0" cy="510159"/>
    <xdr:pic>
      <xdr:nvPicPr>
        <xdr:cNvPr id="58" name="Picture 57" descr="NCCP CMYK BI.jpg">
          <a:extLst>
            <a:ext uri="{FF2B5EF4-FFF2-40B4-BE49-F238E27FC236}">
              <a16:creationId xmlns:a16="http://schemas.microsoft.com/office/drawing/2014/main" id="{C79F87A1-2845-4A7D-BBC0-B3511D97892A}"/>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21</xdr:col>
      <xdr:colOff>0</xdr:colOff>
      <xdr:row>8</xdr:row>
      <xdr:rowOff>0</xdr:rowOff>
    </xdr:from>
    <xdr:ext cx="0" cy="510159"/>
    <xdr:pic>
      <xdr:nvPicPr>
        <xdr:cNvPr id="59" name="Picture 58" descr="NCCP CMYK BI.jpg">
          <a:extLst>
            <a:ext uri="{FF2B5EF4-FFF2-40B4-BE49-F238E27FC236}">
              <a16:creationId xmlns:a16="http://schemas.microsoft.com/office/drawing/2014/main" id="{0F972B13-B167-4046-9877-9465D6366BE1}"/>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23</xdr:col>
      <xdr:colOff>0</xdr:colOff>
      <xdr:row>8</xdr:row>
      <xdr:rowOff>0</xdr:rowOff>
    </xdr:from>
    <xdr:ext cx="0" cy="513822"/>
    <xdr:pic>
      <xdr:nvPicPr>
        <xdr:cNvPr id="60" name="Picture 59" descr="NCCP CMYK BI.jpg">
          <a:extLst>
            <a:ext uri="{FF2B5EF4-FFF2-40B4-BE49-F238E27FC236}">
              <a16:creationId xmlns:a16="http://schemas.microsoft.com/office/drawing/2014/main" id="{1900D175-0D59-49D1-BEC8-025D99AAD736}"/>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28</xdr:col>
      <xdr:colOff>0</xdr:colOff>
      <xdr:row>8</xdr:row>
      <xdr:rowOff>0</xdr:rowOff>
    </xdr:from>
    <xdr:ext cx="0" cy="513822"/>
    <xdr:pic>
      <xdr:nvPicPr>
        <xdr:cNvPr id="61" name="Picture 60" descr="NCCP CMYK BI.jpg">
          <a:extLst>
            <a:ext uri="{FF2B5EF4-FFF2-40B4-BE49-F238E27FC236}">
              <a16:creationId xmlns:a16="http://schemas.microsoft.com/office/drawing/2014/main" id="{B7B6C2DF-D472-4790-92E6-F0E44513F758}"/>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28</xdr:col>
      <xdr:colOff>0</xdr:colOff>
      <xdr:row>8</xdr:row>
      <xdr:rowOff>0</xdr:rowOff>
    </xdr:from>
    <xdr:ext cx="0" cy="500892"/>
    <xdr:pic>
      <xdr:nvPicPr>
        <xdr:cNvPr id="62" name="Picture 61" descr="NCCP CMYK BI.jpg">
          <a:extLst>
            <a:ext uri="{FF2B5EF4-FFF2-40B4-BE49-F238E27FC236}">
              <a16:creationId xmlns:a16="http://schemas.microsoft.com/office/drawing/2014/main" id="{5D070926-1540-41F3-AB76-742CC12D2683}"/>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oneCellAnchor>
    <xdr:from>
      <xdr:col>19</xdr:col>
      <xdr:colOff>0</xdr:colOff>
      <xdr:row>42</xdr:row>
      <xdr:rowOff>0</xdr:rowOff>
    </xdr:from>
    <xdr:ext cx="0" cy="510159"/>
    <xdr:pic>
      <xdr:nvPicPr>
        <xdr:cNvPr id="63" name="Picture 62" descr="NCCP CMYK BI.jpg">
          <a:extLst>
            <a:ext uri="{FF2B5EF4-FFF2-40B4-BE49-F238E27FC236}">
              <a16:creationId xmlns:a16="http://schemas.microsoft.com/office/drawing/2014/main" id="{F7F175FD-F2CA-4E94-BFF7-A5BC6152936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 name="Picture 63" descr="NCCP CMYK BI.jpg">
          <a:extLst>
            <a:ext uri="{FF2B5EF4-FFF2-40B4-BE49-F238E27FC236}">
              <a16:creationId xmlns:a16="http://schemas.microsoft.com/office/drawing/2014/main" id="{79A5186C-73C1-429A-B9E6-0A90034C9E0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5" name="Picture 64" descr="NCCP CMYK BI.jpg">
          <a:extLst>
            <a:ext uri="{FF2B5EF4-FFF2-40B4-BE49-F238E27FC236}">
              <a16:creationId xmlns:a16="http://schemas.microsoft.com/office/drawing/2014/main" id="{E6648FEC-C47B-474A-9118-0652D7A6C08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 name="Picture 65" descr="NCCP CMYK BI.jpg">
          <a:extLst>
            <a:ext uri="{FF2B5EF4-FFF2-40B4-BE49-F238E27FC236}">
              <a16:creationId xmlns:a16="http://schemas.microsoft.com/office/drawing/2014/main" id="{305D508A-41D1-4E30-8CA6-1F6607BE931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 name="Picture 66" descr="NCCP CMYK BI.jpg">
          <a:extLst>
            <a:ext uri="{FF2B5EF4-FFF2-40B4-BE49-F238E27FC236}">
              <a16:creationId xmlns:a16="http://schemas.microsoft.com/office/drawing/2014/main" id="{A9DCBDBA-BD61-4E57-B453-D489FD96288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8" name="Picture 67" descr="NCCP CMYK BI.jpg">
          <a:extLst>
            <a:ext uri="{FF2B5EF4-FFF2-40B4-BE49-F238E27FC236}">
              <a16:creationId xmlns:a16="http://schemas.microsoft.com/office/drawing/2014/main" id="{C56A204C-D94E-4620-B3A8-A318E705A29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 name="Picture 68" descr="NCCP CMYK BI.jpg">
          <a:extLst>
            <a:ext uri="{FF2B5EF4-FFF2-40B4-BE49-F238E27FC236}">
              <a16:creationId xmlns:a16="http://schemas.microsoft.com/office/drawing/2014/main" id="{86CCDF08-2E94-4CC4-8678-231C13F5491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 name="Picture 69" descr="NCCP CMYK BI.jpg">
          <a:extLst>
            <a:ext uri="{FF2B5EF4-FFF2-40B4-BE49-F238E27FC236}">
              <a16:creationId xmlns:a16="http://schemas.microsoft.com/office/drawing/2014/main" id="{52EF16C2-D463-4B71-9C76-7A24B559E14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1" name="Picture 70" descr="NCCP CMYK BI.jpg">
          <a:extLst>
            <a:ext uri="{FF2B5EF4-FFF2-40B4-BE49-F238E27FC236}">
              <a16:creationId xmlns:a16="http://schemas.microsoft.com/office/drawing/2014/main" id="{78CDCF20-E6F6-451C-A1DF-46B314CE18D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2" name="Picture 71" descr="NCCP CMYK BI.jpg">
          <a:extLst>
            <a:ext uri="{FF2B5EF4-FFF2-40B4-BE49-F238E27FC236}">
              <a16:creationId xmlns:a16="http://schemas.microsoft.com/office/drawing/2014/main" id="{C775404F-503F-4006-9FEC-21F3B8A5FF9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 name="Picture 72" descr="NCCP CMYK BI.jpg">
          <a:extLst>
            <a:ext uri="{FF2B5EF4-FFF2-40B4-BE49-F238E27FC236}">
              <a16:creationId xmlns:a16="http://schemas.microsoft.com/office/drawing/2014/main" id="{C18970F7-6930-4F61-8D51-E10CC928CEB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4" name="Picture 73" descr="NCCP CMYK BI.jpg">
          <a:extLst>
            <a:ext uri="{FF2B5EF4-FFF2-40B4-BE49-F238E27FC236}">
              <a16:creationId xmlns:a16="http://schemas.microsoft.com/office/drawing/2014/main" id="{687E24BE-0248-46E3-A907-A5425FE92AA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5" name="Picture 74" descr="NCCP CMYK BI.jpg">
          <a:extLst>
            <a:ext uri="{FF2B5EF4-FFF2-40B4-BE49-F238E27FC236}">
              <a16:creationId xmlns:a16="http://schemas.microsoft.com/office/drawing/2014/main" id="{29EAC5F9-838A-4A88-9430-13A291CF3C9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twoCellAnchor editAs="oneCell">
    <xdr:from>
      <xdr:col>10</xdr:col>
      <xdr:colOff>0</xdr:colOff>
      <xdr:row>1</xdr:row>
      <xdr:rowOff>0</xdr:rowOff>
    </xdr:from>
    <xdr:to>
      <xdr:col>10</xdr:col>
      <xdr:colOff>0</xdr:colOff>
      <xdr:row>3</xdr:row>
      <xdr:rowOff>115970</xdr:rowOff>
    </xdr:to>
    <xdr:pic>
      <xdr:nvPicPr>
        <xdr:cNvPr id="76" name="Picture 75" descr="NCCP CMYK BI.jpg">
          <a:extLst>
            <a:ext uri="{FF2B5EF4-FFF2-40B4-BE49-F238E27FC236}">
              <a16:creationId xmlns:a16="http://schemas.microsoft.com/office/drawing/2014/main" id="{E51AD9B7-036C-4537-8927-E6A7AA4B2ADA}"/>
            </a:ext>
          </a:extLst>
        </xdr:cNvPr>
        <xdr:cNvPicPr>
          <a:picLocks noChangeAspect="1"/>
        </xdr:cNvPicPr>
      </xdr:nvPicPr>
      <xdr:blipFill>
        <a:blip xmlns:r="http://schemas.openxmlformats.org/officeDocument/2006/relationships" r:embed="rId1" cstate="print"/>
        <a:stretch>
          <a:fillRect/>
        </a:stretch>
      </xdr:blipFill>
      <xdr:spPr>
        <a:xfrm>
          <a:off x="7296150" y="171450"/>
          <a:ext cx="0" cy="487445"/>
        </a:xfrm>
        <a:prstGeom prst="rect">
          <a:avLst/>
        </a:prstGeom>
      </xdr:spPr>
    </xdr:pic>
    <xdr:clientData/>
  </xdr:twoCellAnchor>
  <xdr:oneCellAnchor>
    <xdr:from>
      <xdr:col>21</xdr:col>
      <xdr:colOff>0</xdr:colOff>
      <xdr:row>1</xdr:row>
      <xdr:rowOff>0</xdr:rowOff>
    </xdr:from>
    <xdr:ext cx="0" cy="510159"/>
    <xdr:pic>
      <xdr:nvPicPr>
        <xdr:cNvPr id="77" name="Picture 76" descr="NCCP CMYK BI.jpg">
          <a:extLst>
            <a:ext uri="{FF2B5EF4-FFF2-40B4-BE49-F238E27FC236}">
              <a16:creationId xmlns:a16="http://schemas.microsoft.com/office/drawing/2014/main" id="{2D06E192-2E2C-440D-B02D-3D2D495E3B18}"/>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21</xdr:col>
      <xdr:colOff>0</xdr:colOff>
      <xdr:row>1</xdr:row>
      <xdr:rowOff>0</xdr:rowOff>
    </xdr:from>
    <xdr:ext cx="0" cy="510159"/>
    <xdr:pic>
      <xdr:nvPicPr>
        <xdr:cNvPr id="78" name="Picture 77" descr="NCCP CMYK BI.jpg">
          <a:extLst>
            <a:ext uri="{FF2B5EF4-FFF2-40B4-BE49-F238E27FC236}">
              <a16:creationId xmlns:a16="http://schemas.microsoft.com/office/drawing/2014/main" id="{BA57EE00-C29C-490D-AE7F-14A8E6164567}"/>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23</xdr:col>
      <xdr:colOff>0</xdr:colOff>
      <xdr:row>1</xdr:row>
      <xdr:rowOff>0</xdr:rowOff>
    </xdr:from>
    <xdr:ext cx="0" cy="513822"/>
    <xdr:pic>
      <xdr:nvPicPr>
        <xdr:cNvPr id="79" name="Picture 78" descr="NCCP CMYK BI.jpg">
          <a:extLst>
            <a:ext uri="{FF2B5EF4-FFF2-40B4-BE49-F238E27FC236}">
              <a16:creationId xmlns:a16="http://schemas.microsoft.com/office/drawing/2014/main" id="{D5C8DF51-3E5B-4991-ADA9-A292410C9429}"/>
            </a:ext>
          </a:extLst>
        </xdr:cNvPr>
        <xdr:cNvPicPr>
          <a:picLocks noChangeAspect="1"/>
        </xdr:cNvPicPr>
      </xdr:nvPicPr>
      <xdr:blipFill>
        <a:blip xmlns:r="http://schemas.openxmlformats.org/officeDocument/2006/relationships" r:embed="rId1" cstate="print"/>
        <a:stretch>
          <a:fillRect/>
        </a:stretch>
      </xdr:blipFill>
      <xdr:spPr>
        <a:xfrm>
          <a:off x="16078200" y="171450"/>
          <a:ext cx="0" cy="513822"/>
        </a:xfrm>
        <a:prstGeom prst="rect">
          <a:avLst/>
        </a:prstGeom>
      </xdr:spPr>
    </xdr:pic>
    <xdr:clientData/>
  </xdr:oneCellAnchor>
  <xdr:oneCellAnchor>
    <xdr:from>
      <xdr:col>28</xdr:col>
      <xdr:colOff>0</xdr:colOff>
      <xdr:row>1</xdr:row>
      <xdr:rowOff>0</xdr:rowOff>
    </xdr:from>
    <xdr:ext cx="0" cy="513822"/>
    <xdr:pic>
      <xdr:nvPicPr>
        <xdr:cNvPr id="80" name="Picture 79" descr="NCCP CMYK BI.jpg">
          <a:extLst>
            <a:ext uri="{FF2B5EF4-FFF2-40B4-BE49-F238E27FC236}">
              <a16:creationId xmlns:a16="http://schemas.microsoft.com/office/drawing/2014/main" id="{BA9D7F50-22F2-4713-AD02-6CF1109A55D4}"/>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13822"/>
        </a:xfrm>
        <a:prstGeom prst="rect">
          <a:avLst/>
        </a:prstGeom>
      </xdr:spPr>
    </xdr:pic>
    <xdr:clientData/>
  </xdr:oneCellAnchor>
  <xdr:oneCellAnchor>
    <xdr:from>
      <xdr:col>28</xdr:col>
      <xdr:colOff>0</xdr:colOff>
      <xdr:row>1</xdr:row>
      <xdr:rowOff>0</xdr:rowOff>
    </xdr:from>
    <xdr:ext cx="0" cy="500892"/>
    <xdr:pic>
      <xdr:nvPicPr>
        <xdr:cNvPr id="81" name="Picture 80" descr="NCCP CMYK BI.jpg">
          <a:extLst>
            <a:ext uri="{FF2B5EF4-FFF2-40B4-BE49-F238E27FC236}">
              <a16:creationId xmlns:a16="http://schemas.microsoft.com/office/drawing/2014/main" id="{D64C9BBF-2865-4702-8312-694CD7852E69}"/>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00892"/>
        </a:xfrm>
        <a:prstGeom prst="rect">
          <a:avLst/>
        </a:prstGeom>
      </xdr:spPr>
    </xdr:pic>
    <xdr:clientData/>
  </xdr:oneCellAnchor>
  <xdr:oneCellAnchor>
    <xdr:from>
      <xdr:col>19</xdr:col>
      <xdr:colOff>0</xdr:colOff>
      <xdr:row>42</xdr:row>
      <xdr:rowOff>0</xdr:rowOff>
    </xdr:from>
    <xdr:ext cx="0" cy="510159"/>
    <xdr:pic>
      <xdr:nvPicPr>
        <xdr:cNvPr id="82" name="Picture 81" descr="NCCP CMYK BI.jpg">
          <a:extLst>
            <a:ext uri="{FF2B5EF4-FFF2-40B4-BE49-F238E27FC236}">
              <a16:creationId xmlns:a16="http://schemas.microsoft.com/office/drawing/2014/main" id="{0DC50628-19D5-42F6-8A10-6AAA6E89CD0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3" name="Picture 82" descr="NCCP CMYK BI.jpg">
          <a:extLst>
            <a:ext uri="{FF2B5EF4-FFF2-40B4-BE49-F238E27FC236}">
              <a16:creationId xmlns:a16="http://schemas.microsoft.com/office/drawing/2014/main" id="{65DE35A1-9624-4052-8C4D-1C58BA1B864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4" name="Picture 83" descr="NCCP CMYK BI.jpg">
          <a:extLst>
            <a:ext uri="{FF2B5EF4-FFF2-40B4-BE49-F238E27FC236}">
              <a16:creationId xmlns:a16="http://schemas.microsoft.com/office/drawing/2014/main" id="{65BF5BC3-D38E-48A5-ABD7-EC4B6E2CFC6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5" name="Picture 84" descr="NCCP CMYK BI.jpg">
          <a:extLst>
            <a:ext uri="{FF2B5EF4-FFF2-40B4-BE49-F238E27FC236}">
              <a16:creationId xmlns:a16="http://schemas.microsoft.com/office/drawing/2014/main" id="{0DDF8CF9-EC95-4DB1-8B24-9B5938B8B14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6" name="Picture 85" descr="NCCP CMYK BI.jpg">
          <a:extLst>
            <a:ext uri="{FF2B5EF4-FFF2-40B4-BE49-F238E27FC236}">
              <a16:creationId xmlns:a16="http://schemas.microsoft.com/office/drawing/2014/main" id="{9DBBAFFD-EBD0-45BE-A4E9-E76875C0397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7" name="Picture 86" descr="NCCP CMYK BI.jpg">
          <a:extLst>
            <a:ext uri="{FF2B5EF4-FFF2-40B4-BE49-F238E27FC236}">
              <a16:creationId xmlns:a16="http://schemas.microsoft.com/office/drawing/2014/main" id="{CB699558-BA66-41E5-9944-63B118CB74C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8" name="Picture 87" descr="NCCP CMYK BI.jpg">
          <a:extLst>
            <a:ext uri="{FF2B5EF4-FFF2-40B4-BE49-F238E27FC236}">
              <a16:creationId xmlns:a16="http://schemas.microsoft.com/office/drawing/2014/main" id="{5713AC14-FA61-4FB9-9273-6A30532B9F9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9" name="Picture 88" descr="NCCP CMYK BI.jpg">
          <a:extLst>
            <a:ext uri="{FF2B5EF4-FFF2-40B4-BE49-F238E27FC236}">
              <a16:creationId xmlns:a16="http://schemas.microsoft.com/office/drawing/2014/main" id="{77AAFABD-7C49-4238-9F40-75705487211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0" name="Picture 89" descr="NCCP CMYK BI.jpg">
          <a:extLst>
            <a:ext uri="{FF2B5EF4-FFF2-40B4-BE49-F238E27FC236}">
              <a16:creationId xmlns:a16="http://schemas.microsoft.com/office/drawing/2014/main" id="{FA002D64-462E-4F3D-9761-E718C010692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1" name="Picture 90" descr="NCCP CMYK BI.jpg">
          <a:extLst>
            <a:ext uri="{FF2B5EF4-FFF2-40B4-BE49-F238E27FC236}">
              <a16:creationId xmlns:a16="http://schemas.microsoft.com/office/drawing/2014/main" id="{0E3EFEDA-55E6-4391-A1FA-9782A9EA652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2" name="Picture 91" descr="NCCP CMYK BI.jpg">
          <a:extLst>
            <a:ext uri="{FF2B5EF4-FFF2-40B4-BE49-F238E27FC236}">
              <a16:creationId xmlns:a16="http://schemas.microsoft.com/office/drawing/2014/main" id="{D2605BAD-74D4-4A4D-BE13-55473CAB781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3" name="Picture 92" descr="NCCP CMYK BI.jpg">
          <a:extLst>
            <a:ext uri="{FF2B5EF4-FFF2-40B4-BE49-F238E27FC236}">
              <a16:creationId xmlns:a16="http://schemas.microsoft.com/office/drawing/2014/main" id="{E53E405C-B957-44E3-A6EE-54E885C8FC9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4" name="Picture 93" descr="NCCP CMYK BI.jpg">
          <a:extLst>
            <a:ext uri="{FF2B5EF4-FFF2-40B4-BE49-F238E27FC236}">
              <a16:creationId xmlns:a16="http://schemas.microsoft.com/office/drawing/2014/main" id="{2FC12580-8379-4174-AF12-12EC921E921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95" name="Picture 94" descr="NCCP CMYK BI.jpg">
          <a:extLst>
            <a:ext uri="{FF2B5EF4-FFF2-40B4-BE49-F238E27FC236}">
              <a16:creationId xmlns:a16="http://schemas.microsoft.com/office/drawing/2014/main" id="{0EA6E8CA-508C-46DF-9C20-FD9E75D983F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6" name="Picture 95" descr="NCCP CMYK BI.jpg">
          <a:extLst>
            <a:ext uri="{FF2B5EF4-FFF2-40B4-BE49-F238E27FC236}">
              <a16:creationId xmlns:a16="http://schemas.microsoft.com/office/drawing/2014/main" id="{D6A15AB1-5712-43AE-9989-15B584A2101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7" name="Picture 96" descr="NCCP CMYK BI.jpg">
          <a:extLst>
            <a:ext uri="{FF2B5EF4-FFF2-40B4-BE49-F238E27FC236}">
              <a16:creationId xmlns:a16="http://schemas.microsoft.com/office/drawing/2014/main" id="{6A33EEBB-A393-404C-A85E-E22F01C593B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8" name="Picture 97" descr="NCCP CMYK BI.jpg">
          <a:extLst>
            <a:ext uri="{FF2B5EF4-FFF2-40B4-BE49-F238E27FC236}">
              <a16:creationId xmlns:a16="http://schemas.microsoft.com/office/drawing/2014/main" id="{A9BBC3E3-B7B8-47E6-870C-3B13E9C472B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9" name="Picture 98" descr="NCCP CMYK BI.jpg">
          <a:extLst>
            <a:ext uri="{FF2B5EF4-FFF2-40B4-BE49-F238E27FC236}">
              <a16:creationId xmlns:a16="http://schemas.microsoft.com/office/drawing/2014/main" id="{A89901D8-FB28-45C9-8DED-0ECB96D2DB2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0" name="Picture 99" descr="NCCP CMYK BI.jpg">
          <a:extLst>
            <a:ext uri="{FF2B5EF4-FFF2-40B4-BE49-F238E27FC236}">
              <a16:creationId xmlns:a16="http://schemas.microsoft.com/office/drawing/2014/main" id="{586D6BBA-5972-4285-80B1-F172E4AE4D4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1" name="Picture 100" descr="NCCP CMYK BI.jpg">
          <a:extLst>
            <a:ext uri="{FF2B5EF4-FFF2-40B4-BE49-F238E27FC236}">
              <a16:creationId xmlns:a16="http://schemas.microsoft.com/office/drawing/2014/main" id="{6C74712F-3EB9-4554-AEA7-AB442B8CB42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2" name="Picture 101" descr="NCCP CMYK BI.jpg">
          <a:extLst>
            <a:ext uri="{FF2B5EF4-FFF2-40B4-BE49-F238E27FC236}">
              <a16:creationId xmlns:a16="http://schemas.microsoft.com/office/drawing/2014/main" id="{704A00CE-A5F0-4DBC-A998-95FE7211101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3" name="Picture 102" descr="NCCP CMYK BI.jpg">
          <a:extLst>
            <a:ext uri="{FF2B5EF4-FFF2-40B4-BE49-F238E27FC236}">
              <a16:creationId xmlns:a16="http://schemas.microsoft.com/office/drawing/2014/main" id="{78000FFE-4999-4BAC-9C03-B358D13B1A1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4" name="Picture 103" descr="NCCP CMYK BI.jpg">
          <a:extLst>
            <a:ext uri="{FF2B5EF4-FFF2-40B4-BE49-F238E27FC236}">
              <a16:creationId xmlns:a16="http://schemas.microsoft.com/office/drawing/2014/main" id="{97587D37-C85D-4225-80B4-A5F6AF6BBA9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5" name="Picture 104" descr="NCCP CMYK BI.jpg">
          <a:extLst>
            <a:ext uri="{FF2B5EF4-FFF2-40B4-BE49-F238E27FC236}">
              <a16:creationId xmlns:a16="http://schemas.microsoft.com/office/drawing/2014/main" id="{B8898441-2BB0-47FB-B96A-D78F942B1AA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6" name="Picture 105" descr="NCCP CMYK BI.jpg">
          <a:extLst>
            <a:ext uri="{FF2B5EF4-FFF2-40B4-BE49-F238E27FC236}">
              <a16:creationId xmlns:a16="http://schemas.microsoft.com/office/drawing/2014/main" id="{2147BB85-19F0-44F7-A33A-6D272F08FAB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7" name="Picture 106" descr="NCCP CMYK BI.jpg">
          <a:extLst>
            <a:ext uri="{FF2B5EF4-FFF2-40B4-BE49-F238E27FC236}">
              <a16:creationId xmlns:a16="http://schemas.microsoft.com/office/drawing/2014/main" id="{15495F2A-376D-477E-BADC-B20FE15CB2B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8" name="Picture 107" descr="NCCP CMYK BI.jpg">
          <a:extLst>
            <a:ext uri="{FF2B5EF4-FFF2-40B4-BE49-F238E27FC236}">
              <a16:creationId xmlns:a16="http://schemas.microsoft.com/office/drawing/2014/main" id="{E85738CF-3B83-4042-AF27-3695690D324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9" name="Picture 108" descr="NCCP CMYK BI.jpg">
          <a:extLst>
            <a:ext uri="{FF2B5EF4-FFF2-40B4-BE49-F238E27FC236}">
              <a16:creationId xmlns:a16="http://schemas.microsoft.com/office/drawing/2014/main" id="{7D2C10F6-D88B-4113-BE1F-8E301F95840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0" name="Picture 109" descr="NCCP CMYK BI.jpg">
          <a:extLst>
            <a:ext uri="{FF2B5EF4-FFF2-40B4-BE49-F238E27FC236}">
              <a16:creationId xmlns:a16="http://schemas.microsoft.com/office/drawing/2014/main" id="{E5FC36B9-A66E-4C26-A00F-27632A45DFE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1" name="Picture 110" descr="NCCP CMYK BI.jpg">
          <a:extLst>
            <a:ext uri="{FF2B5EF4-FFF2-40B4-BE49-F238E27FC236}">
              <a16:creationId xmlns:a16="http://schemas.microsoft.com/office/drawing/2014/main" id="{23998C4F-E388-4024-BD56-8DF98769F36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12" name="Picture 111" descr="NCCP CMYK BI.jpg">
          <a:extLst>
            <a:ext uri="{FF2B5EF4-FFF2-40B4-BE49-F238E27FC236}">
              <a16:creationId xmlns:a16="http://schemas.microsoft.com/office/drawing/2014/main" id="{B033B0B9-F0D7-46BF-83FE-4FF3FEA3F35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3" name="Picture 112" descr="NCCP CMYK BI.jpg">
          <a:extLst>
            <a:ext uri="{FF2B5EF4-FFF2-40B4-BE49-F238E27FC236}">
              <a16:creationId xmlns:a16="http://schemas.microsoft.com/office/drawing/2014/main" id="{352D5A13-91E7-43C6-BBDC-61341E54CDA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4" name="Picture 113" descr="NCCP CMYK BI.jpg">
          <a:extLst>
            <a:ext uri="{FF2B5EF4-FFF2-40B4-BE49-F238E27FC236}">
              <a16:creationId xmlns:a16="http://schemas.microsoft.com/office/drawing/2014/main" id="{54785526-FAE0-4698-84AF-816A2B17B66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5" name="Picture 114" descr="NCCP CMYK BI.jpg">
          <a:extLst>
            <a:ext uri="{FF2B5EF4-FFF2-40B4-BE49-F238E27FC236}">
              <a16:creationId xmlns:a16="http://schemas.microsoft.com/office/drawing/2014/main" id="{7C1F316C-9CD8-49A8-BFCF-EEC6B8915F8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6" name="Picture 115" descr="NCCP CMYK BI.jpg">
          <a:extLst>
            <a:ext uri="{FF2B5EF4-FFF2-40B4-BE49-F238E27FC236}">
              <a16:creationId xmlns:a16="http://schemas.microsoft.com/office/drawing/2014/main" id="{F32DFF5F-FCBE-4B1F-926F-D6019FCD0BE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7" name="Picture 116" descr="NCCP CMYK BI.jpg">
          <a:extLst>
            <a:ext uri="{FF2B5EF4-FFF2-40B4-BE49-F238E27FC236}">
              <a16:creationId xmlns:a16="http://schemas.microsoft.com/office/drawing/2014/main" id="{7FF5460E-EA33-4096-8B48-B045909FC26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8" name="Picture 117" descr="NCCP CMYK BI.jpg">
          <a:extLst>
            <a:ext uri="{FF2B5EF4-FFF2-40B4-BE49-F238E27FC236}">
              <a16:creationId xmlns:a16="http://schemas.microsoft.com/office/drawing/2014/main" id="{3A66C791-161D-4695-BDD2-845A47856C6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9" name="Picture 118" descr="NCCP CMYK BI.jpg">
          <a:extLst>
            <a:ext uri="{FF2B5EF4-FFF2-40B4-BE49-F238E27FC236}">
              <a16:creationId xmlns:a16="http://schemas.microsoft.com/office/drawing/2014/main" id="{47C5E983-C4F4-4761-BE5D-BF1BD01284E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0" name="Picture 119" descr="NCCP CMYK BI.jpg">
          <a:extLst>
            <a:ext uri="{FF2B5EF4-FFF2-40B4-BE49-F238E27FC236}">
              <a16:creationId xmlns:a16="http://schemas.microsoft.com/office/drawing/2014/main" id="{35D73A2A-1098-4E72-A019-0A86692E2D2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1" name="Picture 120" descr="NCCP CMYK BI.jpg">
          <a:extLst>
            <a:ext uri="{FF2B5EF4-FFF2-40B4-BE49-F238E27FC236}">
              <a16:creationId xmlns:a16="http://schemas.microsoft.com/office/drawing/2014/main" id="{C0EF067E-B914-4C45-90B0-D44ED443625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2" name="Picture 121" descr="NCCP CMYK BI.jpg">
          <a:extLst>
            <a:ext uri="{FF2B5EF4-FFF2-40B4-BE49-F238E27FC236}">
              <a16:creationId xmlns:a16="http://schemas.microsoft.com/office/drawing/2014/main" id="{DFD5DE75-A00B-4600-84BD-64EC7046100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3" name="Picture 122" descr="NCCP CMYK BI.jpg">
          <a:extLst>
            <a:ext uri="{FF2B5EF4-FFF2-40B4-BE49-F238E27FC236}">
              <a16:creationId xmlns:a16="http://schemas.microsoft.com/office/drawing/2014/main" id="{F4C01D8E-F49D-440C-904E-79782E160F8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4" name="Picture 123" descr="NCCP CMYK BI.jpg">
          <a:extLst>
            <a:ext uri="{FF2B5EF4-FFF2-40B4-BE49-F238E27FC236}">
              <a16:creationId xmlns:a16="http://schemas.microsoft.com/office/drawing/2014/main" id="{0FDF9D81-4B6B-4096-993A-EB3A37F6270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5" name="Picture 124" descr="NCCP CMYK BI.jpg">
          <a:extLst>
            <a:ext uri="{FF2B5EF4-FFF2-40B4-BE49-F238E27FC236}">
              <a16:creationId xmlns:a16="http://schemas.microsoft.com/office/drawing/2014/main" id="{57805C69-9FC2-4FF5-AFBB-F6F8502225A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6" name="Picture 125" descr="NCCP CMYK BI.jpg">
          <a:extLst>
            <a:ext uri="{FF2B5EF4-FFF2-40B4-BE49-F238E27FC236}">
              <a16:creationId xmlns:a16="http://schemas.microsoft.com/office/drawing/2014/main" id="{D557B66C-B759-48A9-B7EE-CBA8487402E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7" name="Picture 126" descr="NCCP CMYK BI.jpg">
          <a:extLst>
            <a:ext uri="{FF2B5EF4-FFF2-40B4-BE49-F238E27FC236}">
              <a16:creationId xmlns:a16="http://schemas.microsoft.com/office/drawing/2014/main" id="{CB129044-76D8-439B-978D-84E154107BE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8" name="Picture 127" descr="NCCP CMYK BI.jpg">
          <a:extLst>
            <a:ext uri="{FF2B5EF4-FFF2-40B4-BE49-F238E27FC236}">
              <a16:creationId xmlns:a16="http://schemas.microsoft.com/office/drawing/2014/main" id="{67F5CE08-2843-4B6D-897E-B01EFA185C7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9" name="Picture 128" descr="NCCP CMYK BI.jpg">
          <a:extLst>
            <a:ext uri="{FF2B5EF4-FFF2-40B4-BE49-F238E27FC236}">
              <a16:creationId xmlns:a16="http://schemas.microsoft.com/office/drawing/2014/main" id="{4F0193B1-587A-494D-A862-7D5AAAD947D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0" name="Picture 129" descr="NCCP CMYK BI.jpg">
          <a:extLst>
            <a:ext uri="{FF2B5EF4-FFF2-40B4-BE49-F238E27FC236}">
              <a16:creationId xmlns:a16="http://schemas.microsoft.com/office/drawing/2014/main" id="{F81E7215-C31A-4985-B191-206E8029FFF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1" name="Picture 130" descr="NCCP CMYK BI.jpg">
          <a:extLst>
            <a:ext uri="{FF2B5EF4-FFF2-40B4-BE49-F238E27FC236}">
              <a16:creationId xmlns:a16="http://schemas.microsoft.com/office/drawing/2014/main" id="{91DFA6A2-B3EB-4E66-A04A-84F3232454F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2" name="Picture 131" descr="NCCP CMYK BI.jpg">
          <a:extLst>
            <a:ext uri="{FF2B5EF4-FFF2-40B4-BE49-F238E27FC236}">
              <a16:creationId xmlns:a16="http://schemas.microsoft.com/office/drawing/2014/main" id="{EEBEDA2E-1E60-429A-91EE-6A953AABB51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3" name="Picture 132" descr="NCCP CMYK BI.jpg">
          <a:extLst>
            <a:ext uri="{FF2B5EF4-FFF2-40B4-BE49-F238E27FC236}">
              <a16:creationId xmlns:a16="http://schemas.microsoft.com/office/drawing/2014/main" id="{48DAD929-A4FF-4590-A823-C11C7C673B9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4" name="Picture 133" descr="NCCP CMYK BI.jpg">
          <a:extLst>
            <a:ext uri="{FF2B5EF4-FFF2-40B4-BE49-F238E27FC236}">
              <a16:creationId xmlns:a16="http://schemas.microsoft.com/office/drawing/2014/main" id="{D52BB401-A626-4D34-AB24-0681C74CC10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5" name="Picture 134" descr="NCCP CMYK BI.jpg">
          <a:extLst>
            <a:ext uri="{FF2B5EF4-FFF2-40B4-BE49-F238E27FC236}">
              <a16:creationId xmlns:a16="http://schemas.microsoft.com/office/drawing/2014/main" id="{2B77AADD-2004-4307-A787-81EE3B1777A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36" name="Picture 135" descr="NCCP CMYK BI.jpg">
          <a:extLst>
            <a:ext uri="{FF2B5EF4-FFF2-40B4-BE49-F238E27FC236}">
              <a16:creationId xmlns:a16="http://schemas.microsoft.com/office/drawing/2014/main" id="{C7FDC7E4-E715-4290-9734-CFC6CDB7EF6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7" name="Picture 136" descr="NCCP CMYK BI.jpg">
          <a:extLst>
            <a:ext uri="{FF2B5EF4-FFF2-40B4-BE49-F238E27FC236}">
              <a16:creationId xmlns:a16="http://schemas.microsoft.com/office/drawing/2014/main" id="{73477E30-B8E5-4B19-B245-0A0C3A7DDB2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38" name="Picture 137" descr="NCCP CMYK BI.jpg">
          <a:extLst>
            <a:ext uri="{FF2B5EF4-FFF2-40B4-BE49-F238E27FC236}">
              <a16:creationId xmlns:a16="http://schemas.microsoft.com/office/drawing/2014/main" id="{F5B782A3-CA15-4085-ADBC-63A1C123D5A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39" name="Picture 138" descr="NCCP CMYK BI.jpg">
          <a:extLst>
            <a:ext uri="{FF2B5EF4-FFF2-40B4-BE49-F238E27FC236}">
              <a16:creationId xmlns:a16="http://schemas.microsoft.com/office/drawing/2014/main" id="{CC417BE4-3E3D-4823-8FC3-767116A70F6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40" name="Picture 139" descr="NCCP CMYK BI.jpg">
          <a:extLst>
            <a:ext uri="{FF2B5EF4-FFF2-40B4-BE49-F238E27FC236}">
              <a16:creationId xmlns:a16="http://schemas.microsoft.com/office/drawing/2014/main" id="{64AC30F6-AC0C-4FD7-AA8C-BFBA64FFC62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41" name="Picture 140" descr="NCCP CMYK BI.jpg">
          <a:extLst>
            <a:ext uri="{FF2B5EF4-FFF2-40B4-BE49-F238E27FC236}">
              <a16:creationId xmlns:a16="http://schemas.microsoft.com/office/drawing/2014/main" id="{AA804C54-553A-47C0-9068-83A35BDB0A0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2" name="Picture 141" descr="NCCP CMYK BI.jpg">
          <a:extLst>
            <a:ext uri="{FF2B5EF4-FFF2-40B4-BE49-F238E27FC236}">
              <a16:creationId xmlns:a16="http://schemas.microsoft.com/office/drawing/2014/main" id="{8A8FBB97-B567-41F6-ACB5-E04DEF37B36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43" name="Picture 142" descr="NCCP CMYK BI.jpg">
          <a:extLst>
            <a:ext uri="{FF2B5EF4-FFF2-40B4-BE49-F238E27FC236}">
              <a16:creationId xmlns:a16="http://schemas.microsoft.com/office/drawing/2014/main" id="{7E1C0212-99F3-46BD-BE30-50DD545640E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44" name="Picture 143" descr="NCCP CMYK BI.jpg">
          <a:extLst>
            <a:ext uri="{FF2B5EF4-FFF2-40B4-BE49-F238E27FC236}">
              <a16:creationId xmlns:a16="http://schemas.microsoft.com/office/drawing/2014/main" id="{008554C1-3A9C-4B5D-9399-527253B937B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45" name="Picture 144" descr="NCCP CMYK BI.jpg">
          <a:extLst>
            <a:ext uri="{FF2B5EF4-FFF2-40B4-BE49-F238E27FC236}">
              <a16:creationId xmlns:a16="http://schemas.microsoft.com/office/drawing/2014/main" id="{CB1054EF-6F7A-40DC-B23D-49E45F3F5BC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46" name="Picture 145" descr="NCCP CMYK BI.jpg">
          <a:extLst>
            <a:ext uri="{FF2B5EF4-FFF2-40B4-BE49-F238E27FC236}">
              <a16:creationId xmlns:a16="http://schemas.microsoft.com/office/drawing/2014/main" id="{B2B95896-DE85-421B-B7ED-D388B98EBF7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47" name="Picture 146" descr="NCCP CMYK BI.jpg">
          <a:extLst>
            <a:ext uri="{FF2B5EF4-FFF2-40B4-BE49-F238E27FC236}">
              <a16:creationId xmlns:a16="http://schemas.microsoft.com/office/drawing/2014/main" id="{C523C10A-6A10-4410-BAD9-40FBE788FBE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48" name="Picture 147" descr="NCCP CMYK BI.jpg">
          <a:extLst>
            <a:ext uri="{FF2B5EF4-FFF2-40B4-BE49-F238E27FC236}">
              <a16:creationId xmlns:a16="http://schemas.microsoft.com/office/drawing/2014/main" id="{BCC91863-29DA-4B4A-B69D-C61CB467AAC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49" name="Picture 148" descr="NCCP CMYK BI.jpg">
          <a:extLst>
            <a:ext uri="{FF2B5EF4-FFF2-40B4-BE49-F238E27FC236}">
              <a16:creationId xmlns:a16="http://schemas.microsoft.com/office/drawing/2014/main" id="{9C2D7BC6-6A93-4E8A-8766-7FBA59BB764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50" name="Picture 149" descr="NCCP CMYK BI.jpg">
          <a:extLst>
            <a:ext uri="{FF2B5EF4-FFF2-40B4-BE49-F238E27FC236}">
              <a16:creationId xmlns:a16="http://schemas.microsoft.com/office/drawing/2014/main" id="{D47C2E7C-4C38-4D0A-87A0-68D41ED1CA3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51" name="Picture 150" descr="NCCP CMYK BI.jpg">
          <a:extLst>
            <a:ext uri="{FF2B5EF4-FFF2-40B4-BE49-F238E27FC236}">
              <a16:creationId xmlns:a16="http://schemas.microsoft.com/office/drawing/2014/main" id="{E555D0D6-821E-4B64-9DE9-D4259DDFD4F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52" name="Picture 151" descr="NCCP CMYK BI.jpg">
          <a:extLst>
            <a:ext uri="{FF2B5EF4-FFF2-40B4-BE49-F238E27FC236}">
              <a16:creationId xmlns:a16="http://schemas.microsoft.com/office/drawing/2014/main" id="{C074B000-9C17-4126-9380-CF7D1AB4DE6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53" name="Picture 152" descr="NCCP CMYK BI.jpg">
          <a:extLst>
            <a:ext uri="{FF2B5EF4-FFF2-40B4-BE49-F238E27FC236}">
              <a16:creationId xmlns:a16="http://schemas.microsoft.com/office/drawing/2014/main" id="{3A706C01-BF5E-402E-8038-29E6FB497EF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54" name="Picture 153" descr="NCCP CMYK BI.jpg">
          <a:extLst>
            <a:ext uri="{FF2B5EF4-FFF2-40B4-BE49-F238E27FC236}">
              <a16:creationId xmlns:a16="http://schemas.microsoft.com/office/drawing/2014/main" id="{20CF3A5D-60A4-4DF2-A4D2-BC6776384D1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55" name="Picture 154" descr="NCCP CMYK BI.jpg">
          <a:extLst>
            <a:ext uri="{FF2B5EF4-FFF2-40B4-BE49-F238E27FC236}">
              <a16:creationId xmlns:a16="http://schemas.microsoft.com/office/drawing/2014/main" id="{852AB3CB-6A45-4B9E-9D74-D1FE29E2C7C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56" name="Picture 155" descr="NCCP CMYK BI.jpg">
          <a:extLst>
            <a:ext uri="{FF2B5EF4-FFF2-40B4-BE49-F238E27FC236}">
              <a16:creationId xmlns:a16="http://schemas.microsoft.com/office/drawing/2014/main" id="{856C052A-78AF-4FA9-A932-299A1D5EC9D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57" name="Picture 156" descr="NCCP CMYK BI.jpg">
          <a:extLst>
            <a:ext uri="{FF2B5EF4-FFF2-40B4-BE49-F238E27FC236}">
              <a16:creationId xmlns:a16="http://schemas.microsoft.com/office/drawing/2014/main" id="{EA9E0A62-FE05-45D7-8601-70F3EE09C5B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58" name="Picture 157" descr="NCCP CMYK BI.jpg">
          <a:extLst>
            <a:ext uri="{FF2B5EF4-FFF2-40B4-BE49-F238E27FC236}">
              <a16:creationId xmlns:a16="http://schemas.microsoft.com/office/drawing/2014/main" id="{7B465646-5431-4AAE-B6E7-B0EBF6AE3E3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59" name="Picture 158" descr="NCCP CMYK BI.jpg">
          <a:extLst>
            <a:ext uri="{FF2B5EF4-FFF2-40B4-BE49-F238E27FC236}">
              <a16:creationId xmlns:a16="http://schemas.microsoft.com/office/drawing/2014/main" id="{C71F15BD-50A9-48D0-B80A-10375D1E0DA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60" name="Picture 159" descr="NCCP CMYK BI.jpg">
          <a:extLst>
            <a:ext uri="{FF2B5EF4-FFF2-40B4-BE49-F238E27FC236}">
              <a16:creationId xmlns:a16="http://schemas.microsoft.com/office/drawing/2014/main" id="{C45BA5FE-D2B8-4064-B5F1-77EA2E8E055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61" name="Picture 160" descr="NCCP CMYK BI.jpg">
          <a:extLst>
            <a:ext uri="{FF2B5EF4-FFF2-40B4-BE49-F238E27FC236}">
              <a16:creationId xmlns:a16="http://schemas.microsoft.com/office/drawing/2014/main" id="{30F86F1F-5342-4973-B7E5-26368A56823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62" name="Picture 161" descr="NCCP CMYK BI.jpg">
          <a:extLst>
            <a:ext uri="{FF2B5EF4-FFF2-40B4-BE49-F238E27FC236}">
              <a16:creationId xmlns:a16="http://schemas.microsoft.com/office/drawing/2014/main" id="{B64D16D6-F3FB-43ED-B39C-2C641A92A64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63" name="Picture 162" descr="NCCP CMYK BI.jpg">
          <a:extLst>
            <a:ext uri="{FF2B5EF4-FFF2-40B4-BE49-F238E27FC236}">
              <a16:creationId xmlns:a16="http://schemas.microsoft.com/office/drawing/2014/main" id="{12EF373C-AED9-4BD6-8DE2-E6B475AB17B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64" name="Picture 163" descr="NCCP CMYK BI.jpg">
          <a:extLst>
            <a:ext uri="{FF2B5EF4-FFF2-40B4-BE49-F238E27FC236}">
              <a16:creationId xmlns:a16="http://schemas.microsoft.com/office/drawing/2014/main" id="{55269AFB-7CD1-4C48-AAA2-4369FBC3293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65" name="Picture 164" descr="NCCP CMYK BI.jpg">
          <a:extLst>
            <a:ext uri="{FF2B5EF4-FFF2-40B4-BE49-F238E27FC236}">
              <a16:creationId xmlns:a16="http://schemas.microsoft.com/office/drawing/2014/main" id="{156F8392-D4F0-4C21-AACA-5F7D011A858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66" name="Picture 165" descr="NCCP CMYK BI.jpg">
          <a:extLst>
            <a:ext uri="{FF2B5EF4-FFF2-40B4-BE49-F238E27FC236}">
              <a16:creationId xmlns:a16="http://schemas.microsoft.com/office/drawing/2014/main" id="{BD64A305-157D-4047-8D2A-423B92C8273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7" name="Picture 166" descr="NCCP CMYK BI.jpg">
          <a:extLst>
            <a:ext uri="{FF2B5EF4-FFF2-40B4-BE49-F238E27FC236}">
              <a16:creationId xmlns:a16="http://schemas.microsoft.com/office/drawing/2014/main" id="{20820BD2-91DE-4858-A6F8-6B9602DEC76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68" name="Picture 167" descr="NCCP CMYK BI.jpg">
          <a:extLst>
            <a:ext uri="{FF2B5EF4-FFF2-40B4-BE49-F238E27FC236}">
              <a16:creationId xmlns:a16="http://schemas.microsoft.com/office/drawing/2014/main" id="{A1307AFD-8557-4CBC-A604-451BBA2911D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69" name="Picture 168" descr="NCCP CMYK BI.jpg">
          <a:extLst>
            <a:ext uri="{FF2B5EF4-FFF2-40B4-BE49-F238E27FC236}">
              <a16:creationId xmlns:a16="http://schemas.microsoft.com/office/drawing/2014/main" id="{C3DA50CC-DCAE-4A86-A8F5-ACCF07361A2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70" name="Picture 169" descr="NCCP CMYK BI.jpg">
          <a:extLst>
            <a:ext uri="{FF2B5EF4-FFF2-40B4-BE49-F238E27FC236}">
              <a16:creationId xmlns:a16="http://schemas.microsoft.com/office/drawing/2014/main" id="{F18E8FFC-1564-484A-B10C-8A995DE15E0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71" name="Picture 170" descr="NCCP CMYK BI.jpg">
          <a:extLst>
            <a:ext uri="{FF2B5EF4-FFF2-40B4-BE49-F238E27FC236}">
              <a16:creationId xmlns:a16="http://schemas.microsoft.com/office/drawing/2014/main" id="{F54073B0-A556-4AA1-8672-57D08EA786A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72" name="Picture 171" descr="NCCP CMYK BI.jpg">
          <a:extLst>
            <a:ext uri="{FF2B5EF4-FFF2-40B4-BE49-F238E27FC236}">
              <a16:creationId xmlns:a16="http://schemas.microsoft.com/office/drawing/2014/main" id="{ABB82B3D-279F-4F2D-89D8-4F6D6D9E5A8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73" name="Picture 172" descr="NCCP CMYK BI.jpg">
          <a:extLst>
            <a:ext uri="{FF2B5EF4-FFF2-40B4-BE49-F238E27FC236}">
              <a16:creationId xmlns:a16="http://schemas.microsoft.com/office/drawing/2014/main" id="{CD371898-5698-4517-BC35-541586B7727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74" name="Picture 173" descr="NCCP CMYK BI.jpg">
          <a:extLst>
            <a:ext uri="{FF2B5EF4-FFF2-40B4-BE49-F238E27FC236}">
              <a16:creationId xmlns:a16="http://schemas.microsoft.com/office/drawing/2014/main" id="{7C9C9F7E-5C32-4B10-A54A-971F16B02FE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75" name="Picture 174" descr="NCCP CMYK BI.jpg">
          <a:extLst>
            <a:ext uri="{FF2B5EF4-FFF2-40B4-BE49-F238E27FC236}">
              <a16:creationId xmlns:a16="http://schemas.microsoft.com/office/drawing/2014/main" id="{259B41FF-5918-4F4B-B304-4E8E62920A5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76" name="Picture 175" descr="NCCP CMYK BI.jpg">
          <a:extLst>
            <a:ext uri="{FF2B5EF4-FFF2-40B4-BE49-F238E27FC236}">
              <a16:creationId xmlns:a16="http://schemas.microsoft.com/office/drawing/2014/main" id="{3E2B4FC4-3992-4796-88C1-D926AE8520F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77" name="Picture 176" descr="NCCP CMYK BI.jpg">
          <a:extLst>
            <a:ext uri="{FF2B5EF4-FFF2-40B4-BE49-F238E27FC236}">
              <a16:creationId xmlns:a16="http://schemas.microsoft.com/office/drawing/2014/main" id="{9C2A040B-69E4-4A91-BEC2-698E06BF312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78" name="Picture 177" descr="NCCP CMYK BI.jpg">
          <a:extLst>
            <a:ext uri="{FF2B5EF4-FFF2-40B4-BE49-F238E27FC236}">
              <a16:creationId xmlns:a16="http://schemas.microsoft.com/office/drawing/2014/main" id="{C5C33432-4F89-49E6-A7E7-144307D4FE7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79" name="Picture 178" descr="NCCP CMYK BI.jpg">
          <a:extLst>
            <a:ext uri="{FF2B5EF4-FFF2-40B4-BE49-F238E27FC236}">
              <a16:creationId xmlns:a16="http://schemas.microsoft.com/office/drawing/2014/main" id="{A7AF1CDC-8474-4E65-B4D6-FAD8792C185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80" name="Picture 179" descr="NCCP CMYK BI.jpg">
          <a:extLst>
            <a:ext uri="{FF2B5EF4-FFF2-40B4-BE49-F238E27FC236}">
              <a16:creationId xmlns:a16="http://schemas.microsoft.com/office/drawing/2014/main" id="{B6B9411A-B8FB-45C9-BCB1-730D5EE15C9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81" name="Picture 180" descr="NCCP CMYK BI.jpg">
          <a:extLst>
            <a:ext uri="{FF2B5EF4-FFF2-40B4-BE49-F238E27FC236}">
              <a16:creationId xmlns:a16="http://schemas.microsoft.com/office/drawing/2014/main" id="{959E38E5-523F-49CC-974A-11632AA5D3D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2" name="Picture 181" descr="NCCP CMYK BI.jpg">
          <a:extLst>
            <a:ext uri="{FF2B5EF4-FFF2-40B4-BE49-F238E27FC236}">
              <a16:creationId xmlns:a16="http://schemas.microsoft.com/office/drawing/2014/main" id="{D08D73DD-D5F7-4F40-8D8C-3574CDAF4D5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83" name="Picture 182" descr="NCCP CMYK BI.jpg">
          <a:extLst>
            <a:ext uri="{FF2B5EF4-FFF2-40B4-BE49-F238E27FC236}">
              <a16:creationId xmlns:a16="http://schemas.microsoft.com/office/drawing/2014/main" id="{2AEA6D13-0A42-4FFB-A54B-450ECA407ED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84" name="Picture 183" descr="NCCP CMYK BI.jpg">
          <a:extLst>
            <a:ext uri="{FF2B5EF4-FFF2-40B4-BE49-F238E27FC236}">
              <a16:creationId xmlns:a16="http://schemas.microsoft.com/office/drawing/2014/main" id="{12D47FAD-9EC4-457B-8DE4-9BEC6129159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85" name="Picture 184" descr="NCCP CMYK BI.jpg">
          <a:extLst>
            <a:ext uri="{FF2B5EF4-FFF2-40B4-BE49-F238E27FC236}">
              <a16:creationId xmlns:a16="http://schemas.microsoft.com/office/drawing/2014/main" id="{C4A8E46D-0170-468B-AC29-6918A165B48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86" name="Picture 185" descr="NCCP CMYK BI.jpg">
          <a:extLst>
            <a:ext uri="{FF2B5EF4-FFF2-40B4-BE49-F238E27FC236}">
              <a16:creationId xmlns:a16="http://schemas.microsoft.com/office/drawing/2014/main" id="{11F48D46-03E3-4DD5-8DF4-657529403AA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87" name="Picture 186" descr="NCCP CMYK BI.jpg">
          <a:extLst>
            <a:ext uri="{FF2B5EF4-FFF2-40B4-BE49-F238E27FC236}">
              <a16:creationId xmlns:a16="http://schemas.microsoft.com/office/drawing/2014/main" id="{150ECFF3-062D-4445-9C63-601E3A20774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88" name="Picture 187" descr="NCCP CMYK BI.jpg">
          <a:extLst>
            <a:ext uri="{FF2B5EF4-FFF2-40B4-BE49-F238E27FC236}">
              <a16:creationId xmlns:a16="http://schemas.microsoft.com/office/drawing/2014/main" id="{C4EA51C9-85F9-43DA-A9D8-D558D67FE7D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89" name="Picture 188" descr="NCCP CMYK BI.jpg">
          <a:extLst>
            <a:ext uri="{FF2B5EF4-FFF2-40B4-BE49-F238E27FC236}">
              <a16:creationId xmlns:a16="http://schemas.microsoft.com/office/drawing/2014/main" id="{EA4396AE-A532-4FE2-806B-027F087D91A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90" name="Picture 189" descr="NCCP CMYK BI.jpg">
          <a:extLst>
            <a:ext uri="{FF2B5EF4-FFF2-40B4-BE49-F238E27FC236}">
              <a16:creationId xmlns:a16="http://schemas.microsoft.com/office/drawing/2014/main" id="{C747B5D6-F2AD-4C5F-A645-F9968DED10E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91" name="Picture 190" descr="NCCP CMYK BI.jpg">
          <a:extLst>
            <a:ext uri="{FF2B5EF4-FFF2-40B4-BE49-F238E27FC236}">
              <a16:creationId xmlns:a16="http://schemas.microsoft.com/office/drawing/2014/main" id="{5ED99DEF-2056-489B-9B11-DFE12CBAB62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92" name="Picture 191" descr="NCCP CMYK BI.jpg">
          <a:extLst>
            <a:ext uri="{FF2B5EF4-FFF2-40B4-BE49-F238E27FC236}">
              <a16:creationId xmlns:a16="http://schemas.microsoft.com/office/drawing/2014/main" id="{F922A409-7FD3-4BD1-A8EC-6D006FB6552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3" name="Picture 192" descr="NCCP CMYK BI.jpg">
          <a:extLst>
            <a:ext uri="{FF2B5EF4-FFF2-40B4-BE49-F238E27FC236}">
              <a16:creationId xmlns:a16="http://schemas.microsoft.com/office/drawing/2014/main" id="{47E192B5-6E71-41CD-82D3-B555CA9F316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94" name="Picture 193" descr="NCCP CMYK BI.jpg">
          <a:extLst>
            <a:ext uri="{FF2B5EF4-FFF2-40B4-BE49-F238E27FC236}">
              <a16:creationId xmlns:a16="http://schemas.microsoft.com/office/drawing/2014/main" id="{C1D21034-0B71-46A8-8292-1DD9E4CF112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95" name="Picture 194" descr="NCCP CMYK BI.jpg">
          <a:extLst>
            <a:ext uri="{FF2B5EF4-FFF2-40B4-BE49-F238E27FC236}">
              <a16:creationId xmlns:a16="http://schemas.microsoft.com/office/drawing/2014/main" id="{38BC2847-38AA-4C2D-81BD-E44C7887D7E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6" name="Picture 195" descr="NCCP CMYK BI.jpg">
          <a:extLst>
            <a:ext uri="{FF2B5EF4-FFF2-40B4-BE49-F238E27FC236}">
              <a16:creationId xmlns:a16="http://schemas.microsoft.com/office/drawing/2014/main" id="{2326A351-C84B-423E-B271-74A3A5BFBC6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97" name="Picture 196" descr="NCCP CMYK BI.jpg">
          <a:extLst>
            <a:ext uri="{FF2B5EF4-FFF2-40B4-BE49-F238E27FC236}">
              <a16:creationId xmlns:a16="http://schemas.microsoft.com/office/drawing/2014/main" id="{7725583E-6336-449E-8E7A-8C6F041B544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98" name="Picture 197" descr="NCCP CMYK BI.jpg">
          <a:extLst>
            <a:ext uri="{FF2B5EF4-FFF2-40B4-BE49-F238E27FC236}">
              <a16:creationId xmlns:a16="http://schemas.microsoft.com/office/drawing/2014/main" id="{DD674795-5A86-4400-9254-C2ABDB79CD2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99" name="Picture 198" descr="NCCP CMYK BI.jpg">
          <a:extLst>
            <a:ext uri="{FF2B5EF4-FFF2-40B4-BE49-F238E27FC236}">
              <a16:creationId xmlns:a16="http://schemas.microsoft.com/office/drawing/2014/main" id="{15882FF5-72F5-4C89-99CE-223E974657B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00" name="Picture 199" descr="NCCP CMYK BI.jpg">
          <a:extLst>
            <a:ext uri="{FF2B5EF4-FFF2-40B4-BE49-F238E27FC236}">
              <a16:creationId xmlns:a16="http://schemas.microsoft.com/office/drawing/2014/main" id="{90FB58A4-A775-4080-BBFA-E517A50BED3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01" name="Picture 200" descr="NCCP CMYK BI.jpg">
          <a:extLst>
            <a:ext uri="{FF2B5EF4-FFF2-40B4-BE49-F238E27FC236}">
              <a16:creationId xmlns:a16="http://schemas.microsoft.com/office/drawing/2014/main" id="{5150AD32-AA86-4FE2-8623-D212FC48588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02" name="Picture 201" descr="NCCP CMYK BI.jpg">
          <a:extLst>
            <a:ext uri="{FF2B5EF4-FFF2-40B4-BE49-F238E27FC236}">
              <a16:creationId xmlns:a16="http://schemas.microsoft.com/office/drawing/2014/main" id="{B13A163A-4C02-47ED-A543-975BAB58572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03" name="Picture 202" descr="NCCP CMYK BI.jpg">
          <a:extLst>
            <a:ext uri="{FF2B5EF4-FFF2-40B4-BE49-F238E27FC236}">
              <a16:creationId xmlns:a16="http://schemas.microsoft.com/office/drawing/2014/main" id="{AB3B41D6-61C5-42B9-A792-B899F7DA32A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04" name="Picture 203" descr="NCCP CMYK BI.jpg">
          <a:extLst>
            <a:ext uri="{FF2B5EF4-FFF2-40B4-BE49-F238E27FC236}">
              <a16:creationId xmlns:a16="http://schemas.microsoft.com/office/drawing/2014/main" id="{07F10952-E69C-41F7-9C36-2088518F6D7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205" name="Picture 204" descr="NCCP CMYK BI.jpg">
          <a:extLst>
            <a:ext uri="{FF2B5EF4-FFF2-40B4-BE49-F238E27FC236}">
              <a16:creationId xmlns:a16="http://schemas.microsoft.com/office/drawing/2014/main" id="{6AA1E329-606E-42D9-A028-C7EF4C642D4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06" name="Picture 205" descr="NCCP CMYK BI.jpg">
          <a:extLst>
            <a:ext uri="{FF2B5EF4-FFF2-40B4-BE49-F238E27FC236}">
              <a16:creationId xmlns:a16="http://schemas.microsoft.com/office/drawing/2014/main" id="{426FFF3D-514A-4D6F-9BF5-11CEA9627DF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07" name="Picture 206" descr="NCCP CMYK BI.jpg">
          <a:extLst>
            <a:ext uri="{FF2B5EF4-FFF2-40B4-BE49-F238E27FC236}">
              <a16:creationId xmlns:a16="http://schemas.microsoft.com/office/drawing/2014/main" id="{17515972-0E9B-408B-A7F5-0E540B480AE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08" name="Picture 207" descr="NCCP CMYK BI.jpg">
          <a:extLst>
            <a:ext uri="{FF2B5EF4-FFF2-40B4-BE49-F238E27FC236}">
              <a16:creationId xmlns:a16="http://schemas.microsoft.com/office/drawing/2014/main" id="{9D2616D3-198E-40EC-97A5-B12647500DC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09" name="Picture 208" descr="NCCP CMYK BI.jpg">
          <a:extLst>
            <a:ext uri="{FF2B5EF4-FFF2-40B4-BE49-F238E27FC236}">
              <a16:creationId xmlns:a16="http://schemas.microsoft.com/office/drawing/2014/main" id="{6D05BC4D-2F3A-4D94-9DAD-99AED02251F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10" name="Picture 209" descr="NCCP CMYK BI.jpg">
          <a:extLst>
            <a:ext uri="{FF2B5EF4-FFF2-40B4-BE49-F238E27FC236}">
              <a16:creationId xmlns:a16="http://schemas.microsoft.com/office/drawing/2014/main" id="{459905EA-C0AB-4178-B486-6385010EB0E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11" name="Picture 210" descr="NCCP CMYK BI.jpg">
          <a:extLst>
            <a:ext uri="{FF2B5EF4-FFF2-40B4-BE49-F238E27FC236}">
              <a16:creationId xmlns:a16="http://schemas.microsoft.com/office/drawing/2014/main" id="{BDFEEA28-4ACF-4580-A279-B55BE41EC3D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12" name="Picture 211" descr="NCCP CMYK BI.jpg">
          <a:extLst>
            <a:ext uri="{FF2B5EF4-FFF2-40B4-BE49-F238E27FC236}">
              <a16:creationId xmlns:a16="http://schemas.microsoft.com/office/drawing/2014/main" id="{F2D1A8E4-D01A-4B64-BF55-8ED92C5B3D1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13" name="Picture 212" descr="NCCP CMYK BI.jpg">
          <a:extLst>
            <a:ext uri="{FF2B5EF4-FFF2-40B4-BE49-F238E27FC236}">
              <a16:creationId xmlns:a16="http://schemas.microsoft.com/office/drawing/2014/main" id="{3D214834-58D2-4D65-95C6-5E3BE4C3E6F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14" name="Picture 213" descr="NCCP CMYK BI.jpg">
          <a:extLst>
            <a:ext uri="{FF2B5EF4-FFF2-40B4-BE49-F238E27FC236}">
              <a16:creationId xmlns:a16="http://schemas.microsoft.com/office/drawing/2014/main" id="{2C8E8C52-E155-4444-802E-31553E0EABD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15" name="Picture 214" descr="NCCP CMYK BI.jpg">
          <a:extLst>
            <a:ext uri="{FF2B5EF4-FFF2-40B4-BE49-F238E27FC236}">
              <a16:creationId xmlns:a16="http://schemas.microsoft.com/office/drawing/2014/main" id="{A50E9264-13DA-419C-B555-92A24978000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16" name="Picture 215" descr="NCCP CMYK BI.jpg">
          <a:extLst>
            <a:ext uri="{FF2B5EF4-FFF2-40B4-BE49-F238E27FC236}">
              <a16:creationId xmlns:a16="http://schemas.microsoft.com/office/drawing/2014/main" id="{AB040B52-DB18-41CF-B1E0-401A9AA302E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17" name="Picture 216" descr="NCCP CMYK BI.jpg">
          <a:extLst>
            <a:ext uri="{FF2B5EF4-FFF2-40B4-BE49-F238E27FC236}">
              <a16:creationId xmlns:a16="http://schemas.microsoft.com/office/drawing/2014/main" id="{4027EEE9-DA82-4539-B69E-31B2881A714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218" name="Picture 217" descr="NCCP CMYK BI.jpg">
          <a:extLst>
            <a:ext uri="{FF2B5EF4-FFF2-40B4-BE49-F238E27FC236}">
              <a16:creationId xmlns:a16="http://schemas.microsoft.com/office/drawing/2014/main" id="{5DD2EFA5-F1AC-43FA-A87B-8156AB23F24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19" name="Picture 218" descr="NCCP CMYK BI.jpg">
          <a:extLst>
            <a:ext uri="{FF2B5EF4-FFF2-40B4-BE49-F238E27FC236}">
              <a16:creationId xmlns:a16="http://schemas.microsoft.com/office/drawing/2014/main" id="{DD0C9824-52DE-40AC-A094-50D3F75F560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20" name="Picture 219" descr="NCCP CMYK BI.jpg">
          <a:extLst>
            <a:ext uri="{FF2B5EF4-FFF2-40B4-BE49-F238E27FC236}">
              <a16:creationId xmlns:a16="http://schemas.microsoft.com/office/drawing/2014/main" id="{91E99778-F6BE-461D-B82E-3817E625F1E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21" name="Picture 220" descr="NCCP CMYK BI.jpg">
          <a:extLst>
            <a:ext uri="{FF2B5EF4-FFF2-40B4-BE49-F238E27FC236}">
              <a16:creationId xmlns:a16="http://schemas.microsoft.com/office/drawing/2014/main" id="{05C72538-3F64-44C7-8486-B7FE6EC9E82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22" name="Picture 221" descr="NCCP CMYK BI.jpg">
          <a:extLst>
            <a:ext uri="{FF2B5EF4-FFF2-40B4-BE49-F238E27FC236}">
              <a16:creationId xmlns:a16="http://schemas.microsoft.com/office/drawing/2014/main" id="{48248BA7-FF52-4A2B-AFDB-EEEBBC6921A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23" name="Picture 222" descr="NCCP CMYK BI.jpg">
          <a:extLst>
            <a:ext uri="{FF2B5EF4-FFF2-40B4-BE49-F238E27FC236}">
              <a16:creationId xmlns:a16="http://schemas.microsoft.com/office/drawing/2014/main" id="{185D1DCE-B4C3-4A3B-89E6-7E2436267FF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24" name="Picture 223" descr="NCCP CMYK BI.jpg">
          <a:extLst>
            <a:ext uri="{FF2B5EF4-FFF2-40B4-BE49-F238E27FC236}">
              <a16:creationId xmlns:a16="http://schemas.microsoft.com/office/drawing/2014/main" id="{F022750D-11B1-4B9F-A867-7512A81E390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25" name="Picture 224" descr="NCCP CMYK BI.jpg">
          <a:extLst>
            <a:ext uri="{FF2B5EF4-FFF2-40B4-BE49-F238E27FC236}">
              <a16:creationId xmlns:a16="http://schemas.microsoft.com/office/drawing/2014/main" id="{090F99F1-CFD8-4165-BF43-AC6864551F7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26" name="Picture 225" descr="NCCP CMYK BI.jpg">
          <a:extLst>
            <a:ext uri="{FF2B5EF4-FFF2-40B4-BE49-F238E27FC236}">
              <a16:creationId xmlns:a16="http://schemas.microsoft.com/office/drawing/2014/main" id="{F4D281E8-E648-4451-834B-7590759755E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27" name="Picture 226" descr="NCCP CMYK BI.jpg">
          <a:extLst>
            <a:ext uri="{FF2B5EF4-FFF2-40B4-BE49-F238E27FC236}">
              <a16:creationId xmlns:a16="http://schemas.microsoft.com/office/drawing/2014/main" id="{C7C111F1-CA00-4A38-ADAC-AC6AAA54CE6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28" name="Picture 227" descr="NCCP CMYK BI.jpg">
          <a:extLst>
            <a:ext uri="{FF2B5EF4-FFF2-40B4-BE49-F238E27FC236}">
              <a16:creationId xmlns:a16="http://schemas.microsoft.com/office/drawing/2014/main" id="{B7DA0C09-7444-43F3-8AE3-F683EB8E502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29" name="Picture 228" descr="NCCP CMYK BI.jpg">
          <a:extLst>
            <a:ext uri="{FF2B5EF4-FFF2-40B4-BE49-F238E27FC236}">
              <a16:creationId xmlns:a16="http://schemas.microsoft.com/office/drawing/2014/main" id="{3C63A696-D656-4221-B0AC-FB9CD10309C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30" name="Picture 229" descr="NCCP CMYK BI.jpg">
          <a:extLst>
            <a:ext uri="{FF2B5EF4-FFF2-40B4-BE49-F238E27FC236}">
              <a16:creationId xmlns:a16="http://schemas.microsoft.com/office/drawing/2014/main" id="{2033B642-A3B9-4263-8E36-1F12EB42999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31" name="Picture 230" descr="NCCP CMYK BI.jpg">
          <a:extLst>
            <a:ext uri="{FF2B5EF4-FFF2-40B4-BE49-F238E27FC236}">
              <a16:creationId xmlns:a16="http://schemas.microsoft.com/office/drawing/2014/main" id="{30972B92-1EFC-4A46-A473-9E4F35232EC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32" name="Picture 231" descr="NCCP CMYK BI.jpg">
          <a:extLst>
            <a:ext uri="{FF2B5EF4-FFF2-40B4-BE49-F238E27FC236}">
              <a16:creationId xmlns:a16="http://schemas.microsoft.com/office/drawing/2014/main" id="{36BA255E-176D-4D92-8B49-B13C81DCD64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233" name="Picture 232" descr="NCCP CMYK BI.jpg">
          <a:extLst>
            <a:ext uri="{FF2B5EF4-FFF2-40B4-BE49-F238E27FC236}">
              <a16:creationId xmlns:a16="http://schemas.microsoft.com/office/drawing/2014/main" id="{3FD62DBA-6657-4CAE-985E-BE5F17B6990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34" name="Picture 233" descr="NCCP CMYK BI.jpg">
          <a:extLst>
            <a:ext uri="{FF2B5EF4-FFF2-40B4-BE49-F238E27FC236}">
              <a16:creationId xmlns:a16="http://schemas.microsoft.com/office/drawing/2014/main" id="{D838F2A9-9140-4EBC-8405-3C62FC92332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235" name="Picture 234" descr="NCCP CMYK BI.jpg">
          <a:extLst>
            <a:ext uri="{FF2B5EF4-FFF2-40B4-BE49-F238E27FC236}">
              <a16:creationId xmlns:a16="http://schemas.microsoft.com/office/drawing/2014/main" id="{724AD47F-524D-48E6-A38D-77578FDFACE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36" name="Picture 235" descr="NCCP CMYK BI.jpg">
          <a:extLst>
            <a:ext uri="{FF2B5EF4-FFF2-40B4-BE49-F238E27FC236}">
              <a16:creationId xmlns:a16="http://schemas.microsoft.com/office/drawing/2014/main" id="{2AFBC473-2FA3-4EFE-87FD-6BE45D3F6E3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37" name="Picture 236" descr="NCCP CMYK BI.jpg">
          <a:extLst>
            <a:ext uri="{FF2B5EF4-FFF2-40B4-BE49-F238E27FC236}">
              <a16:creationId xmlns:a16="http://schemas.microsoft.com/office/drawing/2014/main" id="{BAF707D3-FEFD-470C-AD3E-D3FBE764A85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38" name="Picture 237" descr="NCCP CMYK BI.jpg">
          <a:extLst>
            <a:ext uri="{FF2B5EF4-FFF2-40B4-BE49-F238E27FC236}">
              <a16:creationId xmlns:a16="http://schemas.microsoft.com/office/drawing/2014/main" id="{4A701C19-4111-49E5-82EE-6B6BF4655BB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39" name="Picture 238" descr="NCCP CMYK BI.jpg">
          <a:extLst>
            <a:ext uri="{FF2B5EF4-FFF2-40B4-BE49-F238E27FC236}">
              <a16:creationId xmlns:a16="http://schemas.microsoft.com/office/drawing/2014/main" id="{489E440C-AE7F-4232-BA8D-3EFA88B4073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40" name="Picture 239" descr="NCCP CMYK BI.jpg">
          <a:extLst>
            <a:ext uri="{FF2B5EF4-FFF2-40B4-BE49-F238E27FC236}">
              <a16:creationId xmlns:a16="http://schemas.microsoft.com/office/drawing/2014/main" id="{49F6EFCD-48A3-48DB-BF20-67AD48A347A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41" name="Picture 240" descr="NCCP CMYK BI.jpg">
          <a:extLst>
            <a:ext uri="{FF2B5EF4-FFF2-40B4-BE49-F238E27FC236}">
              <a16:creationId xmlns:a16="http://schemas.microsoft.com/office/drawing/2014/main" id="{791AD731-EABE-4610-BC33-57F366B2D15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42" name="Picture 241" descr="NCCP CMYK BI.jpg">
          <a:extLst>
            <a:ext uri="{FF2B5EF4-FFF2-40B4-BE49-F238E27FC236}">
              <a16:creationId xmlns:a16="http://schemas.microsoft.com/office/drawing/2014/main" id="{E0E7FE8C-D5D3-49AD-8B29-61DB32C33F0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43" name="Picture 242" descr="NCCP CMYK BI.jpg">
          <a:extLst>
            <a:ext uri="{FF2B5EF4-FFF2-40B4-BE49-F238E27FC236}">
              <a16:creationId xmlns:a16="http://schemas.microsoft.com/office/drawing/2014/main" id="{D1912638-6058-4458-90BE-065DF848CE4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44" name="Picture 243" descr="NCCP CMYK BI.jpg">
          <a:extLst>
            <a:ext uri="{FF2B5EF4-FFF2-40B4-BE49-F238E27FC236}">
              <a16:creationId xmlns:a16="http://schemas.microsoft.com/office/drawing/2014/main" id="{600E9FEF-4361-4A86-B4A5-4CB89FE06FD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45" name="Picture 244" descr="NCCP CMYK BI.jpg">
          <a:extLst>
            <a:ext uri="{FF2B5EF4-FFF2-40B4-BE49-F238E27FC236}">
              <a16:creationId xmlns:a16="http://schemas.microsoft.com/office/drawing/2014/main" id="{E9D69136-E3FF-4848-A539-EF620988496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246" name="Picture 245" descr="NCCP CMYK BI.jpg">
          <a:extLst>
            <a:ext uri="{FF2B5EF4-FFF2-40B4-BE49-F238E27FC236}">
              <a16:creationId xmlns:a16="http://schemas.microsoft.com/office/drawing/2014/main" id="{06E2B630-AFE0-4979-BD79-D74BBA2BA9C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47" name="Picture 246" descr="NCCP CMYK BI.jpg">
          <a:extLst>
            <a:ext uri="{FF2B5EF4-FFF2-40B4-BE49-F238E27FC236}">
              <a16:creationId xmlns:a16="http://schemas.microsoft.com/office/drawing/2014/main" id="{5DE3FFEE-E53B-4142-944D-47EBDA4C86D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48" name="Picture 247" descr="NCCP CMYK BI.jpg">
          <a:extLst>
            <a:ext uri="{FF2B5EF4-FFF2-40B4-BE49-F238E27FC236}">
              <a16:creationId xmlns:a16="http://schemas.microsoft.com/office/drawing/2014/main" id="{13CB3129-1D08-4E9C-9015-3B37A1E2973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49" name="Picture 248" descr="NCCP CMYK BI.jpg">
          <a:extLst>
            <a:ext uri="{FF2B5EF4-FFF2-40B4-BE49-F238E27FC236}">
              <a16:creationId xmlns:a16="http://schemas.microsoft.com/office/drawing/2014/main" id="{14C48E14-F064-49B7-9FF8-5FCA3FCDE88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50" name="Picture 249" descr="NCCP CMYK BI.jpg">
          <a:extLst>
            <a:ext uri="{FF2B5EF4-FFF2-40B4-BE49-F238E27FC236}">
              <a16:creationId xmlns:a16="http://schemas.microsoft.com/office/drawing/2014/main" id="{45BC0FD8-08DB-4393-9FC8-C260601D3B6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51" name="Picture 250" descr="NCCP CMYK BI.jpg">
          <a:extLst>
            <a:ext uri="{FF2B5EF4-FFF2-40B4-BE49-F238E27FC236}">
              <a16:creationId xmlns:a16="http://schemas.microsoft.com/office/drawing/2014/main" id="{C04906D1-09CA-4241-8601-43211183875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52" name="Picture 251" descr="NCCP CMYK BI.jpg">
          <a:extLst>
            <a:ext uri="{FF2B5EF4-FFF2-40B4-BE49-F238E27FC236}">
              <a16:creationId xmlns:a16="http://schemas.microsoft.com/office/drawing/2014/main" id="{B81FCF4B-2D3C-4E23-B7BF-89CFCFE0F41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53" name="Picture 252" descr="NCCP CMYK BI.jpg">
          <a:extLst>
            <a:ext uri="{FF2B5EF4-FFF2-40B4-BE49-F238E27FC236}">
              <a16:creationId xmlns:a16="http://schemas.microsoft.com/office/drawing/2014/main" id="{C03DE35F-317D-4F98-B16A-DD71ECA4CCB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54" name="Picture 253" descr="NCCP CMYK BI.jpg">
          <a:extLst>
            <a:ext uri="{FF2B5EF4-FFF2-40B4-BE49-F238E27FC236}">
              <a16:creationId xmlns:a16="http://schemas.microsoft.com/office/drawing/2014/main" id="{B900558F-8CA3-4481-8BDA-CCA3A09460A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55" name="Picture 254" descr="NCCP CMYK BI.jpg">
          <a:extLst>
            <a:ext uri="{FF2B5EF4-FFF2-40B4-BE49-F238E27FC236}">
              <a16:creationId xmlns:a16="http://schemas.microsoft.com/office/drawing/2014/main" id="{3EFFA514-1096-40E6-ACF4-1D96808C849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56" name="Picture 255" descr="NCCP CMYK BI.jpg">
          <a:extLst>
            <a:ext uri="{FF2B5EF4-FFF2-40B4-BE49-F238E27FC236}">
              <a16:creationId xmlns:a16="http://schemas.microsoft.com/office/drawing/2014/main" id="{E7BBAA92-6C33-428D-A380-E5F075B5614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57" name="Picture 256" descr="NCCP CMYK BI.jpg">
          <a:extLst>
            <a:ext uri="{FF2B5EF4-FFF2-40B4-BE49-F238E27FC236}">
              <a16:creationId xmlns:a16="http://schemas.microsoft.com/office/drawing/2014/main" id="{A8470002-46D3-4584-819B-6A5B704D728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58" name="Picture 257" descr="NCCP CMYK BI.jpg">
          <a:extLst>
            <a:ext uri="{FF2B5EF4-FFF2-40B4-BE49-F238E27FC236}">
              <a16:creationId xmlns:a16="http://schemas.microsoft.com/office/drawing/2014/main" id="{49F83432-2CAF-4010-A553-05CFDF37F10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259" name="Picture 258" descr="NCCP CMYK BI.jpg">
          <a:extLst>
            <a:ext uri="{FF2B5EF4-FFF2-40B4-BE49-F238E27FC236}">
              <a16:creationId xmlns:a16="http://schemas.microsoft.com/office/drawing/2014/main" id="{0AC454F7-CECF-4FBB-BC61-BBADDD36FDA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60" name="Picture 259" descr="NCCP CMYK BI.jpg">
          <a:extLst>
            <a:ext uri="{FF2B5EF4-FFF2-40B4-BE49-F238E27FC236}">
              <a16:creationId xmlns:a16="http://schemas.microsoft.com/office/drawing/2014/main" id="{203A712F-4AF8-4143-99A3-7FDD91C48B6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61" name="Picture 260" descr="NCCP CMYK BI.jpg">
          <a:extLst>
            <a:ext uri="{FF2B5EF4-FFF2-40B4-BE49-F238E27FC236}">
              <a16:creationId xmlns:a16="http://schemas.microsoft.com/office/drawing/2014/main" id="{B2DE54C1-8E86-4346-A1FC-02A11A42AFF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62" name="Picture 261" descr="NCCP CMYK BI.jpg">
          <a:extLst>
            <a:ext uri="{FF2B5EF4-FFF2-40B4-BE49-F238E27FC236}">
              <a16:creationId xmlns:a16="http://schemas.microsoft.com/office/drawing/2014/main" id="{0C7170CE-E705-43A6-91CA-E13A8077AD7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63" name="Picture 262" descr="NCCP CMYK BI.jpg">
          <a:extLst>
            <a:ext uri="{FF2B5EF4-FFF2-40B4-BE49-F238E27FC236}">
              <a16:creationId xmlns:a16="http://schemas.microsoft.com/office/drawing/2014/main" id="{859D91BB-2E66-47FE-9FEA-F2F629784F2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64" name="Picture 263" descr="NCCP CMYK BI.jpg">
          <a:extLst>
            <a:ext uri="{FF2B5EF4-FFF2-40B4-BE49-F238E27FC236}">
              <a16:creationId xmlns:a16="http://schemas.microsoft.com/office/drawing/2014/main" id="{2AD38F22-6CBF-41D0-B486-EE33D7CB0AF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65" name="Picture 264" descr="NCCP CMYK BI.jpg">
          <a:extLst>
            <a:ext uri="{FF2B5EF4-FFF2-40B4-BE49-F238E27FC236}">
              <a16:creationId xmlns:a16="http://schemas.microsoft.com/office/drawing/2014/main" id="{99E53862-D7B0-47D4-9479-C15F05C7B01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66" name="Picture 265" descr="NCCP CMYK BI.jpg">
          <a:extLst>
            <a:ext uri="{FF2B5EF4-FFF2-40B4-BE49-F238E27FC236}">
              <a16:creationId xmlns:a16="http://schemas.microsoft.com/office/drawing/2014/main" id="{D7288552-5E0E-4C6D-B649-0477A3C4543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67" name="Picture 266" descr="NCCP CMYK BI.jpg">
          <a:extLst>
            <a:ext uri="{FF2B5EF4-FFF2-40B4-BE49-F238E27FC236}">
              <a16:creationId xmlns:a16="http://schemas.microsoft.com/office/drawing/2014/main" id="{56025475-0315-4703-A6EB-F8D5F1B39BD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68" name="Picture 267" descr="NCCP CMYK BI.jpg">
          <a:extLst>
            <a:ext uri="{FF2B5EF4-FFF2-40B4-BE49-F238E27FC236}">
              <a16:creationId xmlns:a16="http://schemas.microsoft.com/office/drawing/2014/main" id="{CA4603C6-E1EE-418F-A22E-26730DDEE60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69" name="Picture 268" descr="NCCP CMYK BI.jpg">
          <a:extLst>
            <a:ext uri="{FF2B5EF4-FFF2-40B4-BE49-F238E27FC236}">
              <a16:creationId xmlns:a16="http://schemas.microsoft.com/office/drawing/2014/main" id="{80A4DBF4-FAF4-4E26-9E29-EECCD67A1B2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70" name="Picture 269" descr="NCCP CMYK BI.jpg">
          <a:extLst>
            <a:ext uri="{FF2B5EF4-FFF2-40B4-BE49-F238E27FC236}">
              <a16:creationId xmlns:a16="http://schemas.microsoft.com/office/drawing/2014/main" id="{E894C582-96D8-45C4-9455-A0A5D21253B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71" name="Picture 270" descr="NCCP CMYK BI.jpg">
          <a:extLst>
            <a:ext uri="{FF2B5EF4-FFF2-40B4-BE49-F238E27FC236}">
              <a16:creationId xmlns:a16="http://schemas.microsoft.com/office/drawing/2014/main" id="{C78D3D00-CDEE-4342-A80D-50D1EBB2962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72" name="Picture 271" descr="NCCP CMYK BI.jpg">
          <a:extLst>
            <a:ext uri="{FF2B5EF4-FFF2-40B4-BE49-F238E27FC236}">
              <a16:creationId xmlns:a16="http://schemas.microsoft.com/office/drawing/2014/main" id="{A38D21A8-D143-4247-8EE0-D8E13A71D69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73" name="Picture 272" descr="NCCP CMYK BI.jpg">
          <a:extLst>
            <a:ext uri="{FF2B5EF4-FFF2-40B4-BE49-F238E27FC236}">
              <a16:creationId xmlns:a16="http://schemas.microsoft.com/office/drawing/2014/main" id="{42858838-8C84-4D90-90DA-175F110240B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274" name="Picture 273" descr="NCCP CMYK BI.jpg">
          <a:extLst>
            <a:ext uri="{FF2B5EF4-FFF2-40B4-BE49-F238E27FC236}">
              <a16:creationId xmlns:a16="http://schemas.microsoft.com/office/drawing/2014/main" id="{B0A44ED2-2D19-4A53-8A52-063135D3671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75" name="Picture 274" descr="NCCP CMYK BI.jpg">
          <a:extLst>
            <a:ext uri="{FF2B5EF4-FFF2-40B4-BE49-F238E27FC236}">
              <a16:creationId xmlns:a16="http://schemas.microsoft.com/office/drawing/2014/main" id="{752CBD1D-DEEB-4930-B88E-FCB8057C46A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276" name="Picture 275" descr="NCCP CMYK BI.jpg">
          <a:extLst>
            <a:ext uri="{FF2B5EF4-FFF2-40B4-BE49-F238E27FC236}">
              <a16:creationId xmlns:a16="http://schemas.microsoft.com/office/drawing/2014/main" id="{81D3A7A5-7D35-4748-96D4-EA1C81EFEAB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77" name="Picture 276" descr="NCCP CMYK BI.jpg">
          <a:extLst>
            <a:ext uri="{FF2B5EF4-FFF2-40B4-BE49-F238E27FC236}">
              <a16:creationId xmlns:a16="http://schemas.microsoft.com/office/drawing/2014/main" id="{B1137B6E-52A9-4AA2-84CE-0146563394B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78" name="Picture 277" descr="NCCP CMYK BI.jpg">
          <a:extLst>
            <a:ext uri="{FF2B5EF4-FFF2-40B4-BE49-F238E27FC236}">
              <a16:creationId xmlns:a16="http://schemas.microsoft.com/office/drawing/2014/main" id="{22C563A9-BACF-4317-81A9-FD9E1A34224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79" name="Picture 278" descr="NCCP CMYK BI.jpg">
          <a:extLst>
            <a:ext uri="{FF2B5EF4-FFF2-40B4-BE49-F238E27FC236}">
              <a16:creationId xmlns:a16="http://schemas.microsoft.com/office/drawing/2014/main" id="{E4A26567-18D6-478E-BFDF-E04692DB93A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80" name="Picture 279" descr="NCCP CMYK BI.jpg">
          <a:extLst>
            <a:ext uri="{FF2B5EF4-FFF2-40B4-BE49-F238E27FC236}">
              <a16:creationId xmlns:a16="http://schemas.microsoft.com/office/drawing/2014/main" id="{CC599D41-7502-4EBA-9BC6-04560F2296A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81" name="Picture 280" descr="NCCP CMYK BI.jpg">
          <a:extLst>
            <a:ext uri="{FF2B5EF4-FFF2-40B4-BE49-F238E27FC236}">
              <a16:creationId xmlns:a16="http://schemas.microsoft.com/office/drawing/2014/main" id="{9E454A94-5842-4BFC-8224-90515361A1D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82" name="Picture 281" descr="NCCP CMYK BI.jpg">
          <a:extLst>
            <a:ext uri="{FF2B5EF4-FFF2-40B4-BE49-F238E27FC236}">
              <a16:creationId xmlns:a16="http://schemas.microsoft.com/office/drawing/2014/main" id="{77D59998-2200-4DDE-A177-6AE382DFE77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83" name="Picture 282" descr="NCCP CMYK BI.jpg">
          <a:extLst>
            <a:ext uri="{FF2B5EF4-FFF2-40B4-BE49-F238E27FC236}">
              <a16:creationId xmlns:a16="http://schemas.microsoft.com/office/drawing/2014/main" id="{D39224D2-9711-44D8-B359-926121512CB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84" name="Picture 283" descr="NCCP CMYK BI.jpg">
          <a:extLst>
            <a:ext uri="{FF2B5EF4-FFF2-40B4-BE49-F238E27FC236}">
              <a16:creationId xmlns:a16="http://schemas.microsoft.com/office/drawing/2014/main" id="{2E4C8BA4-0F81-43EB-84E9-024D1AC7B2E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85" name="Picture 284" descr="NCCP CMYK BI.jpg">
          <a:extLst>
            <a:ext uri="{FF2B5EF4-FFF2-40B4-BE49-F238E27FC236}">
              <a16:creationId xmlns:a16="http://schemas.microsoft.com/office/drawing/2014/main" id="{8A3415E8-75D6-417B-BCC8-8E6B6BAC118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86" name="Picture 285" descr="NCCP CMYK BI.jpg">
          <a:extLst>
            <a:ext uri="{FF2B5EF4-FFF2-40B4-BE49-F238E27FC236}">
              <a16:creationId xmlns:a16="http://schemas.microsoft.com/office/drawing/2014/main" id="{7C6C10FA-65EC-4DE2-80B5-C5F65AAEFD0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287" name="Picture 286" descr="NCCP CMYK BI.jpg">
          <a:extLst>
            <a:ext uri="{FF2B5EF4-FFF2-40B4-BE49-F238E27FC236}">
              <a16:creationId xmlns:a16="http://schemas.microsoft.com/office/drawing/2014/main" id="{9D04325E-68D8-421D-9320-5A758D5B46F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88" name="Picture 287" descr="NCCP CMYK BI.jpg">
          <a:extLst>
            <a:ext uri="{FF2B5EF4-FFF2-40B4-BE49-F238E27FC236}">
              <a16:creationId xmlns:a16="http://schemas.microsoft.com/office/drawing/2014/main" id="{F411B7E9-41CD-459A-BD93-5CA6A582443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89" name="Picture 288" descr="NCCP CMYK BI.jpg">
          <a:extLst>
            <a:ext uri="{FF2B5EF4-FFF2-40B4-BE49-F238E27FC236}">
              <a16:creationId xmlns:a16="http://schemas.microsoft.com/office/drawing/2014/main" id="{A67C4FE0-19EA-44D4-967B-196B25B8025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90" name="Picture 289" descr="NCCP CMYK BI.jpg">
          <a:extLst>
            <a:ext uri="{FF2B5EF4-FFF2-40B4-BE49-F238E27FC236}">
              <a16:creationId xmlns:a16="http://schemas.microsoft.com/office/drawing/2014/main" id="{956FA0A5-2E07-4E0E-B888-1E1C3A28CA1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91" name="Picture 290" descr="NCCP CMYK BI.jpg">
          <a:extLst>
            <a:ext uri="{FF2B5EF4-FFF2-40B4-BE49-F238E27FC236}">
              <a16:creationId xmlns:a16="http://schemas.microsoft.com/office/drawing/2014/main" id="{2D38FC33-B872-4DB8-BEC9-3F36FE12DA9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92" name="Picture 291" descr="NCCP CMYK BI.jpg">
          <a:extLst>
            <a:ext uri="{FF2B5EF4-FFF2-40B4-BE49-F238E27FC236}">
              <a16:creationId xmlns:a16="http://schemas.microsoft.com/office/drawing/2014/main" id="{2BED1357-F4B4-45A2-8E2C-20266D39A9C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93" name="Picture 292" descr="NCCP CMYK BI.jpg">
          <a:extLst>
            <a:ext uri="{FF2B5EF4-FFF2-40B4-BE49-F238E27FC236}">
              <a16:creationId xmlns:a16="http://schemas.microsoft.com/office/drawing/2014/main" id="{F60010C5-5D0F-413E-B32D-691BB48C4DE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94" name="Picture 293" descr="NCCP CMYK BI.jpg">
          <a:extLst>
            <a:ext uri="{FF2B5EF4-FFF2-40B4-BE49-F238E27FC236}">
              <a16:creationId xmlns:a16="http://schemas.microsoft.com/office/drawing/2014/main" id="{7274594C-4E9A-4F19-89DC-78E0DD7E3DE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95" name="Picture 294" descr="NCCP CMYK BI.jpg">
          <a:extLst>
            <a:ext uri="{FF2B5EF4-FFF2-40B4-BE49-F238E27FC236}">
              <a16:creationId xmlns:a16="http://schemas.microsoft.com/office/drawing/2014/main" id="{C206A5EE-43DE-4D23-89AA-BFCB7F13E90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96" name="Picture 295" descr="NCCP CMYK BI.jpg">
          <a:extLst>
            <a:ext uri="{FF2B5EF4-FFF2-40B4-BE49-F238E27FC236}">
              <a16:creationId xmlns:a16="http://schemas.microsoft.com/office/drawing/2014/main" id="{249CD35E-8E82-4032-9874-BE7EF6C9FEF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97" name="Picture 296" descr="NCCP CMYK BI.jpg">
          <a:extLst>
            <a:ext uri="{FF2B5EF4-FFF2-40B4-BE49-F238E27FC236}">
              <a16:creationId xmlns:a16="http://schemas.microsoft.com/office/drawing/2014/main" id="{CFB84DBB-B079-4E18-8ADC-7F562BA93C9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98" name="Picture 297" descr="NCCP CMYK BI.jpg">
          <a:extLst>
            <a:ext uri="{FF2B5EF4-FFF2-40B4-BE49-F238E27FC236}">
              <a16:creationId xmlns:a16="http://schemas.microsoft.com/office/drawing/2014/main" id="{332C4392-41B5-4E8E-9E8A-599EE4FFA49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99" name="Picture 298" descr="NCCP CMYK BI.jpg">
          <a:extLst>
            <a:ext uri="{FF2B5EF4-FFF2-40B4-BE49-F238E27FC236}">
              <a16:creationId xmlns:a16="http://schemas.microsoft.com/office/drawing/2014/main" id="{139DBE39-E003-42E5-858F-C467DCE3E61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300" name="Picture 299" descr="NCCP CMYK BI.jpg">
          <a:extLst>
            <a:ext uri="{FF2B5EF4-FFF2-40B4-BE49-F238E27FC236}">
              <a16:creationId xmlns:a16="http://schemas.microsoft.com/office/drawing/2014/main" id="{07D58803-3590-4F73-9725-5AAF9F4FEFB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01" name="Picture 300" descr="NCCP CMYK BI.jpg">
          <a:extLst>
            <a:ext uri="{FF2B5EF4-FFF2-40B4-BE49-F238E27FC236}">
              <a16:creationId xmlns:a16="http://schemas.microsoft.com/office/drawing/2014/main" id="{67BDFA52-B94E-49B5-942F-0E8D510D571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302" name="Picture 301" descr="NCCP CMYK BI.jpg">
          <a:extLst>
            <a:ext uri="{FF2B5EF4-FFF2-40B4-BE49-F238E27FC236}">
              <a16:creationId xmlns:a16="http://schemas.microsoft.com/office/drawing/2014/main" id="{658F399F-252B-4A86-BC8E-4725408D4B5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303" name="Picture 302" descr="NCCP CMYK BI.jpg">
          <a:extLst>
            <a:ext uri="{FF2B5EF4-FFF2-40B4-BE49-F238E27FC236}">
              <a16:creationId xmlns:a16="http://schemas.microsoft.com/office/drawing/2014/main" id="{24EE8BF7-2FA0-4515-803F-0CB76958310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304" name="Picture 303" descr="NCCP CMYK BI.jpg">
          <a:extLst>
            <a:ext uri="{FF2B5EF4-FFF2-40B4-BE49-F238E27FC236}">
              <a16:creationId xmlns:a16="http://schemas.microsoft.com/office/drawing/2014/main" id="{31EDD68C-6EC1-474B-B222-675CE50FB98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305" name="Picture 304" descr="NCCP CMYK BI.jpg">
          <a:extLst>
            <a:ext uri="{FF2B5EF4-FFF2-40B4-BE49-F238E27FC236}">
              <a16:creationId xmlns:a16="http://schemas.microsoft.com/office/drawing/2014/main" id="{274DE0B3-9BD8-42D5-85FA-8485F976C9A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06" name="Picture 305" descr="NCCP CMYK BI.jpg">
          <a:extLst>
            <a:ext uri="{FF2B5EF4-FFF2-40B4-BE49-F238E27FC236}">
              <a16:creationId xmlns:a16="http://schemas.microsoft.com/office/drawing/2014/main" id="{CEA12F40-9CB5-497E-ABF1-04287974FA2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307" name="Picture 306" descr="NCCP CMYK BI.jpg">
          <a:extLst>
            <a:ext uri="{FF2B5EF4-FFF2-40B4-BE49-F238E27FC236}">
              <a16:creationId xmlns:a16="http://schemas.microsoft.com/office/drawing/2014/main" id="{818013D7-F9A1-45F0-9311-3FD572A94A6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308" name="Picture 307" descr="NCCP CMYK BI.jpg">
          <a:extLst>
            <a:ext uri="{FF2B5EF4-FFF2-40B4-BE49-F238E27FC236}">
              <a16:creationId xmlns:a16="http://schemas.microsoft.com/office/drawing/2014/main" id="{EB04268F-223A-4B04-9E40-97AC5D385FA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309" name="Picture 308" descr="NCCP CMYK BI.jpg">
          <a:extLst>
            <a:ext uri="{FF2B5EF4-FFF2-40B4-BE49-F238E27FC236}">
              <a16:creationId xmlns:a16="http://schemas.microsoft.com/office/drawing/2014/main" id="{47F71C71-1A69-44B7-93A8-2994460F3D9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310" name="Picture 309" descr="NCCP CMYK BI.jpg">
          <a:extLst>
            <a:ext uri="{FF2B5EF4-FFF2-40B4-BE49-F238E27FC236}">
              <a16:creationId xmlns:a16="http://schemas.microsoft.com/office/drawing/2014/main" id="{16F7CC4D-0B32-43A7-8F98-3F6890CE306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311" name="Picture 310" descr="NCCP CMYK BI.jpg">
          <a:extLst>
            <a:ext uri="{FF2B5EF4-FFF2-40B4-BE49-F238E27FC236}">
              <a16:creationId xmlns:a16="http://schemas.microsoft.com/office/drawing/2014/main" id="{F72811A4-95D3-4FF9-9E95-A73971317BB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312" name="Picture 311" descr="NCCP CMYK BI.jpg">
          <a:extLst>
            <a:ext uri="{FF2B5EF4-FFF2-40B4-BE49-F238E27FC236}">
              <a16:creationId xmlns:a16="http://schemas.microsoft.com/office/drawing/2014/main" id="{149DF892-9831-407C-81AE-FA1EB35374A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313" name="Picture 312" descr="NCCP CMYK BI.jpg">
          <a:extLst>
            <a:ext uri="{FF2B5EF4-FFF2-40B4-BE49-F238E27FC236}">
              <a16:creationId xmlns:a16="http://schemas.microsoft.com/office/drawing/2014/main" id="{8257A6A9-26A3-4976-A4AF-7D36671ED6A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314" name="Picture 313" descr="NCCP CMYK BI.jpg">
          <a:extLst>
            <a:ext uri="{FF2B5EF4-FFF2-40B4-BE49-F238E27FC236}">
              <a16:creationId xmlns:a16="http://schemas.microsoft.com/office/drawing/2014/main" id="{A71D3F8D-D61C-4C43-9502-C2F7A10FDF7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315" name="Picture 314" descr="NCCP CMYK BI.jpg">
          <a:extLst>
            <a:ext uri="{FF2B5EF4-FFF2-40B4-BE49-F238E27FC236}">
              <a16:creationId xmlns:a16="http://schemas.microsoft.com/office/drawing/2014/main" id="{6CCBCB9F-091F-49FD-A84A-506EC7554B9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16" name="Picture 315" descr="NCCP CMYK BI.jpg">
          <a:extLst>
            <a:ext uri="{FF2B5EF4-FFF2-40B4-BE49-F238E27FC236}">
              <a16:creationId xmlns:a16="http://schemas.microsoft.com/office/drawing/2014/main" id="{84D0771A-74CA-4D8E-A6E6-C11066F7C98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317" name="Picture 316" descr="NCCP CMYK BI.jpg">
          <a:extLst>
            <a:ext uri="{FF2B5EF4-FFF2-40B4-BE49-F238E27FC236}">
              <a16:creationId xmlns:a16="http://schemas.microsoft.com/office/drawing/2014/main" id="{5729ED22-4A97-4C60-8A09-ACFFE938922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318" name="Picture 317" descr="NCCP CMYK BI.jpg">
          <a:extLst>
            <a:ext uri="{FF2B5EF4-FFF2-40B4-BE49-F238E27FC236}">
              <a16:creationId xmlns:a16="http://schemas.microsoft.com/office/drawing/2014/main" id="{9B071960-2AEE-4EDE-8154-3ADB8A69DA6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19" name="Picture 318" descr="NCCP CMYK BI.jpg">
          <a:extLst>
            <a:ext uri="{FF2B5EF4-FFF2-40B4-BE49-F238E27FC236}">
              <a16:creationId xmlns:a16="http://schemas.microsoft.com/office/drawing/2014/main" id="{55F59E69-2F49-4AAF-98C3-E6A55426221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320" name="Picture 319" descr="NCCP CMYK BI.jpg">
          <a:extLst>
            <a:ext uri="{FF2B5EF4-FFF2-40B4-BE49-F238E27FC236}">
              <a16:creationId xmlns:a16="http://schemas.microsoft.com/office/drawing/2014/main" id="{8477B92D-493E-4804-A724-04AC11539D1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321" name="Picture 320" descr="NCCP CMYK BI.jpg">
          <a:extLst>
            <a:ext uri="{FF2B5EF4-FFF2-40B4-BE49-F238E27FC236}">
              <a16:creationId xmlns:a16="http://schemas.microsoft.com/office/drawing/2014/main" id="{DF74A8F4-80E1-4CF0-AE0D-3448A3C0164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322" name="Picture 321" descr="NCCP CMYK BI.jpg">
          <a:extLst>
            <a:ext uri="{FF2B5EF4-FFF2-40B4-BE49-F238E27FC236}">
              <a16:creationId xmlns:a16="http://schemas.microsoft.com/office/drawing/2014/main" id="{496C1023-A2C7-4F8A-B683-0C7EEC9A904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323" name="Picture 322" descr="NCCP CMYK BI.jpg">
          <a:extLst>
            <a:ext uri="{FF2B5EF4-FFF2-40B4-BE49-F238E27FC236}">
              <a16:creationId xmlns:a16="http://schemas.microsoft.com/office/drawing/2014/main" id="{E3C9D6D9-E3E2-41AB-9AB8-E4EB6FA8331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324" name="Picture 323" descr="NCCP CMYK BI.jpg">
          <a:extLst>
            <a:ext uri="{FF2B5EF4-FFF2-40B4-BE49-F238E27FC236}">
              <a16:creationId xmlns:a16="http://schemas.microsoft.com/office/drawing/2014/main" id="{BFA27BD8-F8CA-444C-9525-CFFDAA28B17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325" name="Picture 324" descr="NCCP CMYK BI.jpg">
          <a:extLst>
            <a:ext uri="{FF2B5EF4-FFF2-40B4-BE49-F238E27FC236}">
              <a16:creationId xmlns:a16="http://schemas.microsoft.com/office/drawing/2014/main" id="{77385E27-32B7-4BA2-B7E6-BB393F6D0AB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326" name="Picture 325" descr="NCCP CMYK BI.jpg">
          <a:extLst>
            <a:ext uri="{FF2B5EF4-FFF2-40B4-BE49-F238E27FC236}">
              <a16:creationId xmlns:a16="http://schemas.microsoft.com/office/drawing/2014/main" id="{054A8945-A594-4B94-9740-324CDC11B03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327" name="Picture 326" descr="NCCP CMYK BI.jpg">
          <a:extLst>
            <a:ext uri="{FF2B5EF4-FFF2-40B4-BE49-F238E27FC236}">
              <a16:creationId xmlns:a16="http://schemas.microsoft.com/office/drawing/2014/main" id="{3A67A843-0D80-4E1A-842B-46F73DED2E4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328" name="Picture 327" descr="NCCP CMYK BI.jpg">
          <a:extLst>
            <a:ext uri="{FF2B5EF4-FFF2-40B4-BE49-F238E27FC236}">
              <a16:creationId xmlns:a16="http://schemas.microsoft.com/office/drawing/2014/main" id="{0A16AFC4-0B21-4A06-94CE-6D2C40C3FC9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29" name="Picture 328" descr="NCCP CMYK BI.jpg">
          <a:extLst>
            <a:ext uri="{FF2B5EF4-FFF2-40B4-BE49-F238E27FC236}">
              <a16:creationId xmlns:a16="http://schemas.microsoft.com/office/drawing/2014/main" id="{C0E3AE3F-8D72-41AE-9BC7-DF7EFB7A1BB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330" name="Picture 329" descr="NCCP CMYK BI.jpg">
          <a:extLst>
            <a:ext uri="{FF2B5EF4-FFF2-40B4-BE49-F238E27FC236}">
              <a16:creationId xmlns:a16="http://schemas.microsoft.com/office/drawing/2014/main" id="{6AAEF6CF-C956-4D5A-9A09-6629D3ECE67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331" name="Picture 330" descr="NCCP CMYK BI.jpg">
          <a:extLst>
            <a:ext uri="{FF2B5EF4-FFF2-40B4-BE49-F238E27FC236}">
              <a16:creationId xmlns:a16="http://schemas.microsoft.com/office/drawing/2014/main" id="{64C76635-773D-4E4E-8866-552AC71329E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332" name="Picture 331" descr="NCCP CMYK BI.jpg">
          <a:extLst>
            <a:ext uri="{FF2B5EF4-FFF2-40B4-BE49-F238E27FC236}">
              <a16:creationId xmlns:a16="http://schemas.microsoft.com/office/drawing/2014/main" id="{4FD3A220-D838-4BAF-BB3E-04F182790D2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333" name="Picture 332" descr="NCCP CMYK BI.jpg">
          <a:extLst>
            <a:ext uri="{FF2B5EF4-FFF2-40B4-BE49-F238E27FC236}">
              <a16:creationId xmlns:a16="http://schemas.microsoft.com/office/drawing/2014/main" id="{590D39E5-8620-4932-A1A4-382E20EBE62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34" name="Picture 333" descr="NCCP CMYK BI.jpg">
          <a:extLst>
            <a:ext uri="{FF2B5EF4-FFF2-40B4-BE49-F238E27FC236}">
              <a16:creationId xmlns:a16="http://schemas.microsoft.com/office/drawing/2014/main" id="{38AF5B80-E63F-4B98-A60C-74C8AFF30BA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335" name="Picture 334" descr="NCCP CMYK BI.jpg">
          <a:extLst>
            <a:ext uri="{FF2B5EF4-FFF2-40B4-BE49-F238E27FC236}">
              <a16:creationId xmlns:a16="http://schemas.microsoft.com/office/drawing/2014/main" id="{CFA6636C-CBE4-415C-AD87-E92A93DA797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336" name="Picture 335" descr="NCCP CMYK BI.jpg">
          <a:extLst>
            <a:ext uri="{FF2B5EF4-FFF2-40B4-BE49-F238E27FC236}">
              <a16:creationId xmlns:a16="http://schemas.microsoft.com/office/drawing/2014/main" id="{85E0E468-F448-48F5-884F-3A4FCFA0CF5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337" name="Picture 336" descr="NCCP CMYK BI.jpg">
          <a:extLst>
            <a:ext uri="{FF2B5EF4-FFF2-40B4-BE49-F238E27FC236}">
              <a16:creationId xmlns:a16="http://schemas.microsoft.com/office/drawing/2014/main" id="{7138A3CC-7149-4910-90B2-76B0C4EC129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338" name="Picture 337" descr="NCCP CMYK BI.jpg">
          <a:extLst>
            <a:ext uri="{FF2B5EF4-FFF2-40B4-BE49-F238E27FC236}">
              <a16:creationId xmlns:a16="http://schemas.microsoft.com/office/drawing/2014/main" id="{94DEAB65-887C-4985-8BA7-31453D4E38E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339" name="Picture 338" descr="NCCP CMYK BI.jpg">
          <a:extLst>
            <a:ext uri="{FF2B5EF4-FFF2-40B4-BE49-F238E27FC236}">
              <a16:creationId xmlns:a16="http://schemas.microsoft.com/office/drawing/2014/main" id="{DE74D6CE-9230-4F21-99AD-D6F6A5333D5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340" name="Picture 339" descr="NCCP CMYK BI.jpg">
          <a:extLst>
            <a:ext uri="{FF2B5EF4-FFF2-40B4-BE49-F238E27FC236}">
              <a16:creationId xmlns:a16="http://schemas.microsoft.com/office/drawing/2014/main" id="{F1827DE3-8BB0-4A8D-82B3-85F979C0CAB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341" name="Picture 340" descr="NCCP CMYK BI.jpg">
          <a:extLst>
            <a:ext uri="{FF2B5EF4-FFF2-40B4-BE49-F238E27FC236}">
              <a16:creationId xmlns:a16="http://schemas.microsoft.com/office/drawing/2014/main" id="{51B240A2-C028-4A0A-9213-E72377CA2DF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342" name="Picture 341" descr="NCCP CMYK BI.jpg">
          <a:extLst>
            <a:ext uri="{FF2B5EF4-FFF2-40B4-BE49-F238E27FC236}">
              <a16:creationId xmlns:a16="http://schemas.microsoft.com/office/drawing/2014/main" id="{F8F85E82-9087-476F-B857-F6B84969EF3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343" name="Picture 342" descr="NCCP CMYK BI.jpg">
          <a:extLst>
            <a:ext uri="{FF2B5EF4-FFF2-40B4-BE49-F238E27FC236}">
              <a16:creationId xmlns:a16="http://schemas.microsoft.com/office/drawing/2014/main" id="{308A8618-0EC3-4C00-9161-419EA9D5D60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44" name="Picture 343" descr="NCCP CMYK BI.jpg">
          <a:extLst>
            <a:ext uri="{FF2B5EF4-FFF2-40B4-BE49-F238E27FC236}">
              <a16:creationId xmlns:a16="http://schemas.microsoft.com/office/drawing/2014/main" id="{83D23962-FE62-4977-B0E4-8758CFD00C0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345" name="Picture 344" descr="NCCP CMYK BI.jpg">
          <a:extLst>
            <a:ext uri="{FF2B5EF4-FFF2-40B4-BE49-F238E27FC236}">
              <a16:creationId xmlns:a16="http://schemas.microsoft.com/office/drawing/2014/main" id="{39875848-6CA2-44C4-86E8-822832D2A8F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346" name="Picture 345" descr="NCCP CMYK BI.jpg">
          <a:extLst>
            <a:ext uri="{FF2B5EF4-FFF2-40B4-BE49-F238E27FC236}">
              <a16:creationId xmlns:a16="http://schemas.microsoft.com/office/drawing/2014/main" id="{A7D2DA41-3041-47AE-9906-DBF060B752C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347" name="Picture 346" descr="NCCP CMYK BI.jpg">
          <a:extLst>
            <a:ext uri="{FF2B5EF4-FFF2-40B4-BE49-F238E27FC236}">
              <a16:creationId xmlns:a16="http://schemas.microsoft.com/office/drawing/2014/main" id="{BB1B5428-F921-4B0B-A74B-303484750B9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348" name="Picture 347" descr="NCCP CMYK BI.jpg">
          <a:extLst>
            <a:ext uri="{FF2B5EF4-FFF2-40B4-BE49-F238E27FC236}">
              <a16:creationId xmlns:a16="http://schemas.microsoft.com/office/drawing/2014/main" id="{27B70023-83E4-4717-B7FF-3B20528AC4A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49" name="Picture 348" descr="NCCP CMYK BI.jpg">
          <a:extLst>
            <a:ext uri="{FF2B5EF4-FFF2-40B4-BE49-F238E27FC236}">
              <a16:creationId xmlns:a16="http://schemas.microsoft.com/office/drawing/2014/main" id="{16D90B72-BC7C-45B5-94A4-62AAF38E598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350" name="Picture 349" descr="NCCP CMYK BI.jpg">
          <a:extLst>
            <a:ext uri="{FF2B5EF4-FFF2-40B4-BE49-F238E27FC236}">
              <a16:creationId xmlns:a16="http://schemas.microsoft.com/office/drawing/2014/main" id="{0EBF0D5D-3F96-4AD4-8CE1-947B6F889D6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351" name="Picture 350" descr="NCCP CMYK BI.jpg">
          <a:extLst>
            <a:ext uri="{FF2B5EF4-FFF2-40B4-BE49-F238E27FC236}">
              <a16:creationId xmlns:a16="http://schemas.microsoft.com/office/drawing/2014/main" id="{D0FA2E36-9BFD-4B12-AA54-792B1747F61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352" name="Picture 351" descr="NCCP CMYK BI.jpg">
          <a:extLst>
            <a:ext uri="{FF2B5EF4-FFF2-40B4-BE49-F238E27FC236}">
              <a16:creationId xmlns:a16="http://schemas.microsoft.com/office/drawing/2014/main" id="{3BAE0BB6-102C-4368-AD2F-22D0E6B3227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353" name="Picture 352" descr="NCCP CMYK BI.jpg">
          <a:extLst>
            <a:ext uri="{FF2B5EF4-FFF2-40B4-BE49-F238E27FC236}">
              <a16:creationId xmlns:a16="http://schemas.microsoft.com/office/drawing/2014/main" id="{F22E0E79-9526-4332-83E3-BF435323E87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354" name="Picture 353" descr="NCCP CMYK BI.jpg">
          <a:extLst>
            <a:ext uri="{FF2B5EF4-FFF2-40B4-BE49-F238E27FC236}">
              <a16:creationId xmlns:a16="http://schemas.microsoft.com/office/drawing/2014/main" id="{F28AE1D8-A2E8-4A3C-AD61-8D2F72F5425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355" name="Picture 354" descr="NCCP CMYK BI.jpg">
          <a:extLst>
            <a:ext uri="{FF2B5EF4-FFF2-40B4-BE49-F238E27FC236}">
              <a16:creationId xmlns:a16="http://schemas.microsoft.com/office/drawing/2014/main" id="{E2D68DCD-3EDE-422A-B53E-7CD9661CABE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356" name="Picture 355" descr="NCCP CMYK BI.jpg">
          <a:extLst>
            <a:ext uri="{FF2B5EF4-FFF2-40B4-BE49-F238E27FC236}">
              <a16:creationId xmlns:a16="http://schemas.microsoft.com/office/drawing/2014/main" id="{3743BC54-C991-4CA8-8403-758E2104903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57" name="Picture 356" descr="NCCP CMYK BI.jpg">
          <a:extLst>
            <a:ext uri="{FF2B5EF4-FFF2-40B4-BE49-F238E27FC236}">
              <a16:creationId xmlns:a16="http://schemas.microsoft.com/office/drawing/2014/main" id="{5375FEB0-0DF0-4FA8-BC4B-2A2AFAAA614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358" name="Picture 357" descr="NCCP CMYK BI.jpg">
          <a:extLst>
            <a:ext uri="{FF2B5EF4-FFF2-40B4-BE49-F238E27FC236}">
              <a16:creationId xmlns:a16="http://schemas.microsoft.com/office/drawing/2014/main" id="{585A25B2-F558-4707-8D76-FDC1AED3039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359" name="Picture 358" descr="NCCP CMYK BI.jpg">
          <a:extLst>
            <a:ext uri="{FF2B5EF4-FFF2-40B4-BE49-F238E27FC236}">
              <a16:creationId xmlns:a16="http://schemas.microsoft.com/office/drawing/2014/main" id="{08130801-94A0-4883-A40E-13951B7B3BF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360" name="Picture 359" descr="NCCP CMYK BI.jpg">
          <a:extLst>
            <a:ext uri="{FF2B5EF4-FFF2-40B4-BE49-F238E27FC236}">
              <a16:creationId xmlns:a16="http://schemas.microsoft.com/office/drawing/2014/main" id="{F3555BDF-3DC5-43A2-9CFB-E7BA1707FA3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361" name="Picture 360" descr="NCCP CMYK BI.jpg">
          <a:extLst>
            <a:ext uri="{FF2B5EF4-FFF2-40B4-BE49-F238E27FC236}">
              <a16:creationId xmlns:a16="http://schemas.microsoft.com/office/drawing/2014/main" id="{8782A95E-FEBB-44EE-B199-700C75BBC9A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62" name="Picture 361" descr="NCCP CMYK BI.jpg">
          <a:extLst>
            <a:ext uri="{FF2B5EF4-FFF2-40B4-BE49-F238E27FC236}">
              <a16:creationId xmlns:a16="http://schemas.microsoft.com/office/drawing/2014/main" id="{00CC4C34-1380-4E34-98AD-A60A6FE314E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363" name="Picture 362" descr="NCCP CMYK BI.jpg">
          <a:extLst>
            <a:ext uri="{FF2B5EF4-FFF2-40B4-BE49-F238E27FC236}">
              <a16:creationId xmlns:a16="http://schemas.microsoft.com/office/drawing/2014/main" id="{9BD6BAA6-0629-4CB1-9EEC-4803C1FBAFF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364" name="Picture 363" descr="NCCP CMYK BI.jpg">
          <a:extLst>
            <a:ext uri="{FF2B5EF4-FFF2-40B4-BE49-F238E27FC236}">
              <a16:creationId xmlns:a16="http://schemas.microsoft.com/office/drawing/2014/main" id="{C58F14F0-26DF-45D5-851B-F31C3352AF9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365" name="Picture 364" descr="NCCP CMYK BI.jpg">
          <a:extLst>
            <a:ext uri="{FF2B5EF4-FFF2-40B4-BE49-F238E27FC236}">
              <a16:creationId xmlns:a16="http://schemas.microsoft.com/office/drawing/2014/main" id="{1C059B82-840E-4A9A-B4AD-219BB61ED36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366" name="Picture 365" descr="NCCP CMYK BI.jpg">
          <a:extLst>
            <a:ext uri="{FF2B5EF4-FFF2-40B4-BE49-F238E27FC236}">
              <a16:creationId xmlns:a16="http://schemas.microsoft.com/office/drawing/2014/main" id="{A4B19C15-D618-4AAE-956B-CC1A60A9558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367" name="Picture 366" descr="NCCP CMYK BI.jpg">
          <a:extLst>
            <a:ext uri="{FF2B5EF4-FFF2-40B4-BE49-F238E27FC236}">
              <a16:creationId xmlns:a16="http://schemas.microsoft.com/office/drawing/2014/main" id="{3CC9ED6B-6A81-415B-A0D6-17701A9A228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368" name="Picture 367" descr="NCCP CMYK BI.jpg">
          <a:extLst>
            <a:ext uri="{FF2B5EF4-FFF2-40B4-BE49-F238E27FC236}">
              <a16:creationId xmlns:a16="http://schemas.microsoft.com/office/drawing/2014/main" id="{DAB63C46-9D3A-4A81-B670-FF41573F791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369" name="Picture 368" descr="NCCP CMYK BI.jpg">
          <a:extLst>
            <a:ext uri="{FF2B5EF4-FFF2-40B4-BE49-F238E27FC236}">
              <a16:creationId xmlns:a16="http://schemas.microsoft.com/office/drawing/2014/main" id="{2410958E-1606-4501-B592-E1DFCD7CCD0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370" name="Picture 369" descr="NCCP CMYK BI.jpg">
          <a:extLst>
            <a:ext uri="{FF2B5EF4-FFF2-40B4-BE49-F238E27FC236}">
              <a16:creationId xmlns:a16="http://schemas.microsoft.com/office/drawing/2014/main" id="{F4227158-2929-413B-B0A8-F6F40A049D6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371" name="Picture 370" descr="NCCP CMYK BI.jpg">
          <a:extLst>
            <a:ext uri="{FF2B5EF4-FFF2-40B4-BE49-F238E27FC236}">
              <a16:creationId xmlns:a16="http://schemas.microsoft.com/office/drawing/2014/main" id="{A3DFF5E1-1813-42BE-BF5C-565858BDD1F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72" name="Picture 371" descr="NCCP CMYK BI.jpg">
          <a:extLst>
            <a:ext uri="{FF2B5EF4-FFF2-40B4-BE49-F238E27FC236}">
              <a16:creationId xmlns:a16="http://schemas.microsoft.com/office/drawing/2014/main" id="{308D0C12-B91E-4B20-9682-DAD6E00D345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373" name="Picture 372" descr="NCCP CMYK BI.jpg">
          <a:extLst>
            <a:ext uri="{FF2B5EF4-FFF2-40B4-BE49-F238E27FC236}">
              <a16:creationId xmlns:a16="http://schemas.microsoft.com/office/drawing/2014/main" id="{14F80A94-3A28-43B4-B9C5-EC583DA4693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374" name="Picture 373" descr="NCCP CMYK BI.jpg">
          <a:extLst>
            <a:ext uri="{FF2B5EF4-FFF2-40B4-BE49-F238E27FC236}">
              <a16:creationId xmlns:a16="http://schemas.microsoft.com/office/drawing/2014/main" id="{40EB7909-4EED-4524-9ED3-56DCB2250A3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75" name="Picture 374" descr="NCCP CMYK BI.jpg">
          <a:extLst>
            <a:ext uri="{FF2B5EF4-FFF2-40B4-BE49-F238E27FC236}">
              <a16:creationId xmlns:a16="http://schemas.microsoft.com/office/drawing/2014/main" id="{10E6F2B8-FF76-46B2-9500-FFF6CB08A07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376" name="Picture 375" descr="NCCP CMYK BI.jpg">
          <a:extLst>
            <a:ext uri="{FF2B5EF4-FFF2-40B4-BE49-F238E27FC236}">
              <a16:creationId xmlns:a16="http://schemas.microsoft.com/office/drawing/2014/main" id="{0579B16B-8FC8-48E2-BA87-E033F97C7BF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377" name="Picture 376" descr="NCCP CMYK BI.jpg">
          <a:extLst>
            <a:ext uri="{FF2B5EF4-FFF2-40B4-BE49-F238E27FC236}">
              <a16:creationId xmlns:a16="http://schemas.microsoft.com/office/drawing/2014/main" id="{E9AEF22E-9A0E-4C7D-9BF8-A012835CA88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378" name="Picture 377" descr="NCCP CMYK BI.jpg">
          <a:extLst>
            <a:ext uri="{FF2B5EF4-FFF2-40B4-BE49-F238E27FC236}">
              <a16:creationId xmlns:a16="http://schemas.microsoft.com/office/drawing/2014/main" id="{43E61B3C-14A3-4258-BA19-A276F76C094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379" name="Picture 378" descr="NCCP CMYK BI.jpg">
          <a:extLst>
            <a:ext uri="{FF2B5EF4-FFF2-40B4-BE49-F238E27FC236}">
              <a16:creationId xmlns:a16="http://schemas.microsoft.com/office/drawing/2014/main" id="{A183C715-F469-45DF-91B3-1AD8624FE88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380" name="Picture 379" descr="NCCP CMYK BI.jpg">
          <a:extLst>
            <a:ext uri="{FF2B5EF4-FFF2-40B4-BE49-F238E27FC236}">
              <a16:creationId xmlns:a16="http://schemas.microsoft.com/office/drawing/2014/main" id="{F527D6D1-30A3-435E-AC05-7074F3504DF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381" name="Picture 380" descr="NCCP CMYK BI.jpg">
          <a:extLst>
            <a:ext uri="{FF2B5EF4-FFF2-40B4-BE49-F238E27FC236}">
              <a16:creationId xmlns:a16="http://schemas.microsoft.com/office/drawing/2014/main" id="{EA36F3EF-DDF2-47F5-8439-FC23DF5270D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382" name="Picture 381" descr="NCCP CMYK BI.jpg">
          <a:extLst>
            <a:ext uri="{FF2B5EF4-FFF2-40B4-BE49-F238E27FC236}">
              <a16:creationId xmlns:a16="http://schemas.microsoft.com/office/drawing/2014/main" id="{46A8023F-1802-453C-936B-36FA02C5362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383" name="Picture 382" descr="NCCP CMYK BI.jpg">
          <a:extLst>
            <a:ext uri="{FF2B5EF4-FFF2-40B4-BE49-F238E27FC236}">
              <a16:creationId xmlns:a16="http://schemas.microsoft.com/office/drawing/2014/main" id="{15D88408-2A4D-439B-83A8-354C0C81670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384" name="Picture 383" descr="NCCP CMYK BI.jpg">
          <a:extLst>
            <a:ext uri="{FF2B5EF4-FFF2-40B4-BE49-F238E27FC236}">
              <a16:creationId xmlns:a16="http://schemas.microsoft.com/office/drawing/2014/main" id="{E78FAFA5-4377-48B9-9FFD-F3422C07723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385" name="Picture 384" descr="NCCP CMYK BI.jpg">
          <a:extLst>
            <a:ext uri="{FF2B5EF4-FFF2-40B4-BE49-F238E27FC236}">
              <a16:creationId xmlns:a16="http://schemas.microsoft.com/office/drawing/2014/main" id="{495D1E5B-B638-48C8-87DB-E03DB90F3FB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386" name="Picture 385" descr="NCCP CMYK BI.jpg">
          <a:extLst>
            <a:ext uri="{FF2B5EF4-FFF2-40B4-BE49-F238E27FC236}">
              <a16:creationId xmlns:a16="http://schemas.microsoft.com/office/drawing/2014/main" id="{1E9FB101-C073-4DD2-B2A9-6FB9C1F54AE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387" name="Picture 386" descr="NCCP CMYK BI.jpg">
          <a:extLst>
            <a:ext uri="{FF2B5EF4-FFF2-40B4-BE49-F238E27FC236}">
              <a16:creationId xmlns:a16="http://schemas.microsoft.com/office/drawing/2014/main" id="{CF824C09-86D3-4290-BD39-93A8DB7E78B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388" name="Picture 387" descr="NCCP CMYK BI.jpg">
          <a:extLst>
            <a:ext uri="{FF2B5EF4-FFF2-40B4-BE49-F238E27FC236}">
              <a16:creationId xmlns:a16="http://schemas.microsoft.com/office/drawing/2014/main" id="{3E7AF1F8-1AB8-44F6-BC7B-6CB3323BDA5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389" name="Picture 388" descr="NCCP CMYK BI.jpg">
          <a:extLst>
            <a:ext uri="{FF2B5EF4-FFF2-40B4-BE49-F238E27FC236}">
              <a16:creationId xmlns:a16="http://schemas.microsoft.com/office/drawing/2014/main" id="{DC518BEF-D7EE-45A7-99DA-A6CF873CDAB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90" name="Picture 389" descr="NCCP CMYK BI.jpg">
          <a:extLst>
            <a:ext uri="{FF2B5EF4-FFF2-40B4-BE49-F238E27FC236}">
              <a16:creationId xmlns:a16="http://schemas.microsoft.com/office/drawing/2014/main" id="{7722F3BE-7435-4C97-B4AB-29C57E14EDD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391" name="Picture 390" descr="NCCP CMYK BI.jpg">
          <a:extLst>
            <a:ext uri="{FF2B5EF4-FFF2-40B4-BE49-F238E27FC236}">
              <a16:creationId xmlns:a16="http://schemas.microsoft.com/office/drawing/2014/main" id="{133FCCCE-2033-4EE2-88FA-6B24545AA09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392" name="Picture 391" descr="NCCP CMYK BI.jpg">
          <a:extLst>
            <a:ext uri="{FF2B5EF4-FFF2-40B4-BE49-F238E27FC236}">
              <a16:creationId xmlns:a16="http://schemas.microsoft.com/office/drawing/2014/main" id="{8B4B1655-B17E-485B-A260-0765AF4BAD2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393" name="Picture 392" descr="NCCP CMYK BI.jpg">
          <a:extLst>
            <a:ext uri="{FF2B5EF4-FFF2-40B4-BE49-F238E27FC236}">
              <a16:creationId xmlns:a16="http://schemas.microsoft.com/office/drawing/2014/main" id="{339AE27E-ED52-4EDE-A02E-8B39121EF9C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394" name="Picture 393" descr="NCCP CMYK BI.jpg">
          <a:extLst>
            <a:ext uri="{FF2B5EF4-FFF2-40B4-BE49-F238E27FC236}">
              <a16:creationId xmlns:a16="http://schemas.microsoft.com/office/drawing/2014/main" id="{A5438F2C-F465-48AC-8857-8E9393AF981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95" name="Picture 394" descr="NCCP CMYK BI.jpg">
          <a:extLst>
            <a:ext uri="{FF2B5EF4-FFF2-40B4-BE49-F238E27FC236}">
              <a16:creationId xmlns:a16="http://schemas.microsoft.com/office/drawing/2014/main" id="{96D8FAC2-C693-4751-9CA2-4230D45C346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396" name="Picture 395" descr="NCCP CMYK BI.jpg">
          <a:extLst>
            <a:ext uri="{FF2B5EF4-FFF2-40B4-BE49-F238E27FC236}">
              <a16:creationId xmlns:a16="http://schemas.microsoft.com/office/drawing/2014/main" id="{4D9EBDBA-9703-4F78-AFA6-0C74657A4BF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397" name="Picture 396" descr="NCCP CMYK BI.jpg">
          <a:extLst>
            <a:ext uri="{FF2B5EF4-FFF2-40B4-BE49-F238E27FC236}">
              <a16:creationId xmlns:a16="http://schemas.microsoft.com/office/drawing/2014/main" id="{0FD6BF16-C38E-4BDE-A4CD-C61EB053118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398" name="Picture 397" descr="NCCP CMYK BI.jpg">
          <a:extLst>
            <a:ext uri="{FF2B5EF4-FFF2-40B4-BE49-F238E27FC236}">
              <a16:creationId xmlns:a16="http://schemas.microsoft.com/office/drawing/2014/main" id="{8B54B0D3-C5DA-4E24-A563-6E21933369C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399" name="Picture 398" descr="NCCP CMYK BI.jpg">
          <a:extLst>
            <a:ext uri="{FF2B5EF4-FFF2-40B4-BE49-F238E27FC236}">
              <a16:creationId xmlns:a16="http://schemas.microsoft.com/office/drawing/2014/main" id="{AFA4AC31-780C-40A2-9403-8935E21FFE7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00" name="Picture 399" descr="NCCP CMYK BI.jpg">
          <a:extLst>
            <a:ext uri="{FF2B5EF4-FFF2-40B4-BE49-F238E27FC236}">
              <a16:creationId xmlns:a16="http://schemas.microsoft.com/office/drawing/2014/main" id="{6FD2A1A4-7212-4723-9E71-8EDBD8C5AB7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01" name="Picture 400" descr="NCCP CMYK BI.jpg">
          <a:extLst>
            <a:ext uri="{FF2B5EF4-FFF2-40B4-BE49-F238E27FC236}">
              <a16:creationId xmlns:a16="http://schemas.microsoft.com/office/drawing/2014/main" id="{F7029AAA-F1A9-490B-8D55-6E16FBA368D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402" name="Picture 401" descr="NCCP CMYK BI.jpg">
          <a:extLst>
            <a:ext uri="{FF2B5EF4-FFF2-40B4-BE49-F238E27FC236}">
              <a16:creationId xmlns:a16="http://schemas.microsoft.com/office/drawing/2014/main" id="{E02BA286-952C-405A-A2DF-B7A9272377B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403" name="Picture 402" descr="NCCP CMYK BI.jpg">
          <a:extLst>
            <a:ext uri="{FF2B5EF4-FFF2-40B4-BE49-F238E27FC236}">
              <a16:creationId xmlns:a16="http://schemas.microsoft.com/office/drawing/2014/main" id="{80454918-15A5-4E0E-8ADE-9B07B1AB24E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404" name="Picture 403" descr="NCCP CMYK BI.jpg">
          <a:extLst>
            <a:ext uri="{FF2B5EF4-FFF2-40B4-BE49-F238E27FC236}">
              <a16:creationId xmlns:a16="http://schemas.microsoft.com/office/drawing/2014/main" id="{00251D2E-25C5-473F-AF85-404172B8898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05" name="Picture 404" descr="NCCP CMYK BI.jpg">
          <a:extLst>
            <a:ext uri="{FF2B5EF4-FFF2-40B4-BE49-F238E27FC236}">
              <a16:creationId xmlns:a16="http://schemas.microsoft.com/office/drawing/2014/main" id="{BB0DF94F-BBB1-4372-9927-65949E8D65F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406" name="Picture 405" descr="NCCP CMYK BI.jpg">
          <a:extLst>
            <a:ext uri="{FF2B5EF4-FFF2-40B4-BE49-F238E27FC236}">
              <a16:creationId xmlns:a16="http://schemas.microsoft.com/office/drawing/2014/main" id="{667C6463-CF4C-4298-861A-BFCF05CC952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07" name="Picture 406" descr="NCCP CMYK BI.jpg">
          <a:extLst>
            <a:ext uri="{FF2B5EF4-FFF2-40B4-BE49-F238E27FC236}">
              <a16:creationId xmlns:a16="http://schemas.microsoft.com/office/drawing/2014/main" id="{EA91D687-A08D-4EFC-BF44-7625FF04CE7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08" name="Picture 407" descr="NCCP CMYK BI.jpg">
          <a:extLst>
            <a:ext uri="{FF2B5EF4-FFF2-40B4-BE49-F238E27FC236}">
              <a16:creationId xmlns:a16="http://schemas.microsoft.com/office/drawing/2014/main" id="{8544BFB7-247D-4294-96AC-944B58EE265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09" name="Picture 408" descr="NCCP CMYK BI.jpg">
          <a:extLst>
            <a:ext uri="{FF2B5EF4-FFF2-40B4-BE49-F238E27FC236}">
              <a16:creationId xmlns:a16="http://schemas.microsoft.com/office/drawing/2014/main" id="{C06FA418-AD3F-497F-88B3-505751AEE95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10" name="Picture 409" descr="NCCP CMYK BI.jpg">
          <a:extLst>
            <a:ext uri="{FF2B5EF4-FFF2-40B4-BE49-F238E27FC236}">
              <a16:creationId xmlns:a16="http://schemas.microsoft.com/office/drawing/2014/main" id="{A059E3A0-C24F-48B1-BBC9-BB486B36AFC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11" name="Picture 410" descr="NCCP CMYK BI.jpg">
          <a:extLst>
            <a:ext uri="{FF2B5EF4-FFF2-40B4-BE49-F238E27FC236}">
              <a16:creationId xmlns:a16="http://schemas.microsoft.com/office/drawing/2014/main" id="{0EBFD046-0463-40F9-B18C-A94F39836FE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12" name="Picture 411" descr="NCCP CMYK BI.jpg">
          <a:extLst>
            <a:ext uri="{FF2B5EF4-FFF2-40B4-BE49-F238E27FC236}">
              <a16:creationId xmlns:a16="http://schemas.microsoft.com/office/drawing/2014/main" id="{47CAD953-5B5B-44AF-9CD6-A20B32EE567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13" name="Picture 412" descr="NCCP CMYK BI.jpg">
          <a:extLst>
            <a:ext uri="{FF2B5EF4-FFF2-40B4-BE49-F238E27FC236}">
              <a16:creationId xmlns:a16="http://schemas.microsoft.com/office/drawing/2014/main" id="{A6B3D892-375E-4703-880E-FA6CE166AD1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14" name="Picture 413" descr="NCCP CMYK BI.jpg">
          <a:extLst>
            <a:ext uri="{FF2B5EF4-FFF2-40B4-BE49-F238E27FC236}">
              <a16:creationId xmlns:a16="http://schemas.microsoft.com/office/drawing/2014/main" id="{D4D5E398-A454-485E-9009-6532C43A16C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15" name="Picture 414" descr="NCCP CMYK BI.jpg">
          <a:extLst>
            <a:ext uri="{FF2B5EF4-FFF2-40B4-BE49-F238E27FC236}">
              <a16:creationId xmlns:a16="http://schemas.microsoft.com/office/drawing/2014/main" id="{AF283F34-D642-4DFC-8352-ADF2FCCF42E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16" name="Picture 415" descr="NCCP CMYK BI.jpg">
          <a:extLst>
            <a:ext uri="{FF2B5EF4-FFF2-40B4-BE49-F238E27FC236}">
              <a16:creationId xmlns:a16="http://schemas.microsoft.com/office/drawing/2014/main" id="{4D43432E-6D32-4414-BB38-8F11B74D2A1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417" name="Picture 416" descr="NCCP CMYK BI.jpg">
          <a:extLst>
            <a:ext uri="{FF2B5EF4-FFF2-40B4-BE49-F238E27FC236}">
              <a16:creationId xmlns:a16="http://schemas.microsoft.com/office/drawing/2014/main" id="{8DD2F101-F7E6-425C-82D9-2133058B4ED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18" name="Picture 417" descr="NCCP CMYK BI.jpg">
          <a:extLst>
            <a:ext uri="{FF2B5EF4-FFF2-40B4-BE49-F238E27FC236}">
              <a16:creationId xmlns:a16="http://schemas.microsoft.com/office/drawing/2014/main" id="{D72E3C66-6B64-4B9F-8393-668795267A7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419" name="Picture 418" descr="NCCP CMYK BI.jpg">
          <a:extLst>
            <a:ext uri="{FF2B5EF4-FFF2-40B4-BE49-F238E27FC236}">
              <a16:creationId xmlns:a16="http://schemas.microsoft.com/office/drawing/2014/main" id="{C5723670-6DA9-4AB6-AC2E-F9ED715DD2B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20" name="Picture 419" descr="NCCP CMYK BI.jpg">
          <a:extLst>
            <a:ext uri="{FF2B5EF4-FFF2-40B4-BE49-F238E27FC236}">
              <a16:creationId xmlns:a16="http://schemas.microsoft.com/office/drawing/2014/main" id="{D340FAA7-0242-4286-AE89-187CCA12672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21" name="Picture 420" descr="NCCP CMYK BI.jpg">
          <a:extLst>
            <a:ext uri="{FF2B5EF4-FFF2-40B4-BE49-F238E27FC236}">
              <a16:creationId xmlns:a16="http://schemas.microsoft.com/office/drawing/2014/main" id="{AC01E5F4-25B1-4747-B1A0-DBD731DA5B5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22" name="Picture 421" descr="NCCP CMYK BI.jpg">
          <a:extLst>
            <a:ext uri="{FF2B5EF4-FFF2-40B4-BE49-F238E27FC236}">
              <a16:creationId xmlns:a16="http://schemas.microsoft.com/office/drawing/2014/main" id="{E69ED012-29F9-4A58-A491-0F8F4D63922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23" name="Picture 422" descr="NCCP CMYK BI.jpg">
          <a:extLst>
            <a:ext uri="{FF2B5EF4-FFF2-40B4-BE49-F238E27FC236}">
              <a16:creationId xmlns:a16="http://schemas.microsoft.com/office/drawing/2014/main" id="{8C3CA78D-C635-45B1-A011-14D98A8EA9A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24" name="Picture 423" descr="NCCP CMYK BI.jpg">
          <a:extLst>
            <a:ext uri="{FF2B5EF4-FFF2-40B4-BE49-F238E27FC236}">
              <a16:creationId xmlns:a16="http://schemas.microsoft.com/office/drawing/2014/main" id="{330317E7-7F53-4964-9996-3F8A2962527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25" name="Picture 424" descr="NCCP CMYK BI.jpg">
          <a:extLst>
            <a:ext uri="{FF2B5EF4-FFF2-40B4-BE49-F238E27FC236}">
              <a16:creationId xmlns:a16="http://schemas.microsoft.com/office/drawing/2014/main" id="{E026EE00-9AC2-41C2-97CE-6831E356AF0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26" name="Picture 425" descr="NCCP CMYK BI.jpg">
          <a:extLst>
            <a:ext uri="{FF2B5EF4-FFF2-40B4-BE49-F238E27FC236}">
              <a16:creationId xmlns:a16="http://schemas.microsoft.com/office/drawing/2014/main" id="{CDD2D470-59F2-4DFB-BCBE-CBE1660D79F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27" name="Picture 426" descr="NCCP CMYK BI.jpg">
          <a:extLst>
            <a:ext uri="{FF2B5EF4-FFF2-40B4-BE49-F238E27FC236}">
              <a16:creationId xmlns:a16="http://schemas.microsoft.com/office/drawing/2014/main" id="{F6295D8D-C9FC-4CE4-AAB9-AA111CA4C4E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28" name="Picture 427" descr="NCCP CMYK BI.jpg">
          <a:extLst>
            <a:ext uri="{FF2B5EF4-FFF2-40B4-BE49-F238E27FC236}">
              <a16:creationId xmlns:a16="http://schemas.microsoft.com/office/drawing/2014/main" id="{E33E8168-2CD1-4CCC-B269-DACE84C64F0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29" name="Picture 428" descr="NCCP CMYK BI.jpg">
          <a:extLst>
            <a:ext uri="{FF2B5EF4-FFF2-40B4-BE49-F238E27FC236}">
              <a16:creationId xmlns:a16="http://schemas.microsoft.com/office/drawing/2014/main" id="{F675B673-CDF5-448A-9FDB-2FD0F26846E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430" name="Picture 429" descr="NCCP CMYK BI.jpg">
          <a:extLst>
            <a:ext uri="{FF2B5EF4-FFF2-40B4-BE49-F238E27FC236}">
              <a16:creationId xmlns:a16="http://schemas.microsoft.com/office/drawing/2014/main" id="{44CB14E1-FA22-444B-BB7F-EC4D58C984C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431" name="Picture 430" descr="NCCP CMYK BI.jpg">
          <a:extLst>
            <a:ext uri="{FF2B5EF4-FFF2-40B4-BE49-F238E27FC236}">
              <a16:creationId xmlns:a16="http://schemas.microsoft.com/office/drawing/2014/main" id="{E15E99FA-A31F-4680-987E-41FA3FAD53C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432" name="Picture 431" descr="NCCP CMYK BI.jpg">
          <a:extLst>
            <a:ext uri="{FF2B5EF4-FFF2-40B4-BE49-F238E27FC236}">
              <a16:creationId xmlns:a16="http://schemas.microsoft.com/office/drawing/2014/main" id="{4429F2E0-2EDF-4613-9EF3-C71EBBF143D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33" name="Picture 432" descr="NCCP CMYK BI.jpg">
          <a:extLst>
            <a:ext uri="{FF2B5EF4-FFF2-40B4-BE49-F238E27FC236}">
              <a16:creationId xmlns:a16="http://schemas.microsoft.com/office/drawing/2014/main" id="{61EA0A78-496C-401C-8BB7-C9F96679D1C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434" name="Picture 433" descr="NCCP CMYK BI.jpg">
          <a:extLst>
            <a:ext uri="{FF2B5EF4-FFF2-40B4-BE49-F238E27FC236}">
              <a16:creationId xmlns:a16="http://schemas.microsoft.com/office/drawing/2014/main" id="{2BDF583E-5AEE-4DD6-8818-803D272FD8B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35" name="Picture 434" descr="NCCP CMYK BI.jpg">
          <a:extLst>
            <a:ext uri="{FF2B5EF4-FFF2-40B4-BE49-F238E27FC236}">
              <a16:creationId xmlns:a16="http://schemas.microsoft.com/office/drawing/2014/main" id="{B2D309D4-59E7-4877-87E4-D4B07894F60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36" name="Picture 435" descr="NCCP CMYK BI.jpg">
          <a:extLst>
            <a:ext uri="{FF2B5EF4-FFF2-40B4-BE49-F238E27FC236}">
              <a16:creationId xmlns:a16="http://schemas.microsoft.com/office/drawing/2014/main" id="{D1C255DB-94BA-4ACF-A49E-71237DA43D8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37" name="Picture 436" descr="NCCP CMYK BI.jpg">
          <a:extLst>
            <a:ext uri="{FF2B5EF4-FFF2-40B4-BE49-F238E27FC236}">
              <a16:creationId xmlns:a16="http://schemas.microsoft.com/office/drawing/2014/main" id="{6286AD3E-B7B5-405E-9B4E-FE1FEC8B8C1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38" name="Picture 437" descr="NCCP CMYK BI.jpg">
          <a:extLst>
            <a:ext uri="{FF2B5EF4-FFF2-40B4-BE49-F238E27FC236}">
              <a16:creationId xmlns:a16="http://schemas.microsoft.com/office/drawing/2014/main" id="{DAA52008-D85F-4CE9-B418-1F82A0A33FF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39" name="Picture 438" descr="NCCP CMYK BI.jpg">
          <a:extLst>
            <a:ext uri="{FF2B5EF4-FFF2-40B4-BE49-F238E27FC236}">
              <a16:creationId xmlns:a16="http://schemas.microsoft.com/office/drawing/2014/main" id="{F6D57479-4A76-4BC9-A6D9-05D13DE1F5A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40" name="Picture 439" descr="NCCP CMYK BI.jpg">
          <a:extLst>
            <a:ext uri="{FF2B5EF4-FFF2-40B4-BE49-F238E27FC236}">
              <a16:creationId xmlns:a16="http://schemas.microsoft.com/office/drawing/2014/main" id="{4F7790C7-0207-45C4-8CF4-0C281CBC915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41" name="Picture 440" descr="NCCP CMYK BI.jpg">
          <a:extLst>
            <a:ext uri="{FF2B5EF4-FFF2-40B4-BE49-F238E27FC236}">
              <a16:creationId xmlns:a16="http://schemas.microsoft.com/office/drawing/2014/main" id="{FC4D710F-4EFA-45F9-9B60-BE024504E2E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42" name="Picture 441" descr="NCCP CMYK BI.jpg">
          <a:extLst>
            <a:ext uri="{FF2B5EF4-FFF2-40B4-BE49-F238E27FC236}">
              <a16:creationId xmlns:a16="http://schemas.microsoft.com/office/drawing/2014/main" id="{FC5EF74F-3C79-4D41-8EDF-FB225471912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443" name="Picture 442" descr="NCCP CMYK BI.jpg">
          <a:extLst>
            <a:ext uri="{FF2B5EF4-FFF2-40B4-BE49-F238E27FC236}">
              <a16:creationId xmlns:a16="http://schemas.microsoft.com/office/drawing/2014/main" id="{781A4D83-5267-4D15-8819-FD82B8890A6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444" name="Picture 443" descr="NCCP CMYK BI.jpg">
          <a:extLst>
            <a:ext uri="{FF2B5EF4-FFF2-40B4-BE49-F238E27FC236}">
              <a16:creationId xmlns:a16="http://schemas.microsoft.com/office/drawing/2014/main" id="{C18BB6DA-C024-46B4-A77C-3DF4FDF6932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445" name="Picture 444" descr="NCCP CMYK BI.jpg">
          <a:extLst>
            <a:ext uri="{FF2B5EF4-FFF2-40B4-BE49-F238E27FC236}">
              <a16:creationId xmlns:a16="http://schemas.microsoft.com/office/drawing/2014/main" id="{1EB77625-BF2B-43E5-9070-BD1AB3B91AA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46" name="Picture 445" descr="NCCP CMYK BI.jpg">
          <a:extLst>
            <a:ext uri="{FF2B5EF4-FFF2-40B4-BE49-F238E27FC236}">
              <a16:creationId xmlns:a16="http://schemas.microsoft.com/office/drawing/2014/main" id="{5706147E-38FC-49B7-93C0-BB061ACDA76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447" name="Picture 446" descr="NCCP CMYK BI.jpg">
          <a:extLst>
            <a:ext uri="{FF2B5EF4-FFF2-40B4-BE49-F238E27FC236}">
              <a16:creationId xmlns:a16="http://schemas.microsoft.com/office/drawing/2014/main" id="{E0FF2E64-97F4-4969-A3DE-DB92694319E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48" name="Picture 447" descr="NCCP CMYK BI.jpg">
          <a:extLst>
            <a:ext uri="{FF2B5EF4-FFF2-40B4-BE49-F238E27FC236}">
              <a16:creationId xmlns:a16="http://schemas.microsoft.com/office/drawing/2014/main" id="{DC197BAD-A7B3-4940-A40D-D4B27D66D9D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49" name="Picture 448" descr="NCCP CMYK BI.jpg">
          <a:extLst>
            <a:ext uri="{FF2B5EF4-FFF2-40B4-BE49-F238E27FC236}">
              <a16:creationId xmlns:a16="http://schemas.microsoft.com/office/drawing/2014/main" id="{5088AEF6-7188-4DE7-9EB0-E63B32767F9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50" name="Picture 449" descr="NCCP CMYK BI.jpg">
          <a:extLst>
            <a:ext uri="{FF2B5EF4-FFF2-40B4-BE49-F238E27FC236}">
              <a16:creationId xmlns:a16="http://schemas.microsoft.com/office/drawing/2014/main" id="{EE7B649F-8214-4447-928A-F98D5D73F4A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1" name="Picture 450" descr="NCCP CMYK BI.jpg">
          <a:extLst>
            <a:ext uri="{FF2B5EF4-FFF2-40B4-BE49-F238E27FC236}">
              <a16:creationId xmlns:a16="http://schemas.microsoft.com/office/drawing/2014/main" id="{9103DB19-1B61-4AC5-8E1C-A3A7C39C038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52" name="Picture 451" descr="NCCP CMYK BI.jpg">
          <a:extLst>
            <a:ext uri="{FF2B5EF4-FFF2-40B4-BE49-F238E27FC236}">
              <a16:creationId xmlns:a16="http://schemas.microsoft.com/office/drawing/2014/main" id="{54780067-73A0-4C21-948A-FD3D58AA96D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53" name="Picture 452" descr="NCCP CMYK BI.jpg">
          <a:extLst>
            <a:ext uri="{FF2B5EF4-FFF2-40B4-BE49-F238E27FC236}">
              <a16:creationId xmlns:a16="http://schemas.microsoft.com/office/drawing/2014/main" id="{8733C66D-B826-4C7F-8F6D-E67F669FD68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54" name="Picture 453" descr="NCCP CMYK BI.jpg">
          <a:extLst>
            <a:ext uri="{FF2B5EF4-FFF2-40B4-BE49-F238E27FC236}">
              <a16:creationId xmlns:a16="http://schemas.microsoft.com/office/drawing/2014/main" id="{4D9D086F-C02B-4051-BCAE-0D2EABC03A9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55" name="Picture 454" descr="NCCP CMYK BI.jpg">
          <a:extLst>
            <a:ext uri="{FF2B5EF4-FFF2-40B4-BE49-F238E27FC236}">
              <a16:creationId xmlns:a16="http://schemas.microsoft.com/office/drawing/2014/main" id="{F9D6680F-14A8-459C-BD7C-05EF0275791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56" name="Picture 455" descr="NCCP CMYK BI.jpg">
          <a:extLst>
            <a:ext uri="{FF2B5EF4-FFF2-40B4-BE49-F238E27FC236}">
              <a16:creationId xmlns:a16="http://schemas.microsoft.com/office/drawing/2014/main" id="{EB93D056-7453-45C2-8543-37B81ADC5F8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57" name="Picture 456" descr="NCCP CMYK BI.jpg">
          <a:extLst>
            <a:ext uri="{FF2B5EF4-FFF2-40B4-BE49-F238E27FC236}">
              <a16:creationId xmlns:a16="http://schemas.microsoft.com/office/drawing/2014/main" id="{A0052710-884B-4E72-B37F-33C86AAFE5E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458" name="Picture 457" descr="NCCP CMYK BI.jpg">
          <a:extLst>
            <a:ext uri="{FF2B5EF4-FFF2-40B4-BE49-F238E27FC236}">
              <a16:creationId xmlns:a16="http://schemas.microsoft.com/office/drawing/2014/main" id="{78E1E7B1-BACF-493E-BEA4-61376C82C99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9" name="Picture 458" descr="NCCP CMYK BI.jpg">
          <a:extLst>
            <a:ext uri="{FF2B5EF4-FFF2-40B4-BE49-F238E27FC236}">
              <a16:creationId xmlns:a16="http://schemas.microsoft.com/office/drawing/2014/main" id="{3646FB1C-8374-4709-B4C0-5D269E2784A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460" name="Picture 459" descr="NCCP CMYK BI.jpg">
          <a:extLst>
            <a:ext uri="{FF2B5EF4-FFF2-40B4-BE49-F238E27FC236}">
              <a16:creationId xmlns:a16="http://schemas.microsoft.com/office/drawing/2014/main" id="{B69D4A8E-D59F-4C47-BF9E-EAB007347C3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61" name="Picture 460" descr="NCCP CMYK BI.jpg">
          <a:extLst>
            <a:ext uri="{FF2B5EF4-FFF2-40B4-BE49-F238E27FC236}">
              <a16:creationId xmlns:a16="http://schemas.microsoft.com/office/drawing/2014/main" id="{1773E2AC-E779-4B68-B00A-5EBB6C77D93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62" name="Picture 461" descr="NCCP CMYK BI.jpg">
          <a:extLst>
            <a:ext uri="{FF2B5EF4-FFF2-40B4-BE49-F238E27FC236}">
              <a16:creationId xmlns:a16="http://schemas.microsoft.com/office/drawing/2014/main" id="{52AF4B59-EA07-4A02-B38E-40FB7A3EC78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63" name="Picture 462" descr="NCCP CMYK BI.jpg">
          <a:extLst>
            <a:ext uri="{FF2B5EF4-FFF2-40B4-BE49-F238E27FC236}">
              <a16:creationId xmlns:a16="http://schemas.microsoft.com/office/drawing/2014/main" id="{07B9609A-6E51-4B12-9704-850A36155AC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64" name="Picture 463" descr="NCCP CMYK BI.jpg">
          <a:extLst>
            <a:ext uri="{FF2B5EF4-FFF2-40B4-BE49-F238E27FC236}">
              <a16:creationId xmlns:a16="http://schemas.microsoft.com/office/drawing/2014/main" id="{E2A9393E-A2C4-461A-A7E2-F3E151F12B7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65" name="Picture 464" descr="NCCP CMYK BI.jpg">
          <a:extLst>
            <a:ext uri="{FF2B5EF4-FFF2-40B4-BE49-F238E27FC236}">
              <a16:creationId xmlns:a16="http://schemas.microsoft.com/office/drawing/2014/main" id="{6F4F8814-0FE6-4EDD-8EA9-CFE97C51E70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66" name="Picture 465" descr="NCCP CMYK BI.jpg">
          <a:extLst>
            <a:ext uri="{FF2B5EF4-FFF2-40B4-BE49-F238E27FC236}">
              <a16:creationId xmlns:a16="http://schemas.microsoft.com/office/drawing/2014/main" id="{18F97C6E-EDB8-4489-A634-012F4F7552A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67" name="Picture 466" descr="NCCP CMYK BI.jpg">
          <a:extLst>
            <a:ext uri="{FF2B5EF4-FFF2-40B4-BE49-F238E27FC236}">
              <a16:creationId xmlns:a16="http://schemas.microsoft.com/office/drawing/2014/main" id="{EDBBDC42-0C6F-40D1-87E7-AE939395A45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68" name="Picture 467" descr="NCCP CMYK BI.jpg">
          <a:extLst>
            <a:ext uri="{FF2B5EF4-FFF2-40B4-BE49-F238E27FC236}">
              <a16:creationId xmlns:a16="http://schemas.microsoft.com/office/drawing/2014/main" id="{947C00C3-454B-4C7F-8A30-D99B027DF9C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69" name="Picture 468" descr="NCCP CMYK BI.jpg">
          <a:extLst>
            <a:ext uri="{FF2B5EF4-FFF2-40B4-BE49-F238E27FC236}">
              <a16:creationId xmlns:a16="http://schemas.microsoft.com/office/drawing/2014/main" id="{635F968B-8462-4716-8560-7C08D206CCC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70" name="Picture 469" descr="NCCP CMYK BI.jpg">
          <a:extLst>
            <a:ext uri="{FF2B5EF4-FFF2-40B4-BE49-F238E27FC236}">
              <a16:creationId xmlns:a16="http://schemas.microsoft.com/office/drawing/2014/main" id="{6CE56DEE-D3CA-47B5-9F16-681D7EA6758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471" name="Picture 470" descr="NCCP CMYK BI.jpg">
          <a:extLst>
            <a:ext uri="{FF2B5EF4-FFF2-40B4-BE49-F238E27FC236}">
              <a16:creationId xmlns:a16="http://schemas.microsoft.com/office/drawing/2014/main" id="{9F488D24-08BE-45FC-9C83-9C34D99A8E1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472" name="Picture 471" descr="NCCP CMYK BI.jpg">
          <a:extLst>
            <a:ext uri="{FF2B5EF4-FFF2-40B4-BE49-F238E27FC236}">
              <a16:creationId xmlns:a16="http://schemas.microsoft.com/office/drawing/2014/main" id="{EA0D0D42-5CCA-4388-AE1B-1B405023BB8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473" name="Picture 472" descr="NCCP CMYK BI.jpg">
          <a:extLst>
            <a:ext uri="{FF2B5EF4-FFF2-40B4-BE49-F238E27FC236}">
              <a16:creationId xmlns:a16="http://schemas.microsoft.com/office/drawing/2014/main" id="{71428087-3099-4A24-8298-23288B82DA4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74" name="Picture 473" descr="NCCP CMYK BI.jpg">
          <a:extLst>
            <a:ext uri="{FF2B5EF4-FFF2-40B4-BE49-F238E27FC236}">
              <a16:creationId xmlns:a16="http://schemas.microsoft.com/office/drawing/2014/main" id="{B54450ED-2FE4-47A4-BB39-6089D409BCD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475" name="Picture 474" descr="NCCP CMYK BI.jpg">
          <a:extLst>
            <a:ext uri="{FF2B5EF4-FFF2-40B4-BE49-F238E27FC236}">
              <a16:creationId xmlns:a16="http://schemas.microsoft.com/office/drawing/2014/main" id="{943F0D53-82AD-48D5-84E1-01A1CEC9224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76" name="Picture 475" descr="NCCP CMYK BI.jpg">
          <a:extLst>
            <a:ext uri="{FF2B5EF4-FFF2-40B4-BE49-F238E27FC236}">
              <a16:creationId xmlns:a16="http://schemas.microsoft.com/office/drawing/2014/main" id="{B6DD3173-F086-4B88-B573-627309DD113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77" name="Picture 476" descr="NCCP CMYK BI.jpg">
          <a:extLst>
            <a:ext uri="{FF2B5EF4-FFF2-40B4-BE49-F238E27FC236}">
              <a16:creationId xmlns:a16="http://schemas.microsoft.com/office/drawing/2014/main" id="{5CFFE634-B686-44D8-BDC1-FA11405BF50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78" name="Picture 477" descr="NCCP CMYK BI.jpg">
          <a:extLst>
            <a:ext uri="{FF2B5EF4-FFF2-40B4-BE49-F238E27FC236}">
              <a16:creationId xmlns:a16="http://schemas.microsoft.com/office/drawing/2014/main" id="{E066ED7F-D5C2-44BE-AC32-0A96A2FBA7E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79" name="Picture 478" descr="NCCP CMYK BI.jpg">
          <a:extLst>
            <a:ext uri="{FF2B5EF4-FFF2-40B4-BE49-F238E27FC236}">
              <a16:creationId xmlns:a16="http://schemas.microsoft.com/office/drawing/2014/main" id="{CBE1C252-689B-4D65-AD12-82B81A3B8DC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80" name="Picture 479" descr="NCCP CMYK BI.jpg">
          <a:extLst>
            <a:ext uri="{FF2B5EF4-FFF2-40B4-BE49-F238E27FC236}">
              <a16:creationId xmlns:a16="http://schemas.microsoft.com/office/drawing/2014/main" id="{D873F88F-E3AB-44D9-8CD9-98719D885B6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81" name="Picture 480" descr="NCCP CMYK BI.jpg">
          <a:extLst>
            <a:ext uri="{FF2B5EF4-FFF2-40B4-BE49-F238E27FC236}">
              <a16:creationId xmlns:a16="http://schemas.microsoft.com/office/drawing/2014/main" id="{757DBF1D-1128-4FD8-AACA-8FFDB71CFE5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82" name="Picture 481" descr="NCCP CMYK BI.jpg">
          <a:extLst>
            <a:ext uri="{FF2B5EF4-FFF2-40B4-BE49-F238E27FC236}">
              <a16:creationId xmlns:a16="http://schemas.microsoft.com/office/drawing/2014/main" id="{E3A32768-ADEA-4D3C-A096-38A816B6152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83" name="Picture 482" descr="NCCP CMYK BI.jpg">
          <a:extLst>
            <a:ext uri="{FF2B5EF4-FFF2-40B4-BE49-F238E27FC236}">
              <a16:creationId xmlns:a16="http://schemas.microsoft.com/office/drawing/2014/main" id="{27E9F2E7-409A-4A7E-93FB-C5E2F06B0EF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484" name="Picture 483" descr="NCCP CMYK BI.jpg">
          <a:extLst>
            <a:ext uri="{FF2B5EF4-FFF2-40B4-BE49-F238E27FC236}">
              <a16:creationId xmlns:a16="http://schemas.microsoft.com/office/drawing/2014/main" id="{AF6F7515-165D-49C0-A881-2D4F94D6FCC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485" name="Picture 484" descr="NCCP CMYK BI.jpg">
          <a:extLst>
            <a:ext uri="{FF2B5EF4-FFF2-40B4-BE49-F238E27FC236}">
              <a16:creationId xmlns:a16="http://schemas.microsoft.com/office/drawing/2014/main" id="{04DCB8A6-A54B-4234-AF6D-DF13518C1EA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486" name="Picture 485" descr="NCCP CMYK BI.jpg">
          <a:extLst>
            <a:ext uri="{FF2B5EF4-FFF2-40B4-BE49-F238E27FC236}">
              <a16:creationId xmlns:a16="http://schemas.microsoft.com/office/drawing/2014/main" id="{4D640B7D-628F-4D60-BAC7-A8D8BAED306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87" name="Picture 486" descr="NCCP CMYK BI.jpg">
          <a:extLst>
            <a:ext uri="{FF2B5EF4-FFF2-40B4-BE49-F238E27FC236}">
              <a16:creationId xmlns:a16="http://schemas.microsoft.com/office/drawing/2014/main" id="{35B02E2C-EACB-4C83-8262-F7BC080F570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488" name="Picture 487" descr="NCCP CMYK BI.jpg">
          <a:extLst>
            <a:ext uri="{FF2B5EF4-FFF2-40B4-BE49-F238E27FC236}">
              <a16:creationId xmlns:a16="http://schemas.microsoft.com/office/drawing/2014/main" id="{EBB6425F-D6A4-4B41-B5F0-F52DA575D2E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89" name="Picture 488" descr="NCCP CMYK BI.jpg">
          <a:extLst>
            <a:ext uri="{FF2B5EF4-FFF2-40B4-BE49-F238E27FC236}">
              <a16:creationId xmlns:a16="http://schemas.microsoft.com/office/drawing/2014/main" id="{5015A027-FD8D-473F-8DA9-B88B61785D8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90" name="Picture 489" descr="NCCP CMYK BI.jpg">
          <a:extLst>
            <a:ext uri="{FF2B5EF4-FFF2-40B4-BE49-F238E27FC236}">
              <a16:creationId xmlns:a16="http://schemas.microsoft.com/office/drawing/2014/main" id="{676D6CA5-99F2-4F12-864F-445452F3BE9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91" name="Picture 490" descr="NCCP CMYK BI.jpg">
          <a:extLst>
            <a:ext uri="{FF2B5EF4-FFF2-40B4-BE49-F238E27FC236}">
              <a16:creationId xmlns:a16="http://schemas.microsoft.com/office/drawing/2014/main" id="{F395D405-1DF4-4030-A450-D0BE71965A7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92" name="Picture 491" descr="NCCP CMYK BI.jpg">
          <a:extLst>
            <a:ext uri="{FF2B5EF4-FFF2-40B4-BE49-F238E27FC236}">
              <a16:creationId xmlns:a16="http://schemas.microsoft.com/office/drawing/2014/main" id="{430F16C5-F60D-4262-A772-93015774A4E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93" name="Picture 492" descr="NCCP CMYK BI.jpg">
          <a:extLst>
            <a:ext uri="{FF2B5EF4-FFF2-40B4-BE49-F238E27FC236}">
              <a16:creationId xmlns:a16="http://schemas.microsoft.com/office/drawing/2014/main" id="{10F7891C-C8A4-4681-B16D-6DE25148963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94" name="Picture 493" descr="NCCP CMYK BI.jpg">
          <a:extLst>
            <a:ext uri="{FF2B5EF4-FFF2-40B4-BE49-F238E27FC236}">
              <a16:creationId xmlns:a16="http://schemas.microsoft.com/office/drawing/2014/main" id="{39D93BE9-DE3F-4586-A512-A924C831647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95" name="Picture 494" descr="NCCP CMYK BI.jpg">
          <a:extLst>
            <a:ext uri="{FF2B5EF4-FFF2-40B4-BE49-F238E27FC236}">
              <a16:creationId xmlns:a16="http://schemas.microsoft.com/office/drawing/2014/main" id="{99D5C8C4-54A9-42E8-8C45-20F92FCBF3B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96" name="Picture 495" descr="NCCP CMYK BI.jpg">
          <a:extLst>
            <a:ext uri="{FF2B5EF4-FFF2-40B4-BE49-F238E27FC236}">
              <a16:creationId xmlns:a16="http://schemas.microsoft.com/office/drawing/2014/main" id="{E2EC194C-3A21-4C7B-BFD8-DB589C98C5D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97" name="Picture 496" descr="NCCP CMYK BI.jpg">
          <a:extLst>
            <a:ext uri="{FF2B5EF4-FFF2-40B4-BE49-F238E27FC236}">
              <a16:creationId xmlns:a16="http://schemas.microsoft.com/office/drawing/2014/main" id="{20F72426-9300-4820-882D-B6F57A53466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98" name="Picture 497" descr="NCCP CMYK BI.jpg">
          <a:extLst>
            <a:ext uri="{FF2B5EF4-FFF2-40B4-BE49-F238E27FC236}">
              <a16:creationId xmlns:a16="http://schemas.microsoft.com/office/drawing/2014/main" id="{4FDC345B-E91B-4CDD-A927-348FF01B254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499" name="Picture 498" descr="NCCP CMYK BI.jpg">
          <a:extLst>
            <a:ext uri="{FF2B5EF4-FFF2-40B4-BE49-F238E27FC236}">
              <a16:creationId xmlns:a16="http://schemas.microsoft.com/office/drawing/2014/main" id="{772C00A0-81FC-4273-AF3C-750DCCF4EEB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00" name="Picture 499" descr="NCCP CMYK BI.jpg">
          <a:extLst>
            <a:ext uri="{FF2B5EF4-FFF2-40B4-BE49-F238E27FC236}">
              <a16:creationId xmlns:a16="http://schemas.microsoft.com/office/drawing/2014/main" id="{34E1B80E-A26E-483A-B888-D3A744ED1D6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01" name="Picture 500" descr="NCCP CMYK BI.jpg">
          <a:extLst>
            <a:ext uri="{FF2B5EF4-FFF2-40B4-BE49-F238E27FC236}">
              <a16:creationId xmlns:a16="http://schemas.microsoft.com/office/drawing/2014/main" id="{B1440BE4-EBDA-4E94-A006-9B256B3E489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02" name="Picture 501" descr="NCCP CMYK BI.jpg">
          <a:extLst>
            <a:ext uri="{FF2B5EF4-FFF2-40B4-BE49-F238E27FC236}">
              <a16:creationId xmlns:a16="http://schemas.microsoft.com/office/drawing/2014/main" id="{6A66EA00-1719-441C-8A28-B94B88A6F6C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03" name="Picture 502" descr="NCCP CMYK BI.jpg">
          <a:extLst>
            <a:ext uri="{FF2B5EF4-FFF2-40B4-BE49-F238E27FC236}">
              <a16:creationId xmlns:a16="http://schemas.microsoft.com/office/drawing/2014/main" id="{9E2E6CE0-DE58-4559-8213-8B55B2744E5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04" name="Picture 503" descr="NCCP CMYK BI.jpg">
          <a:extLst>
            <a:ext uri="{FF2B5EF4-FFF2-40B4-BE49-F238E27FC236}">
              <a16:creationId xmlns:a16="http://schemas.microsoft.com/office/drawing/2014/main" id="{CDF8C028-EBC2-4682-A358-9EE83DFADF9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05" name="Picture 504" descr="NCCP CMYK BI.jpg">
          <a:extLst>
            <a:ext uri="{FF2B5EF4-FFF2-40B4-BE49-F238E27FC236}">
              <a16:creationId xmlns:a16="http://schemas.microsoft.com/office/drawing/2014/main" id="{C8E405F2-7C8C-40CB-BB95-457CA97E731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06" name="Picture 505" descr="NCCP CMYK BI.jpg">
          <a:extLst>
            <a:ext uri="{FF2B5EF4-FFF2-40B4-BE49-F238E27FC236}">
              <a16:creationId xmlns:a16="http://schemas.microsoft.com/office/drawing/2014/main" id="{924EE933-4021-44EF-B809-9AC85F7D405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07" name="Picture 506" descr="NCCP CMYK BI.jpg">
          <a:extLst>
            <a:ext uri="{FF2B5EF4-FFF2-40B4-BE49-F238E27FC236}">
              <a16:creationId xmlns:a16="http://schemas.microsoft.com/office/drawing/2014/main" id="{F758B12D-D002-484E-97BE-E497C6723CE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08" name="Picture 507" descr="NCCP CMYK BI.jpg">
          <a:extLst>
            <a:ext uri="{FF2B5EF4-FFF2-40B4-BE49-F238E27FC236}">
              <a16:creationId xmlns:a16="http://schemas.microsoft.com/office/drawing/2014/main" id="{C3377642-7C38-4CAD-B0F7-1900C77AD18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09" name="Picture 508" descr="NCCP CMYK BI.jpg">
          <a:extLst>
            <a:ext uri="{FF2B5EF4-FFF2-40B4-BE49-F238E27FC236}">
              <a16:creationId xmlns:a16="http://schemas.microsoft.com/office/drawing/2014/main" id="{1791B3B7-2FA0-438E-880F-C77688264EF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10" name="Picture 509" descr="NCCP CMYK BI.jpg">
          <a:extLst>
            <a:ext uri="{FF2B5EF4-FFF2-40B4-BE49-F238E27FC236}">
              <a16:creationId xmlns:a16="http://schemas.microsoft.com/office/drawing/2014/main" id="{094ECCCB-7D8D-4527-8FFF-0430A68F8AF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11" name="Picture 510" descr="NCCP CMYK BI.jpg">
          <a:extLst>
            <a:ext uri="{FF2B5EF4-FFF2-40B4-BE49-F238E27FC236}">
              <a16:creationId xmlns:a16="http://schemas.microsoft.com/office/drawing/2014/main" id="{F429584F-4360-4181-B009-C605762BE5C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12" name="Picture 511" descr="NCCP CMYK BI.jpg">
          <a:extLst>
            <a:ext uri="{FF2B5EF4-FFF2-40B4-BE49-F238E27FC236}">
              <a16:creationId xmlns:a16="http://schemas.microsoft.com/office/drawing/2014/main" id="{55E676F3-E0AC-4FAB-BD4D-23C07434DE0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13" name="Picture 512" descr="NCCP CMYK BI.jpg">
          <a:extLst>
            <a:ext uri="{FF2B5EF4-FFF2-40B4-BE49-F238E27FC236}">
              <a16:creationId xmlns:a16="http://schemas.microsoft.com/office/drawing/2014/main" id="{322CF9AF-7604-4170-8FC8-6E19258DCF5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14" name="Picture 513" descr="NCCP CMYK BI.jpg">
          <a:extLst>
            <a:ext uri="{FF2B5EF4-FFF2-40B4-BE49-F238E27FC236}">
              <a16:creationId xmlns:a16="http://schemas.microsoft.com/office/drawing/2014/main" id="{6F46A4E7-70D1-4791-A98B-F431BEBC476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15" name="Picture 514" descr="NCCP CMYK BI.jpg">
          <a:extLst>
            <a:ext uri="{FF2B5EF4-FFF2-40B4-BE49-F238E27FC236}">
              <a16:creationId xmlns:a16="http://schemas.microsoft.com/office/drawing/2014/main" id="{2CC4D1EE-9EA2-4668-8A50-8C2E8750C11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516" name="Picture 515" descr="NCCP CMYK BI.jpg">
          <a:extLst>
            <a:ext uri="{FF2B5EF4-FFF2-40B4-BE49-F238E27FC236}">
              <a16:creationId xmlns:a16="http://schemas.microsoft.com/office/drawing/2014/main" id="{C89E0A4F-6DC8-4164-A4A1-BCFC1597FC0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17" name="Picture 516" descr="NCCP CMYK BI.jpg">
          <a:extLst>
            <a:ext uri="{FF2B5EF4-FFF2-40B4-BE49-F238E27FC236}">
              <a16:creationId xmlns:a16="http://schemas.microsoft.com/office/drawing/2014/main" id="{BE392FDD-CC7A-4FD1-B03E-F6FCAAA7A7C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18" name="Picture 517" descr="NCCP CMYK BI.jpg">
          <a:extLst>
            <a:ext uri="{FF2B5EF4-FFF2-40B4-BE49-F238E27FC236}">
              <a16:creationId xmlns:a16="http://schemas.microsoft.com/office/drawing/2014/main" id="{46671770-E8D4-42C6-913A-AFECED12489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19" name="Picture 518" descr="NCCP CMYK BI.jpg">
          <a:extLst>
            <a:ext uri="{FF2B5EF4-FFF2-40B4-BE49-F238E27FC236}">
              <a16:creationId xmlns:a16="http://schemas.microsoft.com/office/drawing/2014/main" id="{B2AD3745-9ACC-4D17-B166-EC2FF9E5053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20" name="Picture 519" descr="NCCP CMYK BI.jpg">
          <a:extLst>
            <a:ext uri="{FF2B5EF4-FFF2-40B4-BE49-F238E27FC236}">
              <a16:creationId xmlns:a16="http://schemas.microsoft.com/office/drawing/2014/main" id="{7E64B326-0605-41C7-9E8B-07EEFC84651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21" name="Picture 520" descr="NCCP CMYK BI.jpg">
          <a:extLst>
            <a:ext uri="{FF2B5EF4-FFF2-40B4-BE49-F238E27FC236}">
              <a16:creationId xmlns:a16="http://schemas.microsoft.com/office/drawing/2014/main" id="{62E07844-7C52-47FD-A1CF-4542C1A8375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22" name="Picture 521" descr="NCCP CMYK BI.jpg">
          <a:extLst>
            <a:ext uri="{FF2B5EF4-FFF2-40B4-BE49-F238E27FC236}">
              <a16:creationId xmlns:a16="http://schemas.microsoft.com/office/drawing/2014/main" id="{E02BD58D-75DE-466A-9CF8-C9A98668550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23" name="Picture 522" descr="NCCP CMYK BI.jpg">
          <a:extLst>
            <a:ext uri="{FF2B5EF4-FFF2-40B4-BE49-F238E27FC236}">
              <a16:creationId xmlns:a16="http://schemas.microsoft.com/office/drawing/2014/main" id="{B4B3BC2C-3A53-4740-B300-4ACFD332176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24" name="Picture 523" descr="NCCP CMYK BI.jpg">
          <a:extLst>
            <a:ext uri="{FF2B5EF4-FFF2-40B4-BE49-F238E27FC236}">
              <a16:creationId xmlns:a16="http://schemas.microsoft.com/office/drawing/2014/main" id="{63E3A0A5-CB43-4FB3-967C-64638B16076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25" name="Picture 524" descr="NCCP CMYK BI.jpg">
          <a:extLst>
            <a:ext uri="{FF2B5EF4-FFF2-40B4-BE49-F238E27FC236}">
              <a16:creationId xmlns:a16="http://schemas.microsoft.com/office/drawing/2014/main" id="{548C206E-2E51-426F-B02A-A67DE4D65DB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26" name="Picture 525" descr="NCCP CMYK BI.jpg">
          <a:extLst>
            <a:ext uri="{FF2B5EF4-FFF2-40B4-BE49-F238E27FC236}">
              <a16:creationId xmlns:a16="http://schemas.microsoft.com/office/drawing/2014/main" id="{31C485AB-FCC8-4105-BE24-79C55A35E60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27" name="Picture 526" descr="NCCP CMYK BI.jpg">
          <a:extLst>
            <a:ext uri="{FF2B5EF4-FFF2-40B4-BE49-F238E27FC236}">
              <a16:creationId xmlns:a16="http://schemas.microsoft.com/office/drawing/2014/main" id="{DD4DCF50-6F7D-4B5C-BF8A-52632919932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28" name="Picture 527" descr="NCCP CMYK BI.jpg">
          <a:extLst>
            <a:ext uri="{FF2B5EF4-FFF2-40B4-BE49-F238E27FC236}">
              <a16:creationId xmlns:a16="http://schemas.microsoft.com/office/drawing/2014/main" id="{4EFB6C8E-C85E-41B2-B1F0-C01A94C0502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29" name="Picture 528" descr="NCCP CMYK BI.jpg">
          <a:extLst>
            <a:ext uri="{FF2B5EF4-FFF2-40B4-BE49-F238E27FC236}">
              <a16:creationId xmlns:a16="http://schemas.microsoft.com/office/drawing/2014/main" id="{46C920B1-1EFA-487A-ACB0-FE6E117F82C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30" name="Picture 529" descr="NCCP CMYK BI.jpg">
          <a:extLst>
            <a:ext uri="{FF2B5EF4-FFF2-40B4-BE49-F238E27FC236}">
              <a16:creationId xmlns:a16="http://schemas.microsoft.com/office/drawing/2014/main" id="{955EDE84-40FB-40E3-9C4F-8B6AD567624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31" name="Picture 530" descr="NCCP CMYK BI.jpg">
          <a:extLst>
            <a:ext uri="{FF2B5EF4-FFF2-40B4-BE49-F238E27FC236}">
              <a16:creationId xmlns:a16="http://schemas.microsoft.com/office/drawing/2014/main" id="{6E6FE4FD-94D7-47CA-9081-427CB9B7CE3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32" name="Picture 531" descr="NCCP CMYK BI.jpg">
          <a:extLst>
            <a:ext uri="{FF2B5EF4-FFF2-40B4-BE49-F238E27FC236}">
              <a16:creationId xmlns:a16="http://schemas.microsoft.com/office/drawing/2014/main" id="{C24D6A77-73CD-45DF-8E03-DDBAAF115F0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33" name="Picture 532" descr="NCCP CMYK BI.jpg">
          <a:extLst>
            <a:ext uri="{FF2B5EF4-FFF2-40B4-BE49-F238E27FC236}">
              <a16:creationId xmlns:a16="http://schemas.microsoft.com/office/drawing/2014/main" id="{C5A72A38-EC2D-4D82-B453-ADECA1C453C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34" name="Picture 533" descr="NCCP CMYK BI.jpg">
          <a:extLst>
            <a:ext uri="{FF2B5EF4-FFF2-40B4-BE49-F238E27FC236}">
              <a16:creationId xmlns:a16="http://schemas.microsoft.com/office/drawing/2014/main" id="{78CA9C65-531A-4730-99CF-B1947C7CE1A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35" name="Picture 534" descr="NCCP CMYK BI.jpg">
          <a:extLst>
            <a:ext uri="{FF2B5EF4-FFF2-40B4-BE49-F238E27FC236}">
              <a16:creationId xmlns:a16="http://schemas.microsoft.com/office/drawing/2014/main" id="{CCD6DCB4-6441-4F55-81CC-EC171C859B1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36" name="Picture 535" descr="NCCP CMYK BI.jpg">
          <a:extLst>
            <a:ext uri="{FF2B5EF4-FFF2-40B4-BE49-F238E27FC236}">
              <a16:creationId xmlns:a16="http://schemas.microsoft.com/office/drawing/2014/main" id="{14C4D7B6-0FBC-49D9-AA15-0D080A20247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37" name="Picture 536" descr="NCCP CMYK BI.jpg">
          <a:extLst>
            <a:ext uri="{FF2B5EF4-FFF2-40B4-BE49-F238E27FC236}">
              <a16:creationId xmlns:a16="http://schemas.microsoft.com/office/drawing/2014/main" id="{91FA346D-8F24-4D5F-BC81-1B465030E35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38" name="Picture 537" descr="NCCP CMYK BI.jpg">
          <a:extLst>
            <a:ext uri="{FF2B5EF4-FFF2-40B4-BE49-F238E27FC236}">
              <a16:creationId xmlns:a16="http://schemas.microsoft.com/office/drawing/2014/main" id="{DD03EB3B-0BEC-4DB6-9005-46DBFAA2B93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9" name="Picture 538" descr="NCCP CMYK BI.jpg">
          <a:extLst>
            <a:ext uri="{FF2B5EF4-FFF2-40B4-BE49-F238E27FC236}">
              <a16:creationId xmlns:a16="http://schemas.microsoft.com/office/drawing/2014/main" id="{060E66D4-D483-492C-AB1C-390A445E9E7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0" name="Picture 539" descr="NCCP CMYK BI.jpg">
          <a:extLst>
            <a:ext uri="{FF2B5EF4-FFF2-40B4-BE49-F238E27FC236}">
              <a16:creationId xmlns:a16="http://schemas.microsoft.com/office/drawing/2014/main" id="{309BB645-F3E3-42DA-9E8F-AE6CDA41524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41" name="Picture 540" descr="NCCP CMYK BI.jpg">
          <a:extLst>
            <a:ext uri="{FF2B5EF4-FFF2-40B4-BE49-F238E27FC236}">
              <a16:creationId xmlns:a16="http://schemas.microsoft.com/office/drawing/2014/main" id="{5435CB0C-4CAB-427C-B004-B208E167038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42" name="Picture 541" descr="NCCP CMYK BI.jpg">
          <a:extLst>
            <a:ext uri="{FF2B5EF4-FFF2-40B4-BE49-F238E27FC236}">
              <a16:creationId xmlns:a16="http://schemas.microsoft.com/office/drawing/2014/main" id="{D97EA80E-D100-4C3C-9D5A-685613504D9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43" name="Picture 542" descr="NCCP CMYK BI.jpg">
          <a:extLst>
            <a:ext uri="{FF2B5EF4-FFF2-40B4-BE49-F238E27FC236}">
              <a16:creationId xmlns:a16="http://schemas.microsoft.com/office/drawing/2014/main" id="{01E51332-30A8-4FE3-B0BF-C0337212C51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44" name="Picture 543" descr="NCCP CMYK BI.jpg">
          <a:extLst>
            <a:ext uri="{FF2B5EF4-FFF2-40B4-BE49-F238E27FC236}">
              <a16:creationId xmlns:a16="http://schemas.microsoft.com/office/drawing/2014/main" id="{AF8B8FE0-A881-4BD9-8899-9DF2B34D2EB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45" name="Picture 544" descr="NCCP CMYK BI.jpg">
          <a:extLst>
            <a:ext uri="{FF2B5EF4-FFF2-40B4-BE49-F238E27FC236}">
              <a16:creationId xmlns:a16="http://schemas.microsoft.com/office/drawing/2014/main" id="{B62FD78E-E8B4-4D59-A66A-85E5CC6394C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46" name="Picture 545" descr="NCCP CMYK BI.jpg">
          <a:extLst>
            <a:ext uri="{FF2B5EF4-FFF2-40B4-BE49-F238E27FC236}">
              <a16:creationId xmlns:a16="http://schemas.microsoft.com/office/drawing/2014/main" id="{F3BBB07F-F7CB-4C74-A60C-C88293510BC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47" name="Picture 546" descr="NCCP CMYK BI.jpg">
          <a:extLst>
            <a:ext uri="{FF2B5EF4-FFF2-40B4-BE49-F238E27FC236}">
              <a16:creationId xmlns:a16="http://schemas.microsoft.com/office/drawing/2014/main" id="{32CA49A4-79EC-4BA7-8404-D58BCA20788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48" name="Picture 547" descr="NCCP CMYK BI.jpg">
          <a:extLst>
            <a:ext uri="{FF2B5EF4-FFF2-40B4-BE49-F238E27FC236}">
              <a16:creationId xmlns:a16="http://schemas.microsoft.com/office/drawing/2014/main" id="{FBF70F80-DE8A-4BA7-A47D-2071C610760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49" name="Picture 548" descr="NCCP CMYK BI.jpg">
          <a:extLst>
            <a:ext uri="{FF2B5EF4-FFF2-40B4-BE49-F238E27FC236}">
              <a16:creationId xmlns:a16="http://schemas.microsoft.com/office/drawing/2014/main" id="{FCC3C9A4-8483-47E4-9037-6D1295F3D28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50" name="Picture 549" descr="NCCP CMYK BI.jpg">
          <a:extLst>
            <a:ext uri="{FF2B5EF4-FFF2-40B4-BE49-F238E27FC236}">
              <a16:creationId xmlns:a16="http://schemas.microsoft.com/office/drawing/2014/main" id="{C9C0636F-4232-403D-AF38-29EF4FE89DA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51" name="Picture 550" descr="NCCP CMYK BI.jpg">
          <a:extLst>
            <a:ext uri="{FF2B5EF4-FFF2-40B4-BE49-F238E27FC236}">
              <a16:creationId xmlns:a16="http://schemas.microsoft.com/office/drawing/2014/main" id="{080EBC4F-A2B1-4352-904B-586164BC6FD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52" name="Picture 551" descr="NCCP CMYK BI.jpg">
          <a:extLst>
            <a:ext uri="{FF2B5EF4-FFF2-40B4-BE49-F238E27FC236}">
              <a16:creationId xmlns:a16="http://schemas.microsoft.com/office/drawing/2014/main" id="{7DBF956F-C3E6-4EDC-9301-97067406772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53" name="Picture 552" descr="NCCP CMYK BI.jpg">
          <a:extLst>
            <a:ext uri="{FF2B5EF4-FFF2-40B4-BE49-F238E27FC236}">
              <a16:creationId xmlns:a16="http://schemas.microsoft.com/office/drawing/2014/main" id="{F6DF6946-20DA-4FB6-A72A-AED1BBD4C23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54" name="Picture 553" descr="NCCP CMYK BI.jpg">
          <a:extLst>
            <a:ext uri="{FF2B5EF4-FFF2-40B4-BE49-F238E27FC236}">
              <a16:creationId xmlns:a16="http://schemas.microsoft.com/office/drawing/2014/main" id="{3EEA7CAF-A160-4916-BD89-63249CB340E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555" name="Picture 554" descr="NCCP CMYK BI.jpg">
          <a:extLst>
            <a:ext uri="{FF2B5EF4-FFF2-40B4-BE49-F238E27FC236}">
              <a16:creationId xmlns:a16="http://schemas.microsoft.com/office/drawing/2014/main" id="{8E6F381A-007D-4600-86F9-BBAB2D2D2FF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56" name="Picture 555" descr="NCCP CMYK BI.jpg">
          <a:extLst>
            <a:ext uri="{FF2B5EF4-FFF2-40B4-BE49-F238E27FC236}">
              <a16:creationId xmlns:a16="http://schemas.microsoft.com/office/drawing/2014/main" id="{EB44923F-44E3-41D0-BEF3-D344E2F1BB1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57" name="Picture 556" descr="NCCP CMYK BI.jpg">
          <a:extLst>
            <a:ext uri="{FF2B5EF4-FFF2-40B4-BE49-F238E27FC236}">
              <a16:creationId xmlns:a16="http://schemas.microsoft.com/office/drawing/2014/main" id="{34461D13-B41E-4306-AA98-990D7A46866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58" name="Picture 557" descr="NCCP CMYK BI.jpg">
          <a:extLst>
            <a:ext uri="{FF2B5EF4-FFF2-40B4-BE49-F238E27FC236}">
              <a16:creationId xmlns:a16="http://schemas.microsoft.com/office/drawing/2014/main" id="{7858CE55-169F-46DF-A3FB-636E0324CD5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59" name="Picture 558" descr="NCCP CMYK BI.jpg">
          <a:extLst>
            <a:ext uri="{FF2B5EF4-FFF2-40B4-BE49-F238E27FC236}">
              <a16:creationId xmlns:a16="http://schemas.microsoft.com/office/drawing/2014/main" id="{EE274A51-A4B7-481B-8217-30655F36183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60" name="Picture 559" descr="NCCP CMYK BI.jpg">
          <a:extLst>
            <a:ext uri="{FF2B5EF4-FFF2-40B4-BE49-F238E27FC236}">
              <a16:creationId xmlns:a16="http://schemas.microsoft.com/office/drawing/2014/main" id="{80E222C6-4693-40A8-AF21-45306BCB439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61" name="Picture 560" descr="NCCP CMYK BI.jpg">
          <a:extLst>
            <a:ext uri="{FF2B5EF4-FFF2-40B4-BE49-F238E27FC236}">
              <a16:creationId xmlns:a16="http://schemas.microsoft.com/office/drawing/2014/main" id="{2E60D8D1-A824-4206-B741-3271D5C499D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62" name="Picture 561" descr="NCCP CMYK BI.jpg">
          <a:extLst>
            <a:ext uri="{FF2B5EF4-FFF2-40B4-BE49-F238E27FC236}">
              <a16:creationId xmlns:a16="http://schemas.microsoft.com/office/drawing/2014/main" id="{FA1B0F42-8CF6-47F8-BB06-EEC6D30640D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63" name="Picture 562" descr="NCCP CMYK BI.jpg">
          <a:extLst>
            <a:ext uri="{FF2B5EF4-FFF2-40B4-BE49-F238E27FC236}">
              <a16:creationId xmlns:a16="http://schemas.microsoft.com/office/drawing/2014/main" id="{42C03F82-09CF-4626-9A7F-218D8C9B1FD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64" name="Picture 563" descr="NCCP CMYK BI.jpg">
          <a:extLst>
            <a:ext uri="{FF2B5EF4-FFF2-40B4-BE49-F238E27FC236}">
              <a16:creationId xmlns:a16="http://schemas.microsoft.com/office/drawing/2014/main" id="{E7934916-D068-4BAA-82D4-0CD069E9E50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65" name="Picture 564" descr="NCCP CMYK BI.jpg">
          <a:extLst>
            <a:ext uri="{FF2B5EF4-FFF2-40B4-BE49-F238E27FC236}">
              <a16:creationId xmlns:a16="http://schemas.microsoft.com/office/drawing/2014/main" id="{6D01D638-31D7-4F29-8D30-97DAC5E57D9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66" name="Picture 565" descr="NCCP CMYK BI.jpg">
          <a:extLst>
            <a:ext uri="{FF2B5EF4-FFF2-40B4-BE49-F238E27FC236}">
              <a16:creationId xmlns:a16="http://schemas.microsoft.com/office/drawing/2014/main" id="{3219B9FD-4EEF-4B84-8DB3-D340FE3DDFD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67" name="Picture 566" descr="NCCP CMYK BI.jpg">
          <a:extLst>
            <a:ext uri="{FF2B5EF4-FFF2-40B4-BE49-F238E27FC236}">
              <a16:creationId xmlns:a16="http://schemas.microsoft.com/office/drawing/2014/main" id="{A6320F07-D4BD-4095-A8AD-A3BEAB97B35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68" name="Picture 567" descr="NCCP CMYK BI.jpg">
          <a:extLst>
            <a:ext uri="{FF2B5EF4-FFF2-40B4-BE49-F238E27FC236}">
              <a16:creationId xmlns:a16="http://schemas.microsoft.com/office/drawing/2014/main" id="{8E9D9C57-429C-4188-805B-73C6F270C15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69" name="Picture 568" descr="NCCP CMYK BI.jpg">
          <a:extLst>
            <a:ext uri="{FF2B5EF4-FFF2-40B4-BE49-F238E27FC236}">
              <a16:creationId xmlns:a16="http://schemas.microsoft.com/office/drawing/2014/main" id="{C8C109D8-A805-426E-AEB2-E6EA633B6AD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70" name="Picture 569" descr="NCCP CMYK BI.jpg">
          <a:extLst>
            <a:ext uri="{FF2B5EF4-FFF2-40B4-BE49-F238E27FC236}">
              <a16:creationId xmlns:a16="http://schemas.microsoft.com/office/drawing/2014/main" id="{7E83CB49-779D-49D3-9CBB-80B3D83ADD7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71" name="Picture 570" descr="NCCP CMYK BI.jpg">
          <a:extLst>
            <a:ext uri="{FF2B5EF4-FFF2-40B4-BE49-F238E27FC236}">
              <a16:creationId xmlns:a16="http://schemas.microsoft.com/office/drawing/2014/main" id="{DC349B15-DCDB-42BF-B50B-19D9125404E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572" name="Picture 571" descr="NCCP CMYK BI.jpg">
          <a:extLst>
            <a:ext uri="{FF2B5EF4-FFF2-40B4-BE49-F238E27FC236}">
              <a16:creationId xmlns:a16="http://schemas.microsoft.com/office/drawing/2014/main" id="{928A3389-6CAF-4F7A-821A-C0C26C40FD2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73" name="Picture 572" descr="NCCP CMYK BI.jpg">
          <a:extLst>
            <a:ext uri="{FF2B5EF4-FFF2-40B4-BE49-F238E27FC236}">
              <a16:creationId xmlns:a16="http://schemas.microsoft.com/office/drawing/2014/main" id="{223902E2-B58F-4F56-BFA7-BC1BDAF5061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74" name="Picture 573" descr="NCCP CMYK BI.jpg">
          <a:extLst>
            <a:ext uri="{FF2B5EF4-FFF2-40B4-BE49-F238E27FC236}">
              <a16:creationId xmlns:a16="http://schemas.microsoft.com/office/drawing/2014/main" id="{B2597BA2-F975-45E0-8C0C-0F2D6F145AB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75" name="Picture 574" descr="NCCP CMYK BI.jpg">
          <a:extLst>
            <a:ext uri="{FF2B5EF4-FFF2-40B4-BE49-F238E27FC236}">
              <a16:creationId xmlns:a16="http://schemas.microsoft.com/office/drawing/2014/main" id="{C6D95494-283C-42EF-9104-BABC8D7D907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76" name="Picture 575" descr="NCCP CMYK BI.jpg">
          <a:extLst>
            <a:ext uri="{FF2B5EF4-FFF2-40B4-BE49-F238E27FC236}">
              <a16:creationId xmlns:a16="http://schemas.microsoft.com/office/drawing/2014/main" id="{ECFCAA88-8561-4DAB-9942-C4C3DF52C35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77" name="Picture 576" descr="NCCP CMYK BI.jpg">
          <a:extLst>
            <a:ext uri="{FF2B5EF4-FFF2-40B4-BE49-F238E27FC236}">
              <a16:creationId xmlns:a16="http://schemas.microsoft.com/office/drawing/2014/main" id="{6163AC60-875F-42EA-A96B-A28DE520AA2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78" name="Picture 577" descr="NCCP CMYK BI.jpg">
          <a:extLst>
            <a:ext uri="{FF2B5EF4-FFF2-40B4-BE49-F238E27FC236}">
              <a16:creationId xmlns:a16="http://schemas.microsoft.com/office/drawing/2014/main" id="{5C10A40B-D4F5-49BE-9605-E73CB95524F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79" name="Picture 578" descr="NCCP CMYK BI.jpg">
          <a:extLst>
            <a:ext uri="{FF2B5EF4-FFF2-40B4-BE49-F238E27FC236}">
              <a16:creationId xmlns:a16="http://schemas.microsoft.com/office/drawing/2014/main" id="{D2A9FC35-92E6-4027-AC63-07B1CCCDD43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80" name="Picture 579" descr="NCCP CMYK BI.jpg">
          <a:extLst>
            <a:ext uri="{FF2B5EF4-FFF2-40B4-BE49-F238E27FC236}">
              <a16:creationId xmlns:a16="http://schemas.microsoft.com/office/drawing/2014/main" id="{FE2EC67E-AA09-4D62-BAEA-E56E88AB4CA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81" name="Picture 580" descr="NCCP CMYK BI.jpg">
          <a:extLst>
            <a:ext uri="{FF2B5EF4-FFF2-40B4-BE49-F238E27FC236}">
              <a16:creationId xmlns:a16="http://schemas.microsoft.com/office/drawing/2014/main" id="{6A904BC0-3E60-4917-B1E6-BF2834140C3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82" name="Picture 581" descr="NCCP CMYK BI.jpg">
          <a:extLst>
            <a:ext uri="{FF2B5EF4-FFF2-40B4-BE49-F238E27FC236}">
              <a16:creationId xmlns:a16="http://schemas.microsoft.com/office/drawing/2014/main" id="{9138C627-083F-4470-A3CB-2FD82715464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583" name="Picture 582" descr="NCCP CMYK BI.jpg">
          <a:extLst>
            <a:ext uri="{FF2B5EF4-FFF2-40B4-BE49-F238E27FC236}">
              <a16:creationId xmlns:a16="http://schemas.microsoft.com/office/drawing/2014/main" id="{7B7B878B-514D-469A-AA29-C61494F5667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84" name="Picture 583" descr="NCCP CMYK BI.jpg">
          <a:extLst>
            <a:ext uri="{FF2B5EF4-FFF2-40B4-BE49-F238E27FC236}">
              <a16:creationId xmlns:a16="http://schemas.microsoft.com/office/drawing/2014/main" id="{30427112-B56C-4E83-ABB7-305552A6ACF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85" name="Picture 584" descr="NCCP CMYK BI.jpg">
          <a:extLst>
            <a:ext uri="{FF2B5EF4-FFF2-40B4-BE49-F238E27FC236}">
              <a16:creationId xmlns:a16="http://schemas.microsoft.com/office/drawing/2014/main" id="{3196F17F-7404-4D07-9E29-91C43F0DADC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586" name="Picture 585" descr="NCCP CMYK BI.jpg">
          <a:extLst>
            <a:ext uri="{FF2B5EF4-FFF2-40B4-BE49-F238E27FC236}">
              <a16:creationId xmlns:a16="http://schemas.microsoft.com/office/drawing/2014/main" id="{257EC36E-D720-4910-8021-1AFBAF6D124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587" name="Picture 586" descr="NCCP CMYK BI.jpg">
          <a:extLst>
            <a:ext uri="{FF2B5EF4-FFF2-40B4-BE49-F238E27FC236}">
              <a16:creationId xmlns:a16="http://schemas.microsoft.com/office/drawing/2014/main" id="{7BF075C9-02AD-4DB7-94BC-5033FA030DB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588" name="Picture 587" descr="NCCP CMYK BI.jpg">
          <a:extLst>
            <a:ext uri="{FF2B5EF4-FFF2-40B4-BE49-F238E27FC236}">
              <a16:creationId xmlns:a16="http://schemas.microsoft.com/office/drawing/2014/main" id="{913372AD-8399-4047-BC7E-FCC06003335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89" name="Picture 588" descr="NCCP CMYK BI.jpg">
          <a:extLst>
            <a:ext uri="{FF2B5EF4-FFF2-40B4-BE49-F238E27FC236}">
              <a16:creationId xmlns:a16="http://schemas.microsoft.com/office/drawing/2014/main" id="{A2CF36B5-BFE0-4C2E-AE3A-9DB260D3B67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90" name="Picture 589" descr="NCCP CMYK BI.jpg">
          <a:extLst>
            <a:ext uri="{FF2B5EF4-FFF2-40B4-BE49-F238E27FC236}">
              <a16:creationId xmlns:a16="http://schemas.microsoft.com/office/drawing/2014/main" id="{BC83B400-AA60-4CAE-A80D-665A43ACB0E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91" name="Picture 590" descr="NCCP CMYK BI.jpg">
          <a:extLst>
            <a:ext uri="{FF2B5EF4-FFF2-40B4-BE49-F238E27FC236}">
              <a16:creationId xmlns:a16="http://schemas.microsoft.com/office/drawing/2014/main" id="{546E9046-C2DE-40F6-BE69-8F1E5E59D9F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92" name="Picture 591" descr="NCCP CMYK BI.jpg">
          <a:extLst>
            <a:ext uri="{FF2B5EF4-FFF2-40B4-BE49-F238E27FC236}">
              <a16:creationId xmlns:a16="http://schemas.microsoft.com/office/drawing/2014/main" id="{40C36A67-C296-4119-A638-F2274438635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93" name="Picture 592" descr="NCCP CMYK BI.jpg">
          <a:extLst>
            <a:ext uri="{FF2B5EF4-FFF2-40B4-BE49-F238E27FC236}">
              <a16:creationId xmlns:a16="http://schemas.microsoft.com/office/drawing/2014/main" id="{622B144A-B3EB-4C15-B860-45B14C18FBC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94" name="Picture 593" descr="NCCP CMYK BI.jpg">
          <a:extLst>
            <a:ext uri="{FF2B5EF4-FFF2-40B4-BE49-F238E27FC236}">
              <a16:creationId xmlns:a16="http://schemas.microsoft.com/office/drawing/2014/main" id="{9FAFDCFF-2182-4D32-87F5-59AF90D1BB5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95" name="Picture 594" descr="NCCP CMYK BI.jpg">
          <a:extLst>
            <a:ext uri="{FF2B5EF4-FFF2-40B4-BE49-F238E27FC236}">
              <a16:creationId xmlns:a16="http://schemas.microsoft.com/office/drawing/2014/main" id="{FADD5652-4078-490A-B1B3-5555BB185BF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96" name="Picture 595" descr="NCCP CMYK BI.jpg">
          <a:extLst>
            <a:ext uri="{FF2B5EF4-FFF2-40B4-BE49-F238E27FC236}">
              <a16:creationId xmlns:a16="http://schemas.microsoft.com/office/drawing/2014/main" id="{714724D0-DF4C-474A-9E49-6B94E0611F8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97" name="Picture 596" descr="NCCP CMYK BI.jpg">
          <a:extLst>
            <a:ext uri="{FF2B5EF4-FFF2-40B4-BE49-F238E27FC236}">
              <a16:creationId xmlns:a16="http://schemas.microsoft.com/office/drawing/2014/main" id="{8BC98538-C808-40FE-8D07-7D5BA456072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98" name="Picture 597" descr="NCCP CMYK BI.jpg">
          <a:extLst>
            <a:ext uri="{FF2B5EF4-FFF2-40B4-BE49-F238E27FC236}">
              <a16:creationId xmlns:a16="http://schemas.microsoft.com/office/drawing/2014/main" id="{BD47DA26-20AF-4B7A-9944-6E9EC2F576A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99" name="Picture 598" descr="NCCP CMYK BI.jpg">
          <a:extLst>
            <a:ext uri="{FF2B5EF4-FFF2-40B4-BE49-F238E27FC236}">
              <a16:creationId xmlns:a16="http://schemas.microsoft.com/office/drawing/2014/main" id="{1D271AE2-850C-4A9C-9D77-27289A11971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00" name="Picture 599" descr="NCCP CMYK BI.jpg">
          <a:extLst>
            <a:ext uri="{FF2B5EF4-FFF2-40B4-BE49-F238E27FC236}">
              <a16:creationId xmlns:a16="http://schemas.microsoft.com/office/drawing/2014/main" id="{8CABCEC2-25F0-4DAA-84C1-A424114BE49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01" name="Picture 600" descr="NCCP CMYK BI.jpg">
          <a:extLst>
            <a:ext uri="{FF2B5EF4-FFF2-40B4-BE49-F238E27FC236}">
              <a16:creationId xmlns:a16="http://schemas.microsoft.com/office/drawing/2014/main" id="{00B4819D-2FCC-4E00-89C4-8543E06F185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02" name="Picture 601" descr="NCCP CMYK BI.jpg">
          <a:extLst>
            <a:ext uri="{FF2B5EF4-FFF2-40B4-BE49-F238E27FC236}">
              <a16:creationId xmlns:a16="http://schemas.microsoft.com/office/drawing/2014/main" id="{8C31FFB7-7478-4529-9488-EA6655B6F5A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10</xdr:col>
      <xdr:colOff>0</xdr:colOff>
      <xdr:row>12</xdr:row>
      <xdr:rowOff>1670</xdr:rowOff>
    </xdr:to>
    <xdr:pic>
      <xdr:nvPicPr>
        <xdr:cNvPr id="2" name="Picture 1" descr="NCCP CMYK BI.jpg">
          <a:extLst>
            <a:ext uri="{FF2B5EF4-FFF2-40B4-BE49-F238E27FC236}">
              <a16:creationId xmlns:a16="http://schemas.microsoft.com/office/drawing/2014/main" id="{7F74D586-91A2-4A69-BFDE-3B18391C9F33}"/>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49370"/>
        </a:xfrm>
        <a:prstGeom prst="rect">
          <a:avLst/>
        </a:prstGeom>
      </xdr:spPr>
    </xdr:pic>
    <xdr:clientData/>
  </xdr:twoCellAnchor>
  <xdr:oneCellAnchor>
    <xdr:from>
      <xdr:col>11</xdr:col>
      <xdr:colOff>0</xdr:colOff>
      <xdr:row>70</xdr:row>
      <xdr:rowOff>0</xdr:rowOff>
    </xdr:from>
    <xdr:ext cx="0" cy="510159"/>
    <xdr:pic>
      <xdr:nvPicPr>
        <xdr:cNvPr id="3" name="Picture 2" descr="NCCP CMYK BI.jpg">
          <a:extLst>
            <a:ext uri="{FF2B5EF4-FFF2-40B4-BE49-F238E27FC236}">
              <a16:creationId xmlns:a16="http://schemas.microsoft.com/office/drawing/2014/main" id="{E5397CAE-3D76-4C1D-9CB7-DD284618B1E8}"/>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4" name="Picture 3" descr="NCCP CMYK BI.jpg">
          <a:extLst>
            <a:ext uri="{FF2B5EF4-FFF2-40B4-BE49-F238E27FC236}">
              <a16:creationId xmlns:a16="http://schemas.microsoft.com/office/drawing/2014/main" id="{7F1F891C-FD59-4133-AE7F-05A3DE401E30}"/>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5" name="Picture 4" descr="NCCP CMYK BI.jpg">
          <a:extLst>
            <a:ext uri="{FF2B5EF4-FFF2-40B4-BE49-F238E27FC236}">
              <a16:creationId xmlns:a16="http://schemas.microsoft.com/office/drawing/2014/main" id="{FBD44726-4FA3-4EAD-B353-3250FB3356F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6" name="Picture 5" descr="NCCP CMYK BI.jpg">
          <a:extLst>
            <a:ext uri="{FF2B5EF4-FFF2-40B4-BE49-F238E27FC236}">
              <a16:creationId xmlns:a16="http://schemas.microsoft.com/office/drawing/2014/main" id="{026075EF-1A4B-4FA7-994C-4B55FF610CEB}"/>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7" name="Picture 6" descr="NCCP CMYK BI.jpg">
          <a:extLst>
            <a:ext uri="{FF2B5EF4-FFF2-40B4-BE49-F238E27FC236}">
              <a16:creationId xmlns:a16="http://schemas.microsoft.com/office/drawing/2014/main" id="{D8686A9F-DB9E-4D43-874A-5506217C2E32}"/>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8" name="Picture 7" descr="NCCP CMYK BI.jpg">
          <a:extLst>
            <a:ext uri="{FF2B5EF4-FFF2-40B4-BE49-F238E27FC236}">
              <a16:creationId xmlns:a16="http://schemas.microsoft.com/office/drawing/2014/main" id="{14D5B81D-3A9D-4B00-8D08-7F579303D7C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9" name="Picture 8" descr="NCCP CMYK BI.jpg">
          <a:extLst>
            <a:ext uri="{FF2B5EF4-FFF2-40B4-BE49-F238E27FC236}">
              <a16:creationId xmlns:a16="http://schemas.microsoft.com/office/drawing/2014/main" id="{89AB68F5-9A6B-44F6-8F57-61D9A30E2148}"/>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10" name="Picture 9" descr="NCCP CMYK BI.jpg">
          <a:extLst>
            <a:ext uri="{FF2B5EF4-FFF2-40B4-BE49-F238E27FC236}">
              <a16:creationId xmlns:a16="http://schemas.microsoft.com/office/drawing/2014/main" id="{FC12D7C1-F824-46A8-8E92-BA5C547C6576}"/>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11" name="Picture 10" descr="NCCP CMYK BI.jpg">
          <a:extLst>
            <a:ext uri="{FF2B5EF4-FFF2-40B4-BE49-F238E27FC236}">
              <a16:creationId xmlns:a16="http://schemas.microsoft.com/office/drawing/2014/main" id="{90B60A5A-7A59-40C2-982C-C5DE4F90AA53}"/>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12" name="Picture 11" descr="NCCP CMYK BI.jpg">
          <a:extLst>
            <a:ext uri="{FF2B5EF4-FFF2-40B4-BE49-F238E27FC236}">
              <a16:creationId xmlns:a16="http://schemas.microsoft.com/office/drawing/2014/main" id="{FA992D78-1396-4138-AED8-66523B3BA111}"/>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13" name="Picture 12" descr="NCCP CMYK BI.jpg">
          <a:extLst>
            <a:ext uri="{FF2B5EF4-FFF2-40B4-BE49-F238E27FC236}">
              <a16:creationId xmlns:a16="http://schemas.microsoft.com/office/drawing/2014/main" id="{BF846678-07EB-4FDA-8EAA-935BC6BF334E}"/>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14" name="Picture 13" descr="NCCP CMYK BI.jpg">
          <a:extLst>
            <a:ext uri="{FF2B5EF4-FFF2-40B4-BE49-F238E27FC236}">
              <a16:creationId xmlns:a16="http://schemas.microsoft.com/office/drawing/2014/main" id="{72BE60D0-1438-4DB9-94A6-3FA20FC276BB}"/>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15" name="Picture 14" descr="NCCP CMYK BI.jpg">
          <a:extLst>
            <a:ext uri="{FF2B5EF4-FFF2-40B4-BE49-F238E27FC236}">
              <a16:creationId xmlns:a16="http://schemas.microsoft.com/office/drawing/2014/main" id="{672F5B19-B4BC-441F-9AD8-1073E2E5C49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 name="Picture 15" descr="NCCP CMYK BI.jpg">
          <a:extLst>
            <a:ext uri="{FF2B5EF4-FFF2-40B4-BE49-F238E27FC236}">
              <a16:creationId xmlns:a16="http://schemas.microsoft.com/office/drawing/2014/main" id="{B0234CE4-E88C-41E3-B168-6895A260DB2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7" name="Picture 16" descr="NCCP CMYK BI.jpg">
          <a:extLst>
            <a:ext uri="{FF2B5EF4-FFF2-40B4-BE49-F238E27FC236}">
              <a16:creationId xmlns:a16="http://schemas.microsoft.com/office/drawing/2014/main" id="{6AC681D2-F971-416A-8B96-F64B301637F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 name="Picture 17" descr="NCCP CMYK BI.jpg">
          <a:extLst>
            <a:ext uri="{FF2B5EF4-FFF2-40B4-BE49-F238E27FC236}">
              <a16:creationId xmlns:a16="http://schemas.microsoft.com/office/drawing/2014/main" id="{2C70DBBB-A667-4898-8459-E36EFBDF7BB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 name="Picture 18" descr="NCCP CMYK BI.jpg">
          <a:extLst>
            <a:ext uri="{FF2B5EF4-FFF2-40B4-BE49-F238E27FC236}">
              <a16:creationId xmlns:a16="http://schemas.microsoft.com/office/drawing/2014/main" id="{425B42C4-1849-4899-90A2-68C96CE87DC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0" name="Picture 19" descr="NCCP CMYK BI.jpg">
          <a:extLst>
            <a:ext uri="{FF2B5EF4-FFF2-40B4-BE49-F238E27FC236}">
              <a16:creationId xmlns:a16="http://schemas.microsoft.com/office/drawing/2014/main" id="{1BFF601F-6A36-4D3F-86FD-1A27359BC6F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65942</xdr:rowOff>
    </xdr:from>
    <xdr:to>
      <xdr:col>33</xdr:col>
      <xdr:colOff>7327</xdr:colOff>
      <xdr:row>40</xdr:row>
      <xdr:rowOff>87923</xdr:rowOff>
    </xdr:to>
    <xdr:cxnSp macro="">
      <xdr:nvCxnSpPr>
        <xdr:cNvPr id="21" name="Straight Connector 20">
          <a:extLst>
            <a:ext uri="{FF2B5EF4-FFF2-40B4-BE49-F238E27FC236}">
              <a16:creationId xmlns:a16="http://schemas.microsoft.com/office/drawing/2014/main" id="{96A0B9EF-E5CA-46E3-945C-36ADA0D5765E}"/>
            </a:ext>
          </a:extLst>
        </xdr:cNvPr>
        <xdr:cNvCxnSpPr/>
      </xdr:nvCxnSpPr>
      <xdr:spPr>
        <a:xfrm flipV="1">
          <a:off x="29308" y="6819167"/>
          <a:ext cx="23485719" cy="219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22" name="Picture 21" descr="NCCP CMYK BI.jpg">
          <a:extLst>
            <a:ext uri="{FF2B5EF4-FFF2-40B4-BE49-F238E27FC236}">
              <a16:creationId xmlns:a16="http://schemas.microsoft.com/office/drawing/2014/main" id="{3296E805-C31B-4F9E-944A-3CB8B53248DA}"/>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23" name="Picture 22" descr="NCCP CMYK BI.jpg">
          <a:extLst>
            <a:ext uri="{FF2B5EF4-FFF2-40B4-BE49-F238E27FC236}">
              <a16:creationId xmlns:a16="http://schemas.microsoft.com/office/drawing/2014/main" id="{2424440C-46D0-4123-B0AA-6993E783901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4" name="Picture 23" descr="NCCP CMYK BI.jpg">
          <a:extLst>
            <a:ext uri="{FF2B5EF4-FFF2-40B4-BE49-F238E27FC236}">
              <a16:creationId xmlns:a16="http://schemas.microsoft.com/office/drawing/2014/main" id="{18E67DCE-DAC4-482C-8A52-5B62D5A706E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5" name="Picture 24" descr="NCCP CMYK BI.jpg">
          <a:extLst>
            <a:ext uri="{FF2B5EF4-FFF2-40B4-BE49-F238E27FC236}">
              <a16:creationId xmlns:a16="http://schemas.microsoft.com/office/drawing/2014/main" id="{E12233C9-009B-48AA-B2FD-062C6DBAF68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6" name="Picture 25" descr="NCCP CMYK BI.jpg">
          <a:extLst>
            <a:ext uri="{FF2B5EF4-FFF2-40B4-BE49-F238E27FC236}">
              <a16:creationId xmlns:a16="http://schemas.microsoft.com/office/drawing/2014/main" id="{06819B48-6424-4327-9464-E6D4F231B62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7" name="Picture 26" descr="NCCP CMYK BI.jpg">
          <a:extLst>
            <a:ext uri="{FF2B5EF4-FFF2-40B4-BE49-F238E27FC236}">
              <a16:creationId xmlns:a16="http://schemas.microsoft.com/office/drawing/2014/main" id="{CC48846F-C8D9-4BAD-BC56-04E57DC3E38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twoCellAnchor editAs="oneCell">
    <xdr:from>
      <xdr:col>10</xdr:col>
      <xdr:colOff>0</xdr:colOff>
      <xdr:row>8</xdr:row>
      <xdr:rowOff>0</xdr:rowOff>
    </xdr:from>
    <xdr:to>
      <xdr:col>10</xdr:col>
      <xdr:colOff>0</xdr:colOff>
      <xdr:row>12</xdr:row>
      <xdr:rowOff>1670</xdr:rowOff>
    </xdr:to>
    <xdr:pic>
      <xdr:nvPicPr>
        <xdr:cNvPr id="28" name="Picture 27" descr="NCCP CMYK BI.jpg">
          <a:extLst>
            <a:ext uri="{FF2B5EF4-FFF2-40B4-BE49-F238E27FC236}">
              <a16:creationId xmlns:a16="http://schemas.microsoft.com/office/drawing/2014/main" id="{7D957AF7-051B-424D-B346-787BA31AA539}"/>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49370"/>
        </a:xfrm>
        <a:prstGeom prst="rect">
          <a:avLst/>
        </a:prstGeom>
      </xdr:spPr>
    </xdr:pic>
    <xdr:clientData/>
  </xdr:twoCellAnchor>
  <xdr:oneCellAnchor>
    <xdr:from>
      <xdr:col>11</xdr:col>
      <xdr:colOff>0</xdr:colOff>
      <xdr:row>70</xdr:row>
      <xdr:rowOff>0</xdr:rowOff>
    </xdr:from>
    <xdr:ext cx="0" cy="510159"/>
    <xdr:pic>
      <xdr:nvPicPr>
        <xdr:cNvPr id="29" name="Picture 28" descr="NCCP CMYK BI.jpg">
          <a:extLst>
            <a:ext uri="{FF2B5EF4-FFF2-40B4-BE49-F238E27FC236}">
              <a16:creationId xmlns:a16="http://schemas.microsoft.com/office/drawing/2014/main" id="{B4BA46F9-62F6-4AF9-B873-72DD45A4FD42}"/>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0" name="Picture 29" descr="NCCP CMYK BI.jpg">
          <a:extLst>
            <a:ext uri="{FF2B5EF4-FFF2-40B4-BE49-F238E27FC236}">
              <a16:creationId xmlns:a16="http://schemas.microsoft.com/office/drawing/2014/main" id="{CFB123A7-4C41-449D-B6F8-FC4C14D6915C}"/>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1" name="Picture 30" descr="NCCP CMYK BI.jpg">
          <a:extLst>
            <a:ext uri="{FF2B5EF4-FFF2-40B4-BE49-F238E27FC236}">
              <a16:creationId xmlns:a16="http://schemas.microsoft.com/office/drawing/2014/main" id="{8BE2124F-55D1-47A3-8473-316A286F107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2" name="Picture 31" descr="NCCP CMYK BI.jpg">
          <a:extLst>
            <a:ext uri="{FF2B5EF4-FFF2-40B4-BE49-F238E27FC236}">
              <a16:creationId xmlns:a16="http://schemas.microsoft.com/office/drawing/2014/main" id="{515EFBA0-6B6B-4CC9-91DE-4584135BA928}"/>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3" name="Picture 32" descr="NCCP CMYK BI.jpg">
          <a:extLst>
            <a:ext uri="{FF2B5EF4-FFF2-40B4-BE49-F238E27FC236}">
              <a16:creationId xmlns:a16="http://schemas.microsoft.com/office/drawing/2014/main" id="{97E93C25-1562-4E44-A092-15AA08E7AC3C}"/>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4" name="Picture 33" descr="NCCP CMYK BI.jpg">
          <a:extLst>
            <a:ext uri="{FF2B5EF4-FFF2-40B4-BE49-F238E27FC236}">
              <a16:creationId xmlns:a16="http://schemas.microsoft.com/office/drawing/2014/main" id="{5BCAE34E-B2EC-452B-9F0F-9417B97265A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5" name="Picture 34" descr="NCCP CMYK BI.jpg">
          <a:extLst>
            <a:ext uri="{FF2B5EF4-FFF2-40B4-BE49-F238E27FC236}">
              <a16:creationId xmlns:a16="http://schemas.microsoft.com/office/drawing/2014/main" id="{949FB3B6-B1C7-4BAA-A3EC-4489899F9446}"/>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36" name="Picture 35" descr="NCCP CMYK BI.jpg">
          <a:extLst>
            <a:ext uri="{FF2B5EF4-FFF2-40B4-BE49-F238E27FC236}">
              <a16:creationId xmlns:a16="http://schemas.microsoft.com/office/drawing/2014/main" id="{43384F1E-25AC-498E-9D28-7F76B4B05C27}"/>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37" name="Picture 36" descr="NCCP CMYK BI.jpg">
          <a:extLst>
            <a:ext uri="{FF2B5EF4-FFF2-40B4-BE49-F238E27FC236}">
              <a16:creationId xmlns:a16="http://schemas.microsoft.com/office/drawing/2014/main" id="{16BD50A9-CDD1-4A22-B247-53EA1F75DC78}"/>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38" name="Picture 37" descr="NCCP CMYK BI.jpg">
          <a:extLst>
            <a:ext uri="{FF2B5EF4-FFF2-40B4-BE49-F238E27FC236}">
              <a16:creationId xmlns:a16="http://schemas.microsoft.com/office/drawing/2014/main" id="{A7AEFF32-5FA6-4C5E-8157-F47E3AA1A582}"/>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39" name="Picture 38" descr="NCCP CMYK BI.jpg">
          <a:extLst>
            <a:ext uri="{FF2B5EF4-FFF2-40B4-BE49-F238E27FC236}">
              <a16:creationId xmlns:a16="http://schemas.microsoft.com/office/drawing/2014/main" id="{5495F0D2-EB1A-46BD-90AB-082151429CC7}"/>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40" name="Picture 39" descr="NCCP CMYK BI.jpg">
          <a:extLst>
            <a:ext uri="{FF2B5EF4-FFF2-40B4-BE49-F238E27FC236}">
              <a16:creationId xmlns:a16="http://schemas.microsoft.com/office/drawing/2014/main" id="{927897F6-36EA-45B5-A1E4-D3CEF851E8AD}"/>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41" name="Picture 40" descr="NCCP CMYK BI.jpg">
          <a:extLst>
            <a:ext uri="{FF2B5EF4-FFF2-40B4-BE49-F238E27FC236}">
              <a16:creationId xmlns:a16="http://schemas.microsoft.com/office/drawing/2014/main" id="{B5AAB104-C0C7-42DE-A3F2-E17704BC95D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2" name="Picture 41" descr="NCCP CMYK BI.jpg">
          <a:extLst>
            <a:ext uri="{FF2B5EF4-FFF2-40B4-BE49-F238E27FC236}">
              <a16:creationId xmlns:a16="http://schemas.microsoft.com/office/drawing/2014/main" id="{9DEA5BAD-F785-46BC-801D-514796002D0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3" name="Picture 42" descr="NCCP CMYK BI.jpg">
          <a:extLst>
            <a:ext uri="{FF2B5EF4-FFF2-40B4-BE49-F238E27FC236}">
              <a16:creationId xmlns:a16="http://schemas.microsoft.com/office/drawing/2014/main" id="{C1BA14CA-1F57-46F0-AAD8-E4779EE6B54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4" name="Picture 43" descr="NCCP CMYK BI.jpg">
          <a:extLst>
            <a:ext uri="{FF2B5EF4-FFF2-40B4-BE49-F238E27FC236}">
              <a16:creationId xmlns:a16="http://schemas.microsoft.com/office/drawing/2014/main" id="{C2D8AD53-22B9-4314-9130-E204E182413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 name="Picture 44" descr="NCCP CMYK BI.jpg">
          <a:extLst>
            <a:ext uri="{FF2B5EF4-FFF2-40B4-BE49-F238E27FC236}">
              <a16:creationId xmlns:a16="http://schemas.microsoft.com/office/drawing/2014/main" id="{4ADDDF53-9778-4652-A9B6-28BD7FBC70D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6" name="Picture 45" descr="NCCP CMYK BI.jpg">
          <a:extLst>
            <a:ext uri="{FF2B5EF4-FFF2-40B4-BE49-F238E27FC236}">
              <a16:creationId xmlns:a16="http://schemas.microsoft.com/office/drawing/2014/main" id="{6FA58615-ACFF-489A-A26A-9795632074F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66675</xdr:rowOff>
    </xdr:from>
    <xdr:to>
      <xdr:col>35</xdr:col>
      <xdr:colOff>19050</xdr:colOff>
      <xdr:row>40</xdr:row>
      <xdr:rowOff>87924</xdr:rowOff>
    </xdr:to>
    <xdr:cxnSp macro="">
      <xdr:nvCxnSpPr>
        <xdr:cNvPr id="47" name="Straight Connector 46">
          <a:extLst>
            <a:ext uri="{FF2B5EF4-FFF2-40B4-BE49-F238E27FC236}">
              <a16:creationId xmlns:a16="http://schemas.microsoft.com/office/drawing/2014/main" id="{82E9FE80-6113-4F12-ADB2-90166A7CDCA4}"/>
            </a:ext>
          </a:extLst>
        </xdr:cNvPr>
        <xdr:cNvCxnSpPr/>
      </xdr:nvCxnSpPr>
      <xdr:spPr>
        <a:xfrm flipV="1">
          <a:off x="29308" y="6819900"/>
          <a:ext cx="24983342" cy="2124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48" name="Picture 47" descr="NCCP CMYK BI.jpg">
          <a:extLst>
            <a:ext uri="{FF2B5EF4-FFF2-40B4-BE49-F238E27FC236}">
              <a16:creationId xmlns:a16="http://schemas.microsoft.com/office/drawing/2014/main" id="{5F65676B-B3CC-4CF8-97EF-52B16AEABBA7}"/>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49" name="Picture 48" descr="NCCP CMYK BI.jpg">
          <a:extLst>
            <a:ext uri="{FF2B5EF4-FFF2-40B4-BE49-F238E27FC236}">
              <a16:creationId xmlns:a16="http://schemas.microsoft.com/office/drawing/2014/main" id="{598B4C35-A7FA-44C0-B7D9-8E07B7627F4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0" name="Picture 49" descr="NCCP CMYK BI.jpg">
          <a:extLst>
            <a:ext uri="{FF2B5EF4-FFF2-40B4-BE49-F238E27FC236}">
              <a16:creationId xmlns:a16="http://schemas.microsoft.com/office/drawing/2014/main" id="{FB7CA788-DB38-4FB6-8252-013EC009945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1" name="Picture 50" descr="NCCP CMYK BI.jpg">
          <a:extLst>
            <a:ext uri="{FF2B5EF4-FFF2-40B4-BE49-F238E27FC236}">
              <a16:creationId xmlns:a16="http://schemas.microsoft.com/office/drawing/2014/main" id="{4F6D82E1-2E04-49C6-B3EA-3C3626C0D4D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2" name="Picture 51" descr="NCCP CMYK BI.jpg">
          <a:extLst>
            <a:ext uri="{FF2B5EF4-FFF2-40B4-BE49-F238E27FC236}">
              <a16:creationId xmlns:a16="http://schemas.microsoft.com/office/drawing/2014/main" id="{8A607B17-5D9D-4C7C-B46C-A0A0BA0875E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 name="Picture 52" descr="NCCP CMYK BI.jpg">
          <a:extLst>
            <a:ext uri="{FF2B5EF4-FFF2-40B4-BE49-F238E27FC236}">
              <a16:creationId xmlns:a16="http://schemas.microsoft.com/office/drawing/2014/main" id="{B8322BBC-09BA-485C-8435-17BDFA28578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 name="Picture 53" descr="NCCP CMYK BI.jpg">
          <a:extLst>
            <a:ext uri="{FF2B5EF4-FFF2-40B4-BE49-F238E27FC236}">
              <a16:creationId xmlns:a16="http://schemas.microsoft.com/office/drawing/2014/main" id="{DA4EFC59-60AF-4298-929F-AF7AEB673DC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5" name="Picture 54" descr="NCCP CMYK BI.jpg">
          <a:extLst>
            <a:ext uri="{FF2B5EF4-FFF2-40B4-BE49-F238E27FC236}">
              <a16:creationId xmlns:a16="http://schemas.microsoft.com/office/drawing/2014/main" id="{6BD5A725-038E-41FA-B5BC-70D56FC95D9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28</xdr:col>
      <xdr:colOff>0</xdr:colOff>
      <xdr:row>8</xdr:row>
      <xdr:rowOff>0</xdr:rowOff>
    </xdr:from>
    <xdr:ext cx="0" cy="500892"/>
    <xdr:pic>
      <xdr:nvPicPr>
        <xdr:cNvPr id="56" name="Picture 55" descr="NCCP CMYK BI.jpg">
          <a:extLst>
            <a:ext uri="{FF2B5EF4-FFF2-40B4-BE49-F238E27FC236}">
              <a16:creationId xmlns:a16="http://schemas.microsoft.com/office/drawing/2014/main" id="{84F84A79-23D6-4DE5-99AA-240E2F497FAA}"/>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twoCellAnchor editAs="oneCell">
    <xdr:from>
      <xdr:col>10</xdr:col>
      <xdr:colOff>0</xdr:colOff>
      <xdr:row>8</xdr:row>
      <xdr:rowOff>0</xdr:rowOff>
    </xdr:from>
    <xdr:to>
      <xdr:col>10</xdr:col>
      <xdr:colOff>0</xdr:colOff>
      <xdr:row>12</xdr:row>
      <xdr:rowOff>1670</xdr:rowOff>
    </xdr:to>
    <xdr:pic>
      <xdr:nvPicPr>
        <xdr:cNvPr id="57" name="Picture 56" descr="NCCP CMYK BI.jpg">
          <a:extLst>
            <a:ext uri="{FF2B5EF4-FFF2-40B4-BE49-F238E27FC236}">
              <a16:creationId xmlns:a16="http://schemas.microsoft.com/office/drawing/2014/main" id="{A8863D4C-3AD8-4784-A52A-41FCE4C4201F}"/>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49370"/>
        </a:xfrm>
        <a:prstGeom prst="rect">
          <a:avLst/>
        </a:prstGeom>
      </xdr:spPr>
    </xdr:pic>
    <xdr:clientData/>
  </xdr:twoCellAnchor>
  <xdr:oneCellAnchor>
    <xdr:from>
      <xdr:col>21</xdr:col>
      <xdr:colOff>0</xdr:colOff>
      <xdr:row>8</xdr:row>
      <xdr:rowOff>0</xdr:rowOff>
    </xdr:from>
    <xdr:ext cx="0" cy="510159"/>
    <xdr:pic>
      <xdr:nvPicPr>
        <xdr:cNvPr id="58" name="Picture 57" descr="NCCP CMYK BI.jpg">
          <a:extLst>
            <a:ext uri="{FF2B5EF4-FFF2-40B4-BE49-F238E27FC236}">
              <a16:creationId xmlns:a16="http://schemas.microsoft.com/office/drawing/2014/main" id="{09EAF62A-A041-4525-A0A3-5A94600439C3}"/>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21</xdr:col>
      <xdr:colOff>0</xdr:colOff>
      <xdr:row>8</xdr:row>
      <xdr:rowOff>0</xdr:rowOff>
    </xdr:from>
    <xdr:ext cx="0" cy="510159"/>
    <xdr:pic>
      <xdr:nvPicPr>
        <xdr:cNvPr id="59" name="Picture 58" descr="NCCP CMYK BI.jpg">
          <a:extLst>
            <a:ext uri="{FF2B5EF4-FFF2-40B4-BE49-F238E27FC236}">
              <a16:creationId xmlns:a16="http://schemas.microsoft.com/office/drawing/2014/main" id="{1CE0B7EE-0EF5-4B98-9625-672AF2F93685}"/>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23</xdr:col>
      <xdr:colOff>0</xdr:colOff>
      <xdr:row>8</xdr:row>
      <xdr:rowOff>0</xdr:rowOff>
    </xdr:from>
    <xdr:ext cx="0" cy="513822"/>
    <xdr:pic>
      <xdr:nvPicPr>
        <xdr:cNvPr id="60" name="Picture 59" descr="NCCP CMYK BI.jpg">
          <a:extLst>
            <a:ext uri="{FF2B5EF4-FFF2-40B4-BE49-F238E27FC236}">
              <a16:creationId xmlns:a16="http://schemas.microsoft.com/office/drawing/2014/main" id="{694195EA-120F-4938-8796-D1644813A132}"/>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28</xdr:col>
      <xdr:colOff>0</xdr:colOff>
      <xdr:row>8</xdr:row>
      <xdr:rowOff>0</xdr:rowOff>
    </xdr:from>
    <xdr:ext cx="0" cy="513822"/>
    <xdr:pic>
      <xdr:nvPicPr>
        <xdr:cNvPr id="61" name="Picture 60" descr="NCCP CMYK BI.jpg">
          <a:extLst>
            <a:ext uri="{FF2B5EF4-FFF2-40B4-BE49-F238E27FC236}">
              <a16:creationId xmlns:a16="http://schemas.microsoft.com/office/drawing/2014/main" id="{FD2AC37B-368A-485E-85E2-A1C0FC73396A}"/>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28</xdr:col>
      <xdr:colOff>0</xdr:colOff>
      <xdr:row>8</xdr:row>
      <xdr:rowOff>0</xdr:rowOff>
    </xdr:from>
    <xdr:ext cx="0" cy="500892"/>
    <xdr:pic>
      <xdr:nvPicPr>
        <xdr:cNvPr id="62" name="Picture 61" descr="NCCP CMYK BI.jpg">
          <a:extLst>
            <a:ext uri="{FF2B5EF4-FFF2-40B4-BE49-F238E27FC236}">
              <a16:creationId xmlns:a16="http://schemas.microsoft.com/office/drawing/2014/main" id="{2CC8758C-4738-4176-B348-0ABC848CEE1C}"/>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oneCellAnchor>
    <xdr:from>
      <xdr:col>19</xdr:col>
      <xdr:colOff>0</xdr:colOff>
      <xdr:row>42</xdr:row>
      <xdr:rowOff>0</xdr:rowOff>
    </xdr:from>
    <xdr:ext cx="0" cy="510159"/>
    <xdr:pic>
      <xdr:nvPicPr>
        <xdr:cNvPr id="63" name="Picture 62" descr="NCCP CMYK BI.jpg">
          <a:extLst>
            <a:ext uri="{FF2B5EF4-FFF2-40B4-BE49-F238E27FC236}">
              <a16:creationId xmlns:a16="http://schemas.microsoft.com/office/drawing/2014/main" id="{7174345A-7922-4864-BDAF-23BBAE61670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 name="Picture 63" descr="NCCP CMYK BI.jpg">
          <a:extLst>
            <a:ext uri="{FF2B5EF4-FFF2-40B4-BE49-F238E27FC236}">
              <a16:creationId xmlns:a16="http://schemas.microsoft.com/office/drawing/2014/main" id="{EE67E868-FBCA-434C-A9B5-66C09C9C1C6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5" name="Picture 64" descr="NCCP CMYK BI.jpg">
          <a:extLst>
            <a:ext uri="{FF2B5EF4-FFF2-40B4-BE49-F238E27FC236}">
              <a16:creationId xmlns:a16="http://schemas.microsoft.com/office/drawing/2014/main" id="{39377F21-45FB-4E58-89C0-069B0F23D0A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 name="Picture 65" descr="NCCP CMYK BI.jpg">
          <a:extLst>
            <a:ext uri="{FF2B5EF4-FFF2-40B4-BE49-F238E27FC236}">
              <a16:creationId xmlns:a16="http://schemas.microsoft.com/office/drawing/2014/main" id="{63E81BC0-7970-430A-816E-D2EDC56CF05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 name="Picture 66" descr="NCCP CMYK BI.jpg">
          <a:extLst>
            <a:ext uri="{FF2B5EF4-FFF2-40B4-BE49-F238E27FC236}">
              <a16:creationId xmlns:a16="http://schemas.microsoft.com/office/drawing/2014/main" id="{B1DA1BD0-D1C0-4D09-9DDD-BDBE64509C7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8" name="Picture 67" descr="NCCP CMYK BI.jpg">
          <a:extLst>
            <a:ext uri="{FF2B5EF4-FFF2-40B4-BE49-F238E27FC236}">
              <a16:creationId xmlns:a16="http://schemas.microsoft.com/office/drawing/2014/main" id="{2A0CB1FB-C159-4671-B81B-1E985D972AF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 name="Picture 68" descr="NCCP CMYK BI.jpg">
          <a:extLst>
            <a:ext uri="{FF2B5EF4-FFF2-40B4-BE49-F238E27FC236}">
              <a16:creationId xmlns:a16="http://schemas.microsoft.com/office/drawing/2014/main" id="{E46091BB-D528-404F-B1C1-DE2A134079A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 name="Picture 69" descr="NCCP CMYK BI.jpg">
          <a:extLst>
            <a:ext uri="{FF2B5EF4-FFF2-40B4-BE49-F238E27FC236}">
              <a16:creationId xmlns:a16="http://schemas.microsoft.com/office/drawing/2014/main" id="{100E0E1A-5CA5-45B1-8F46-79FD4C291CC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1" name="Picture 70" descr="NCCP CMYK BI.jpg">
          <a:extLst>
            <a:ext uri="{FF2B5EF4-FFF2-40B4-BE49-F238E27FC236}">
              <a16:creationId xmlns:a16="http://schemas.microsoft.com/office/drawing/2014/main" id="{0BBDF951-9E6C-4CA9-AAB6-FB1B199A072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2" name="Picture 71" descr="NCCP CMYK BI.jpg">
          <a:extLst>
            <a:ext uri="{FF2B5EF4-FFF2-40B4-BE49-F238E27FC236}">
              <a16:creationId xmlns:a16="http://schemas.microsoft.com/office/drawing/2014/main" id="{5780BC20-FCA4-41DE-AEC5-D86EB090BFC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 name="Picture 72" descr="NCCP CMYK BI.jpg">
          <a:extLst>
            <a:ext uri="{FF2B5EF4-FFF2-40B4-BE49-F238E27FC236}">
              <a16:creationId xmlns:a16="http://schemas.microsoft.com/office/drawing/2014/main" id="{C6A6666F-6226-4E6E-AC00-3DCD89A2339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4" name="Picture 73" descr="NCCP CMYK BI.jpg">
          <a:extLst>
            <a:ext uri="{FF2B5EF4-FFF2-40B4-BE49-F238E27FC236}">
              <a16:creationId xmlns:a16="http://schemas.microsoft.com/office/drawing/2014/main" id="{85E8EEF7-7E56-4D63-BFA6-4AB4D46327A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5" name="Picture 74" descr="NCCP CMYK BI.jpg">
          <a:extLst>
            <a:ext uri="{FF2B5EF4-FFF2-40B4-BE49-F238E27FC236}">
              <a16:creationId xmlns:a16="http://schemas.microsoft.com/office/drawing/2014/main" id="{2BCF4427-0509-464C-A658-DC8C626F1A6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twoCellAnchor editAs="oneCell">
    <xdr:from>
      <xdr:col>10</xdr:col>
      <xdr:colOff>0</xdr:colOff>
      <xdr:row>1</xdr:row>
      <xdr:rowOff>0</xdr:rowOff>
    </xdr:from>
    <xdr:to>
      <xdr:col>10</xdr:col>
      <xdr:colOff>0</xdr:colOff>
      <xdr:row>3</xdr:row>
      <xdr:rowOff>115970</xdr:rowOff>
    </xdr:to>
    <xdr:pic>
      <xdr:nvPicPr>
        <xdr:cNvPr id="76" name="Picture 75" descr="NCCP CMYK BI.jpg">
          <a:extLst>
            <a:ext uri="{FF2B5EF4-FFF2-40B4-BE49-F238E27FC236}">
              <a16:creationId xmlns:a16="http://schemas.microsoft.com/office/drawing/2014/main" id="{37312828-7E84-4DA0-B5C6-16FCC6E1A402}"/>
            </a:ext>
          </a:extLst>
        </xdr:cNvPr>
        <xdr:cNvPicPr>
          <a:picLocks noChangeAspect="1"/>
        </xdr:cNvPicPr>
      </xdr:nvPicPr>
      <xdr:blipFill>
        <a:blip xmlns:r="http://schemas.openxmlformats.org/officeDocument/2006/relationships" r:embed="rId1" cstate="print"/>
        <a:stretch>
          <a:fillRect/>
        </a:stretch>
      </xdr:blipFill>
      <xdr:spPr>
        <a:xfrm>
          <a:off x="7296150" y="171450"/>
          <a:ext cx="0" cy="487445"/>
        </a:xfrm>
        <a:prstGeom prst="rect">
          <a:avLst/>
        </a:prstGeom>
      </xdr:spPr>
    </xdr:pic>
    <xdr:clientData/>
  </xdr:twoCellAnchor>
  <xdr:oneCellAnchor>
    <xdr:from>
      <xdr:col>21</xdr:col>
      <xdr:colOff>0</xdr:colOff>
      <xdr:row>1</xdr:row>
      <xdr:rowOff>0</xdr:rowOff>
    </xdr:from>
    <xdr:ext cx="0" cy="510159"/>
    <xdr:pic>
      <xdr:nvPicPr>
        <xdr:cNvPr id="77" name="Picture 76" descr="NCCP CMYK BI.jpg">
          <a:extLst>
            <a:ext uri="{FF2B5EF4-FFF2-40B4-BE49-F238E27FC236}">
              <a16:creationId xmlns:a16="http://schemas.microsoft.com/office/drawing/2014/main" id="{9AE22D72-E709-432D-B187-95325D1D894F}"/>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21</xdr:col>
      <xdr:colOff>0</xdr:colOff>
      <xdr:row>1</xdr:row>
      <xdr:rowOff>0</xdr:rowOff>
    </xdr:from>
    <xdr:ext cx="0" cy="510159"/>
    <xdr:pic>
      <xdr:nvPicPr>
        <xdr:cNvPr id="78" name="Picture 77" descr="NCCP CMYK BI.jpg">
          <a:extLst>
            <a:ext uri="{FF2B5EF4-FFF2-40B4-BE49-F238E27FC236}">
              <a16:creationId xmlns:a16="http://schemas.microsoft.com/office/drawing/2014/main" id="{4CA0AEA0-664E-45DC-8D5F-DADF1C03AE30}"/>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23</xdr:col>
      <xdr:colOff>0</xdr:colOff>
      <xdr:row>1</xdr:row>
      <xdr:rowOff>0</xdr:rowOff>
    </xdr:from>
    <xdr:ext cx="0" cy="513822"/>
    <xdr:pic>
      <xdr:nvPicPr>
        <xdr:cNvPr id="79" name="Picture 78" descr="NCCP CMYK BI.jpg">
          <a:extLst>
            <a:ext uri="{FF2B5EF4-FFF2-40B4-BE49-F238E27FC236}">
              <a16:creationId xmlns:a16="http://schemas.microsoft.com/office/drawing/2014/main" id="{CE9ABCB3-4390-45E4-9870-825935DE9A22}"/>
            </a:ext>
          </a:extLst>
        </xdr:cNvPr>
        <xdr:cNvPicPr>
          <a:picLocks noChangeAspect="1"/>
        </xdr:cNvPicPr>
      </xdr:nvPicPr>
      <xdr:blipFill>
        <a:blip xmlns:r="http://schemas.openxmlformats.org/officeDocument/2006/relationships" r:embed="rId1" cstate="print"/>
        <a:stretch>
          <a:fillRect/>
        </a:stretch>
      </xdr:blipFill>
      <xdr:spPr>
        <a:xfrm>
          <a:off x="16078200" y="171450"/>
          <a:ext cx="0" cy="513822"/>
        </a:xfrm>
        <a:prstGeom prst="rect">
          <a:avLst/>
        </a:prstGeom>
      </xdr:spPr>
    </xdr:pic>
    <xdr:clientData/>
  </xdr:oneCellAnchor>
  <xdr:oneCellAnchor>
    <xdr:from>
      <xdr:col>28</xdr:col>
      <xdr:colOff>0</xdr:colOff>
      <xdr:row>1</xdr:row>
      <xdr:rowOff>0</xdr:rowOff>
    </xdr:from>
    <xdr:ext cx="0" cy="513822"/>
    <xdr:pic>
      <xdr:nvPicPr>
        <xdr:cNvPr id="80" name="Picture 79" descr="NCCP CMYK BI.jpg">
          <a:extLst>
            <a:ext uri="{FF2B5EF4-FFF2-40B4-BE49-F238E27FC236}">
              <a16:creationId xmlns:a16="http://schemas.microsoft.com/office/drawing/2014/main" id="{AF68B1A2-B958-46A2-A0DE-6339C7DFE9DE}"/>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13822"/>
        </a:xfrm>
        <a:prstGeom prst="rect">
          <a:avLst/>
        </a:prstGeom>
      </xdr:spPr>
    </xdr:pic>
    <xdr:clientData/>
  </xdr:oneCellAnchor>
  <xdr:oneCellAnchor>
    <xdr:from>
      <xdr:col>28</xdr:col>
      <xdr:colOff>0</xdr:colOff>
      <xdr:row>1</xdr:row>
      <xdr:rowOff>0</xdr:rowOff>
    </xdr:from>
    <xdr:ext cx="0" cy="500892"/>
    <xdr:pic>
      <xdr:nvPicPr>
        <xdr:cNvPr id="81" name="Picture 80" descr="NCCP CMYK BI.jpg">
          <a:extLst>
            <a:ext uri="{FF2B5EF4-FFF2-40B4-BE49-F238E27FC236}">
              <a16:creationId xmlns:a16="http://schemas.microsoft.com/office/drawing/2014/main" id="{128667CF-4A12-4592-ADB0-85BACA919679}"/>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00892"/>
        </a:xfrm>
        <a:prstGeom prst="rect">
          <a:avLst/>
        </a:prstGeom>
      </xdr:spPr>
    </xdr:pic>
    <xdr:clientData/>
  </xdr:oneCellAnchor>
  <xdr:oneCellAnchor>
    <xdr:from>
      <xdr:col>19</xdr:col>
      <xdr:colOff>0</xdr:colOff>
      <xdr:row>42</xdr:row>
      <xdr:rowOff>0</xdr:rowOff>
    </xdr:from>
    <xdr:ext cx="0" cy="510159"/>
    <xdr:pic>
      <xdr:nvPicPr>
        <xdr:cNvPr id="644" name="Picture 643" descr="NCCP CMYK BI.jpg">
          <a:extLst>
            <a:ext uri="{FF2B5EF4-FFF2-40B4-BE49-F238E27FC236}">
              <a16:creationId xmlns:a16="http://schemas.microsoft.com/office/drawing/2014/main" id="{7B5685BB-AC24-436B-B038-2FC483AE860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5" name="Picture 644" descr="NCCP CMYK BI.jpg">
          <a:extLst>
            <a:ext uri="{FF2B5EF4-FFF2-40B4-BE49-F238E27FC236}">
              <a16:creationId xmlns:a16="http://schemas.microsoft.com/office/drawing/2014/main" id="{E5C13C99-B781-4059-BFC8-65782E5A469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46" name="Picture 645" descr="NCCP CMYK BI.jpg">
          <a:extLst>
            <a:ext uri="{FF2B5EF4-FFF2-40B4-BE49-F238E27FC236}">
              <a16:creationId xmlns:a16="http://schemas.microsoft.com/office/drawing/2014/main" id="{6AFF6C86-B030-4ABF-9381-1913A4503F5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47" name="Picture 646" descr="NCCP CMYK BI.jpg">
          <a:extLst>
            <a:ext uri="{FF2B5EF4-FFF2-40B4-BE49-F238E27FC236}">
              <a16:creationId xmlns:a16="http://schemas.microsoft.com/office/drawing/2014/main" id="{2F76635B-116D-4F45-8329-A75F1351ABF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48" name="Picture 647" descr="NCCP CMYK BI.jpg">
          <a:extLst>
            <a:ext uri="{FF2B5EF4-FFF2-40B4-BE49-F238E27FC236}">
              <a16:creationId xmlns:a16="http://schemas.microsoft.com/office/drawing/2014/main" id="{A6B4CDCA-1968-403F-9DD1-CFF84250C24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49" name="Picture 648" descr="NCCP CMYK BI.jpg">
          <a:extLst>
            <a:ext uri="{FF2B5EF4-FFF2-40B4-BE49-F238E27FC236}">
              <a16:creationId xmlns:a16="http://schemas.microsoft.com/office/drawing/2014/main" id="{87B297DF-1DDB-4957-90C0-9CB2777E544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50" name="Picture 649" descr="NCCP CMYK BI.jpg">
          <a:extLst>
            <a:ext uri="{FF2B5EF4-FFF2-40B4-BE49-F238E27FC236}">
              <a16:creationId xmlns:a16="http://schemas.microsoft.com/office/drawing/2014/main" id="{2A801484-A0AC-465E-8959-571156D96FF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51" name="Picture 650" descr="NCCP CMYK BI.jpg">
          <a:extLst>
            <a:ext uri="{FF2B5EF4-FFF2-40B4-BE49-F238E27FC236}">
              <a16:creationId xmlns:a16="http://schemas.microsoft.com/office/drawing/2014/main" id="{FA2BE240-151C-4060-B09B-D111435CEF2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52" name="Picture 651" descr="NCCP CMYK BI.jpg">
          <a:extLst>
            <a:ext uri="{FF2B5EF4-FFF2-40B4-BE49-F238E27FC236}">
              <a16:creationId xmlns:a16="http://schemas.microsoft.com/office/drawing/2014/main" id="{6E0AD598-B4EF-4AE2-8BBF-585037AFEDA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53" name="Picture 652" descr="NCCP CMYK BI.jpg">
          <a:extLst>
            <a:ext uri="{FF2B5EF4-FFF2-40B4-BE49-F238E27FC236}">
              <a16:creationId xmlns:a16="http://schemas.microsoft.com/office/drawing/2014/main" id="{9918069C-0943-4CEE-B67D-76B1CC89A71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54" name="Picture 653" descr="NCCP CMYK BI.jpg">
          <a:extLst>
            <a:ext uri="{FF2B5EF4-FFF2-40B4-BE49-F238E27FC236}">
              <a16:creationId xmlns:a16="http://schemas.microsoft.com/office/drawing/2014/main" id="{109F0191-E3F1-4D47-BAB0-231FCAB41D9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55" name="Picture 654" descr="NCCP CMYK BI.jpg">
          <a:extLst>
            <a:ext uri="{FF2B5EF4-FFF2-40B4-BE49-F238E27FC236}">
              <a16:creationId xmlns:a16="http://schemas.microsoft.com/office/drawing/2014/main" id="{323F270B-81E3-4954-8BFE-CDF39166F12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56" name="Picture 655" descr="NCCP CMYK BI.jpg">
          <a:extLst>
            <a:ext uri="{FF2B5EF4-FFF2-40B4-BE49-F238E27FC236}">
              <a16:creationId xmlns:a16="http://schemas.microsoft.com/office/drawing/2014/main" id="{96F8EF34-4B8C-40B4-9179-F8EA56F859B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657" name="Picture 656" descr="NCCP CMYK BI.jpg">
          <a:extLst>
            <a:ext uri="{FF2B5EF4-FFF2-40B4-BE49-F238E27FC236}">
              <a16:creationId xmlns:a16="http://schemas.microsoft.com/office/drawing/2014/main" id="{210EDE2F-275F-448B-AA9F-1EE4F3A4554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58" name="Picture 657" descr="NCCP CMYK BI.jpg">
          <a:extLst>
            <a:ext uri="{FF2B5EF4-FFF2-40B4-BE49-F238E27FC236}">
              <a16:creationId xmlns:a16="http://schemas.microsoft.com/office/drawing/2014/main" id="{D05B2632-5B02-4422-95C6-CF26C3ACF0F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59" name="Picture 658" descr="NCCP CMYK BI.jpg">
          <a:extLst>
            <a:ext uri="{FF2B5EF4-FFF2-40B4-BE49-F238E27FC236}">
              <a16:creationId xmlns:a16="http://schemas.microsoft.com/office/drawing/2014/main" id="{DC107D4B-FD21-48FF-956F-81287851C9E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60" name="Picture 659" descr="NCCP CMYK BI.jpg">
          <a:extLst>
            <a:ext uri="{FF2B5EF4-FFF2-40B4-BE49-F238E27FC236}">
              <a16:creationId xmlns:a16="http://schemas.microsoft.com/office/drawing/2014/main" id="{AC5189CA-D4E4-44A7-9113-E9C8076E8E9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61" name="Picture 660" descr="NCCP CMYK BI.jpg">
          <a:extLst>
            <a:ext uri="{FF2B5EF4-FFF2-40B4-BE49-F238E27FC236}">
              <a16:creationId xmlns:a16="http://schemas.microsoft.com/office/drawing/2014/main" id="{C22D8300-BE06-44CD-B1F8-9050545A401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2" name="Picture 661" descr="NCCP CMYK BI.jpg">
          <a:extLst>
            <a:ext uri="{FF2B5EF4-FFF2-40B4-BE49-F238E27FC236}">
              <a16:creationId xmlns:a16="http://schemas.microsoft.com/office/drawing/2014/main" id="{BDD833D7-0108-4FF3-89E2-4CF37F10AD8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63" name="Picture 662" descr="NCCP CMYK BI.jpg">
          <a:extLst>
            <a:ext uri="{FF2B5EF4-FFF2-40B4-BE49-F238E27FC236}">
              <a16:creationId xmlns:a16="http://schemas.microsoft.com/office/drawing/2014/main" id="{60E421B8-C900-4E17-93E8-924BCB34E5F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64" name="Picture 663" descr="NCCP CMYK BI.jpg">
          <a:extLst>
            <a:ext uri="{FF2B5EF4-FFF2-40B4-BE49-F238E27FC236}">
              <a16:creationId xmlns:a16="http://schemas.microsoft.com/office/drawing/2014/main" id="{52915102-7338-4A87-AE00-727DC7BE56E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65" name="Picture 664" descr="NCCP CMYK BI.jpg">
          <a:extLst>
            <a:ext uri="{FF2B5EF4-FFF2-40B4-BE49-F238E27FC236}">
              <a16:creationId xmlns:a16="http://schemas.microsoft.com/office/drawing/2014/main" id="{AEC2D050-EA67-42AE-B1F7-5A4C51E5B18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66" name="Picture 665" descr="NCCP CMYK BI.jpg">
          <a:extLst>
            <a:ext uri="{FF2B5EF4-FFF2-40B4-BE49-F238E27FC236}">
              <a16:creationId xmlns:a16="http://schemas.microsoft.com/office/drawing/2014/main" id="{69376D29-195A-41EA-A35A-7A8B58FCD71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67" name="Picture 666" descr="NCCP CMYK BI.jpg">
          <a:extLst>
            <a:ext uri="{FF2B5EF4-FFF2-40B4-BE49-F238E27FC236}">
              <a16:creationId xmlns:a16="http://schemas.microsoft.com/office/drawing/2014/main" id="{9D90798A-C006-4BB9-A96F-CBBE12F7D23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68" name="Picture 667" descr="NCCP CMYK BI.jpg">
          <a:extLst>
            <a:ext uri="{FF2B5EF4-FFF2-40B4-BE49-F238E27FC236}">
              <a16:creationId xmlns:a16="http://schemas.microsoft.com/office/drawing/2014/main" id="{7159BD74-37AD-4C41-8A6C-ACC2289913D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69" name="Picture 668" descr="NCCP CMYK BI.jpg">
          <a:extLst>
            <a:ext uri="{FF2B5EF4-FFF2-40B4-BE49-F238E27FC236}">
              <a16:creationId xmlns:a16="http://schemas.microsoft.com/office/drawing/2014/main" id="{CEAEBE5B-DB5F-4A58-918D-A59086174AF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70" name="Picture 669" descr="NCCP CMYK BI.jpg">
          <a:extLst>
            <a:ext uri="{FF2B5EF4-FFF2-40B4-BE49-F238E27FC236}">
              <a16:creationId xmlns:a16="http://schemas.microsoft.com/office/drawing/2014/main" id="{0581C637-FAD9-4942-8F2A-1878D6B86B8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71" name="Picture 670" descr="NCCP CMYK BI.jpg">
          <a:extLst>
            <a:ext uri="{FF2B5EF4-FFF2-40B4-BE49-F238E27FC236}">
              <a16:creationId xmlns:a16="http://schemas.microsoft.com/office/drawing/2014/main" id="{11193CA4-4A8D-4BDD-99CA-E305A701C60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72" name="Picture 671" descr="NCCP CMYK BI.jpg">
          <a:extLst>
            <a:ext uri="{FF2B5EF4-FFF2-40B4-BE49-F238E27FC236}">
              <a16:creationId xmlns:a16="http://schemas.microsoft.com/office/drawing/2014/main" id="{4127204B-448A-48A7-BD87-B422279A403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3" name="Picture 672" descr="NCCP CMYK BI.jpg">
          <a:extLst>
            <a:ext uri="{FF2B5EF4-FFF2-40B4-BE49-F238E27FC236}">
              <a16:creationId xmlns:a16="http://schemas.microsoft.com/office/drawing/2014/main" id="{AEF15588-2074-4BF3-99F1-76C4E29EA42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74" name="Picture 673" descr="NCCP CMYK BI.jpg">
          <a:extLst>
            <a:ext uri="{FF2B5EF4-FFF2-40B4-BE49-F238E27FC236}">
              <a16:creationId xmlns:a16="http://schemas.microsoft.com/office/drawing/2014/main" id="{B95C3A5F-156D-44AB-8749-F4C30FAF475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75" name="Picture 674" descr="NCCP CMYK BI.jpg">
          <a:extLst>
            <a:ext uri="{FF2B5EF4-FFF2-40B4-BE49-F238E27FC236}">
              <a16:creationId xmlns:a16="http://schemas.microsoft.com/office/drawing/2014/main" id="{126295FA-6F78-445C-B16E-A3ECFE0A560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6" name="Picture 675" descr="NCCP CMYK BI.jpg">
          <a:extLst>
            <a:ext uri="{FF2B5EF4-FFF2-40B4-BE49-F238E27FC236}">
              <a16:creationId xmlns:a16="http://schemas.microsoft.com/office/drawing/2014/main" id="{EEED08A7-F0B0-4E87-B714-AE05F2B5A09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77" name="Picture 676" descr="NCCP CMYK BI.jpg">
          <a:extLst>
            <a:ext uri="{FF2B5EF4-FFF2-40B4-BE49-F238E27FC236}">
              <a16:creationId xmlns:a16="http://schemas.microsoft.com/office/drawing/2014/main" id="{B1BF5EA4-01A8-46A6-9CD4-0B99DA51931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78" name="Picture 677" descr="NCCP CMYK BI.jpg">
          <a:extLst>
            <a:ext uri="{FF2B5EF4-FFF2-40B4-BE49-F238E27FC236}">
              <a16:creationId xmlns:a16="http://schemas.microsoft.com/office/drawing/2014/main" id="{48058D29-8B8A-4B42-A106-4A591292B12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79" name="Picture 678" descr="NCCP CMYK BI.jpg">
          <a:extLst>
            <a:ext uri="{FF2B5EF4-FFF2-40B4-BE49-F238E27FC236}">
              <a16:creationId xmlns:a16="http://schemas.microsoft.com/office/drawing/2014/main" id="{867722EF-D08E-4402-A4A6-B642D772A7F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80" name="Picture 679" descr="NCCP CMYK BI.jpg">
          <a:extLst>
            <a:ext uri="{FF2B5EF4-FFF2-40B4-BE49-F238E27FC236}">
              <a16:creationId xmlns:a16="http://schemas.microsoft.com/office/drawing/2014/main" id="{E4870C21-5492-4AB1-AEC2-4BCF899DD68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81" name="Picture 680" descr="NCCP CMYK BI.jpg">
          <a:extLst>
            <a:ext uri="{FF2B5EF4-FFF2-40B4-BE49-F238E27FC236}">
              <a16:creationId xmlns:a16="http://schemas.microsoft.com/office/drawing/2014/main" id="{173CAA02-E424-482C-818D-5156A7500DB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82" name="Picture 681" descr="NCCP CMYK BI.jpg">
          <a:extLst>
            <a:ext uri="{FF2B5EF4-FFF2-40B4-BE49-F238E27FC236}">
              <a16:creationId xmlns:a16="http://schemas.microsoft.com/office/drawing/2014/main" id="{8A61C43E-2BE1-4CAF-886C-97AF1D01F2C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83" name="Picture 682" descr="NCCP CMYK BI.jpg">
          <a:extLst>
            <a:ext uri="{FF2B5EF4-FFF2-40B4-BE49-F238E27FC236}">
              <a16:creationId xmlns:a16="http://schemas.microsoft.com/office/drawing/2014/main" id="{60BC5736-BA63-4399-A3AD-478E22805DE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84" name="Picture 683" descr="NCCP CMYK BI.jpg">
          <a:extLst>
            <a:ext uri="{FF2B5EF4-FFF2-40B4-BE49-F238E27FC236}">
              <a16:creationId xmlns:a16="http://schemas.microsoft.com/office/drawing/2014/main" id="{93C9EA51-04AF-4130-8523-ED21C9C088E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85" name="Picture 684" descr="NCCP CMYK BI.jpg">
          <a:extLst>
            <a:ext uri="{FF2B5EF4-FFF2-40B4-BE49-F238E27FC236}">
              <a16:creationId xmlns:a16="http://schemas.microsoft.com/office/drawing/2014/main" id="{892B6849-95D3-4A3F-A148-6C94C73066F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86" name="Picture 685" descr="NCCP CMYK BI.jpg">
          <a:extLst>
            <a:ext uri="{FF2B5EF4-FFF2-40B4-BE49-F238E27FC236}">
              <a16:creationId xmlns:a16="http://schemas.microsoft.com/office/drawing/2014/main" id="{0E10440A-320E-4D84-9B09-690F5622D67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87" name="Picture 686" descr="NCCP CMYK BI.jpg">
          <a:extLst>
            <a:ext uri="{FF2B5EF4-FFF2-40B4-BE49-F238E27FC236}">
              <a16:creationId xmlns:a16="http://schemas.microsoft.com/office/drawing/2014/main" id="{F51B6B60-67A1-42DF-B831-7CE03BE4266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88" name="Picture 687" descr="NCCP CMYK BI.jpg">
          <a:extLst>
            <a:ext uri="{FF2B5EF4-FFF2-40B4-BE49-F238E27FC236}">
              <a16:creationId xmlns:a16="http://schemas.microsoft.com/office/drawing/2014/main" id="{641399B4-6B4B-49CC-84E5-707F292E0F0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89" name="Picture 688" descr="NCCP CMYK BI.jpg">
          <a:extLst>
            <a:ext uri="{FF2B5EF4-FFF2-40B4-BE49-F238E27FC236}">
              <a16:creationId xmlns:a16="http://schemas.microsoft.com/office/drawing/2014/main" id="{92F13A9C-F4D1-488C-B28C-4BC4B1332CA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90" name="Picture 689" descr="NCCP CMYK BI.jpg">
          <a:extLst>
            <a:ext uri="{FF2B5EF4-FFF2-40B4-BE49-F238E27FC236}">
              <a16:creationId xmlns:a16="http://schemas.microsoft.com/office/drawing/2014/main" id="{DAB74457-B9F8-4247-9406-B65DA85A492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91" name="Picture 690" descr="NCCP CMYK BI.jpg">
          <a:extLst>
            <a:ext uri="{FF2B5EF4-FFF2-40B4-BE49-F238E27FC236}">
              <a16:creationId xmlns:a16="http://schemas.microsoft.com/office/drawing/2014/main" id="{AF5002E1-49C9-459F-A016-F8126A6CD04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92" name="Picture 691" descr="NCCP CMYK BI.jpg">
          <a:extLst>
            <a:ext uri="{FF2B5EF4-FFF2-40B4-BE49-F238E27FC236}">
              <a16:creationId xmlns:a16="http://schemas.microsoft.com/office/drawing/2014/main" id="{52571755-AF72-46B8-83C3-FA705CAB954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3" name="Picture 692" descr="NCCP CMYK BI.jpg">
          <a:extLst>
            <a:ext uri="{FF2B5EF4-FFF2-40B4-BE49-F238E27FC236}">
              <a16:creationId xmlns:a16="http://schemas.microsoft.com/office/drawing/2014/main" id="{26208FE1-B952-4D4F-9431-B13439735C6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94" name="Picture 693" descr="NCCP CMYK BI.jpg">
          <a:extLst>
            <a:ext uri="{FF2B5EF4-FFF2-40B4-BE49-F238E27FC236}">
              <a16:creationId xmlns:a16="http://schemas.microsoft.com/office/drawing/2014/main" id="{96041D8C-6B7D-4E04-B91F-31E0A737D10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95" name="Picture 694" descr="NCCP CMYK BI.jpg">
          <a:extLst>
            <a:ext uri="{FF2B5EF4-FFF2-40B4-BE49-F238E27FC236}">
              <a16:creationId xmlns:a16="http://schemas.microsoft.com/office/drawing/2014/main" id="{6870C67C-DFDD-416B-8BC5-269EF722E89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96" name="Picture 695" descr="NCCP CMYK BI.jpg">
          <a:extLst>
            <a:ext uri="{FF2B5EF4-FFF2-40B4-BE49-F238E27FC236}">
              <a16:creationId xmlns:a16="http://schemas.microsoft.com/office/drawing/2014/main" id="{D0C1EB80-F2B9-4C96-A8AD-B07F091C01B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97" name="Picture 696" descr="NCCP CMYK BI.jpg">
          <a:extLst>
            <a:ext uri="{FF2B5EF4-FFF2-40B4-BE49-F238E27FC236}">
              <a16:creationId xmlns:a16="http://schemas.microsoft.com/office/drawing/2014/main" id="{8225B706-5225-4280-978C-DD4A19CC9F1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698" name="Picture 697" descr="NCCP CMYK BI.jpg">
          <a:extLst>
            <a:ext uri="{FF2B5EF4-FFF2-40B4-BE49-F238E27FC236}">
              <a16:creationId xmlns:a16="http://schemas.microsoft.com/office/drawing/2014/main" id="{15F1D01A-DE32-433E-A534-FB77EFE9D37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99" name="Picture 698" descr="NCCP CMYK BI.jpg">
          <a:extLst>
            <a:ext uri="{FF2B5EF4-FFF2-40B4-BE49-F238E27FC236}">
              <a16:creationId xmlns:a16="http://schemas.microsoft.com/office/drawing/2014/main" id="{394BEB65-4C96-4576-9244-89B379C3F42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00" name="Picture 699" descr="NCCP CMYK BI.jpg">
          <a:extLst>
            <a:ext uri="{FF2B5EF4-FFF2-40B4-BE49-F238E27FC236}">
              <a16:creationId xmlns:a16="http://schemas.microsoft.com/office/drawing/2014/main" id="{79CDC4B4-A142-459B-BB5A-39B9EC1C19C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01" name="Picture 700" descr="NCCP CMYK BI.jpg">
          <a:extLst>
            <a:ext uri="{FF2B5EF4-FFF2-40B4-BE49-F238E27FC236}">
              <a16:creationId xmlns:a16="http://schemas.microsoft.com/office/drawing/2014/main" id="{7EE24BE8-C9B3-46EB-97BF-4D8796FD833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02" name="Picture 701" descr="NCCP CMYK BI.jpg">
          <a:extLst>
            <a:ext uri="{FF2B5EF4-FFF2-40B4-BE49-F238E27FC236}">
              <a16:creationId xmlns:a16="http://schemas.microsoft.com/office/drawing/2014/main" id="{B20C1A02-2F79-4FCE-AEE9-2D22571A920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03" name="Picture 702" descr="NCCP CMYK BI.jpg">
          <a:extLst>
            <a:ext uri="{FF2B5EF4-FFF2-40B4-BE49-F238E27FC236}">
              <a16:creationId xmlns:a16="http://schemas.microsoft.com/office/drawing/2014/main" id="{BE3D0B9E-0366-49E3-9EB8-313BD8C1F78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04" name="Picture 703" descr="NCCP CMYK BI.jpg">
          <a:extLst>
            <a:ext uri="{FF2B5EF4-FFF2-40B4-BE49-F238E27FC236}">
              <a16:creationId xmlns:a16="http://schemas.microsoft.com/office/drawing/2014/main" id="{B539287F-A9B7-489E-9395-0A17FD526B9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05" name="Picture 704" descr="NCCP CMYK BI.jpg">
          <a:extLst>
            <a:ext uri="{FF2B5EF4-FFF2-40B4-BE49-F238E27FC236}">
              <a16:creationId xmlns:a16="http://schemas.microsoft.com/office/drawing/2014/main" id="{9AAF69AD-6FE2-4A9C-A4B3-500E571AA26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06" name="Picture 705" descr="NCCP CMYK BI.jpg">
          <a:extLst>
            <a:ext uri="{FF2B5EF4-FFF2-40B4-BE49-F238E27FC236}">
              <a16:creationId xmlns:a16="http://schemas.microsoft.com/office/drawing/2014/main" id="{74FACBD2-6F30-4AE2-84B2-E2AF20AE397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7" name="Picture 706" descr="NCCP CMYK BI.jpg">
          <a:extLst>
            <a:ext uri="{FF2B5EF4-FFF2-40B4-BE49-F238E27FC236}">
              <a16:creationId xmlns:a16="http://schemas.microsoft.com/office/drawing/2014/main" id="{458BAEEC-00DC-45E0-8A1F-E9F85F47702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08" name="Picture 707" descr="NCCP CMYK BI.jpg">
          <a:extLst>
            <a:ext uri="{FF2B5EF4-FFF2-40B4-BE49-F238E27FC236}">
              <a16:creationId xmlns:a16="http://schemas.microsoft.com/office/drawing/2014/main" id="{68762B1A-3367-448C-821A-2BA8899A19C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09" name="Picture 708" descr="NCCP CMYK BI.jpg">
          <a:extLst>
            <a:ext uri="{FF2B5EF4-FFF2-40B4-BE49-F238E27FC236}">
              <a16:creationId xmlns:a16="http://schemas.microsoft.com/office/drawing/2014/main" id="{2221BE59-95E8-4AD8-B630-51544D938ED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10" name="Picture 709" descr="NCCP CMYK BI.jpg">
          <a:extLst>
            <a:ext uri="{FF2B5EF4-FFF2-40B4-BE49-F238E27FC236}">
              <a16:creationId xmlns:a16="http://schemas.microsoft.com/office/drawing/2014/main" id="{E13B34C7-A1DD-4961-BC0E-362E846141D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11" name="Picture 710" descr="NCCP CMYK BI.jpg">
          <a:extLst>
            <a:ext uri="{FF2B5EF4-FFF2-40B4-BE49-F238E27FC236}">
              <a16:creationId xmlns:a16="http://schemas.microsoft.com/office/drawing/2014/main" id="{1C5088C1-22CA-4009-A3CE-606C7B52CC1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12" name="Picture 711" descr="NCCP CMYK BI.jpg">
          <a:extLst>
            <a:ext uri="{FF2B5EF4-FFF2-40B4-BE49-F238E27FC236}">
              <a16:creationId xmlns:a16="http://schemas.microsoft.com/office/drawing/2014/main" id="{3D45B806-5C71-480B-B154-A848875231D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13" name="Picture 712" descr="NCCP CMYK BI.jpg">
          <a:extLst>
            <a:ext uri="{FF2B5EF4-FFF2-40B4-BE49-F238E27FC236}">
              <a16:creationId xmlns:a16="http://schemas.microsoft.com/office/drawing/2014/main" id="{BEE418A5-AEC7-4C5F-8E42-66CC587C8AE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14" name="Picture 713" descr="NCCP CMYK BI.jpg">
          <a:extLst>
            <a:ext uri="{FF2B5EF4-FFF2-40B4-BE49-F238E27FC236}">
              <a16:creationId xmlns:a16="http://schemas.microsoft.com/office/drawing/2014/main" id="{A7507187-209D-49A6-944F-C0507928A62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715" name="Picture 714" descr="NCCP CMYK BI.jpg">
          <a:extLst>
            <a:ext uri="{FF2B5EF4-FFF2-40B4-BE49-F238E27FC236}">
              <a16:creationId xmlns:a16="http://schemas.microsoft.com/office/drawing/2014/main" id="{0EA82EE7-1EA2-4A59-8441-543119E6B42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16" name="Picture 715" descr="NCCP CMYK BI.jpg">
          <a:extLst>
            <a:ext uri="{FF2B5EF4-FFF2-40B4-BE49-F238E27FC236}">
              <a16:creationId xmlns:a16="http://schemas.microsoft.com/office/drawing/2014/main" id="{3FD9F892-DE80-40FF-A6C4-8A8F85F7179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17" name="Picture 716" descr="NCCP CMYK BI.jpg">
          <a:extLst>
            <a:ext uri="{FF2B5EF4-FFF2-40B4-BE49-F238E27FC236}">
              <a16:creationId xmlns:a16="http://schemas.microsoft.com/office/drawing/2014/main" id="{F22875FA-26EC-42D3-BD31-00035595BE1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18" name="Picture 717" descr="NCCP CMYK BI.jpg">
          <a:extLst>
            <a:ext uri="{FF2B5EF4-FFF2-40B4-BE49-F238E27FC236}">
              <a16:creationId xmlns:a16="http://schemas.microsoft.com/office/drawing/2014/main" id="{86A84743-731C-4FCF-8FCC-ADD465F06B6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19" name="Picture 718" descr="NCCP CMYK BI.jpg">
          <a:extLst>
            <a:ext uri="{FF2B5EF4-FFF2-40B4-BE49-F238E27FC236}">
              <a16:creationId xmlns:a16="http://schemas.microsoft.com/office/drawing/2014/main" id="{4716458A-3893-4A4D-99DE-F9B4DA73A48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20" name="Picture 719" descr="NCCP CMYK BI.jpg">
          <a:extLst>
            <a:ext uri="{FF2B5EF4-FFF2-40B4-BE49-F238E27FC236}">
              <a16:creationId xmlns:a16="http://schemas.microsoft.com/office/drawing/2014/main" id="{5A076BB3-149B-4DF1-8BFE-C7AEDE0A78E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21" name="Picture 720" descr="NCCP CMYK BI.jpg">
          <a:extLst>
            <a:ext uri="{FF2B5EF4-FFF2-40B4-BE49-F238E27FC236}">
              <a16:creationId xmlns:a16="http://schemas.microsoft.com/office/drawing/2014/main" id="{0D8D6069-1B79-48B3-B7B1-6E89430237B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22" name="Picture 721" descr="NCCP CMYK BI.jpg">
          <a:extLst>
            <a:ext uri="{FF2B5EF4-FFF2-40B4-BE49-F238E27FC236}">
              <a16:creationId xmlns:a16="http://schemas.microsoft.com/office/drawing/2014/main" id="{8B0EEBAF-BBC2-4221-AA18-2AAB6D19AB8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23" name="Picture 722" descr="NCCP CMYK BI.jpg">
          <a:extLst>
            <a:ext uri="{FF2B5EF4-FFF2-40B4-BE49-F238E27FC236}">
              <a16:creationId xmlns:a16="http://schemas.microsoft.com/office/drawing/2014/main" id="{1410960B-6CD3-4496-8648-46B4F572673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24" name="Picture 723" descr="NCCP CMYK BI.jpg">
          <a:extLst>
            <a:ext uri="{FF2B5EF4-FFF2-40B4-BE49-F238E27FC236}">
              <a16:creationId xmlns:a16="http://schemas.microsoft.com/office/drawing/2014/main" id="{24E36072-8B06-48CD-BA82-D8770AB8560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25" name="Picture 724" descr="NCCP CMYK BI.jpg">
          <a:extLst>
            <a:ext uri="{FF2B5EF4-FFF2-40B4-BE49-F238E27FC236}">
              <a16:creationId xmlns:a16="http://schemas.microsoft.com/office/drawing/2014/main" id="{24AF8AF5-C9ED-4338-AE43-0ACC7861628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26" name="Picture 725" descr="NCCP CMYK BI.jpg">
          <a:extLst>
            <a:ext uri="{FF2B5EF4-FFF2-40B4-BE49-F238E27FC236}">
              <a16:creationId xmlns:a16="http://schemas.microsoft.com/office/drawing/2014/main" id="{9C0FE9DF-1147-40AC-B156-1010C895C20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27" name="Picture 726" descr="NCCP CMYK BI.jpg">
          <a:extLst>
            <a:ext uri="{FF2B5EF4-FFF2-40B4-BE49-F238E27FC236}">
              <a16:creationId xmlns:a16="http://schemas.microsoft.com/office/drawing/2014/main" id="{ADD1316B-6B03-42DE-8211-6F1F9866B16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28" name="Picture 727" descr="NCCP CMYK BI.jpg">
          <a:extLst>
            <a:ext uri="{FF2B5EF4-FFF2-40B4-BE49-F238E27FC236}">
              <a16:creationId xmlns:a16="http://schemas.microsoft.com/office/drawing/2014/main" id="{B163AAF4-B434-4976-8A0F-4938EA0EC74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29" name="Picture 728" descr="NCCP CMYK BI.jpg">
          <a:extLst>
            <a:ext uri="{FF2B5EF4-FFF2-40B4-BE49-F238E27FC236}">
              <a16:creationId xmlns:a16="http://schemas.microsoft.com/office/drawing/2014/main" id="{CBEDE742-712F-4537-8E9B-B5E0FF4D965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30" name="Picture 729" descr="NCCP CMYK BI.jpg">
          <a:extLst>
            <a:ext uri="{FF2B5EF4-FFF2-40B4-BE49-F238E27FC236}">
              <a16:creationId xmlns:a16="http://schemas.microsoft.com/office/drawing/2014/main" id="{C8120A97-25EF-4865-9F38-D0181315B16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31" name="Picture 730" descr="NCCP CMYK BI.jpg">
          <a:extLst>
            <a:ext uri="{FF2B5EF4-FFF2-40B4-BE49-F238E27FC236}">
              <a16:creationId xmlns:a16="http://schemas.microsoft.com/office/drawing/2014/main" id="{325EA657-0D69-4A67-A45F-7D2FB69C79D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32" name="Picture 731" descr="NCCP CMYK BI.jpg">
          <a:extLst>
            <a:ext uri="{FF2B5EF4-FFF2-40B4-BE49-F238E27FC236}">
              <a16:creationId xmlns:a16="http://schemas.microsoft.com/office/drawing/2014/main" id="{3B045076-3275-4027-A8B7-C90C92655DC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33" name="Picture 732" descr="NCCP CMYK BI.jpg">
          <a:extLst>
            <a:ext uri="{FF2B5EF4-FFF2-40B4-BE49-F238E27FC236}">
              <a16:creationId xmlns:a16="http://schemas.microsoft.com/office/drawing/2014/main" id="{CE54A50D-7D39-494A-AEE3-B996F756B80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34" name="Picture 733" descr="NCCP CMYK BI.jpg">
          <a:extLst>
            <a:ext uri="{FF2B5EF4-FFF2-40B4-BE49-F238E27FC236}">
              <a16:creationId xmlns:a16="http://schemas.microsoft.com/office/drawing/2014/main" id="{D9FB8802-2159-4EF4-A9D0-B89A0ECAC5B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35" name="Picture 734" descr="NCCP CMYK BI.jpg">
          <a:extLst>
            <a:ext uri="{FF2B5EF4-FFF2-40B4-BE49-F238E27FC236}">
              <a16:creationId xmlns:a16="http://schemas.microsoft.com/office/drawing/2014/main" id="{7E687300-A1B1-40CD-8EE9-30061BB2D45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36" name="Picture 735" descr="NCCP CMYK BI.jpg">
          <a:extLst>
            <a:ext uri="{FF2B5EF4-FFF2-40B4-BE49-F238E27FC236}">
              <a16:creationId xmlns:a16="http://schemas.microsoft.com/office/drawing/2014/main" id="{6C8BEBF1-462B-4FF2-8FAB-C149551EE25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37" name="Picture 736" descr="NCCP CMYK BI.jpg">
          <a:extLst>
            <a:ext uri="{FF2B5EF4-FFF2-40B4-BE49-F238E27FC236}">
              <a16:creationId xmlns:a16="http://schemas.microsoft.com/office/drawing/2014/main" id="{F7D7A742-1ADB-4D81-9EE8-3C183360C8B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8" name="Picture 737" descr="NCCP CMYK BI.jpg">
          <a:extLst>
            <a:ext uri="{FF2B5EF4-FFF2-40B4-BE49-F238E27FC236}">
              <a16:creationId xmlns:a16="http://schemas.microsoft.com/office/drawing/2014/main" id="{82080AE7-4F97-4760-A174-DA5169C5ED9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739" name="Picture 738" descr="NCCP CMYK BI.jpg">
          <a:extLst>
            <a:ext uri="{FF2B5EF4-FFF2-40B4-BE49-F238E27FC236}">
              <a16:creationId xmlns:a16="http://schemas.microsoft.com/office/drawing/2014/main" id="{1FA79F08-3C52-4E40-9697-A781ECF4551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40" name="Picture 739" descr="NCCP CMYK BI.jpg">
          <a:extLst>
            <a:ext uri="{FF2B5EF4-FFF2-40B4-BE49-F238E27FC236}">
              <a16:creationId xmlns:a16="http://schemas.microsoft.com/office/drawing/2014/main" id="{C8746C9A-9C20-461F-A9C6-3AFE95003F7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41" name="Picture 740" descr="NCCP CMYK BI.jpg">
          <a:extLst>
            <a:ext uri="{FF2B5EF4-FFF2-40B4-BE49-F238E27FC236}">
              <a16:creationId xmlns:a16="http://schemas.microsoft.com/office/drawing/2014/main" id="{52EB7C37-898B-40CE-89A2-562FAF70D37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42" name="Picture 741" descr="NCCP CMYK BI.jpg">
          <a:extLst>
            <a:ext uri="{FF2B5EF4-FFF2-40B4-BE49-F238E27FC236}">
              <a16:creationId xmlns:a16="http://schemas.microsoft.com/office/drawing/2014/main" id="{09F5718F-C0C0-4294-A224-FC14F648648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43" name="Picture 742" descr="NCCP CMYK BI.jpg">
          <a:extLst>
            <a:ext uri="{FF2B5EF4-FFF2-40B4-BE49-F238E27FC236}">
              <a16:creationId xmlns:a16="http://schemas.microsoft.com/office/drawing/2014/main" id="{FF6E2D2B-5AEB-4AF7-BD7B-6E2037AA956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44" name="Picture 743" descr="NCCP CMYK BI.jpg">
          <a:extLst>
            <a:ext uri="{FF2B5EF4-FFF2-40B4-BE49-F238E27FC236}">
              <a16:creationId xmlns:a16="http://schemas.microsoft.com/office/drawing/2014/main" id="{4A9BC67C-E9AE-422A-AD37-D022E5D1BCB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45" name="Picture 744" descr="NCCP CMYK BI.jpg">
          <a:extLst>
            <a:ext uri="{FF2B5EF4-FFF2-40B4-BE49-F238E27FC236}">
              <a16:creationId xmlns:a16="http://schemas.microsoft.com/office/drawing/2014/main" id="{105FCC8F-F37D-4A50-88A4-73B278AFF4A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46" name="Picture 745" descr="NCCP CMYK BI.jpg">
          <a:extLst>
            <a:ext uri="{FF2B5EF4-FFF2-40B4-BE49-F238E27FC236}">
              <a16:creationId xmlns:a16="http://schemas.microsoft.com/office/drawing/2014/main" id="{C2892872-31A6-46BD-8F82-FFE5BE60893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47" name="Picture 746" descr="NCCP CMYK BI.jpg">
          <a:extLst>
            <a:ext uri="{FF2B5EF4-FFF2-40B4-BE49-F238E27FC236}">
              <a16:creationId xmlns:a16="http://schemas.microsoft.com/office/drawing/2014/main" id="{CAF5A257-E51C-4C28-8F9D-C4B1CE7231B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48" name="Picture 747" descr="NCCP CMYK BI.jpg">
          <a:extLst>
            <a:ext uri="{FF2B5EF4-FFF2-40B4-BE49-F238E27FC236}">
              <a16:creationId xmlns:a16="http://schemas.microsoft.com/office/drawing/2014/main" id="{83B0AED5-E839-48A8-8AD5-3308CCD7E66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49" name="Picture 748" descr="NCCP CMYK BI.jpg">
          <a:extLst>
            <a:ext uri="{FF2B5EF4-FFF2-40B4-BE49-F238E27FC236}">
              <a16:creationId xmlns:a16="http://schemas.microsoft.com/office/drawing/2014/main" id="{A958E901-1D82-4F1A-BDFF-EF6337C9002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50" name="Picture 749" descr="NCCP CMYK BI.jpg">
          <a:extLst>
            <a:ext uri="{FF2B5EF4-FFF2-40B4-BE49-F238E27FC236}">
              <a16:creationId xmlns:a16="http://schemas.microsoft.com/office/drawing/2014/main" id="{62DA7282-983B-4934-81F5-1E994D526D3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51" name="Picture 750" descr="NCCP CMYK BI.jpg">
          <a:extLst>
            <a:ext uri="{FF2B5EF4-FFF2-40B4-BE49-F238E27FC236}">
              <a16:creationId xmlns:a16="http://schemas.microsoft.com/office/drawing/2014/main" id="{ADADFAD1-9FD3-4542-82C6-F56708C9847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52" name="Picture 751" descr="NCCP CMYK BI.jpg">
          <a:extLst>
            <a:ext uri="{FF2B5EF4-FFF2-40B4-BE49-F238E27FC236}">
              <a16:creationId xmlns:a16="http://schemas.microsoft.com/office/drawing/2014/main" id="{49450133-FA06-4166-AC75-0D5A9846126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53" name="Picture 752" descr="NCCP CMYK BI.jpg">
          <a:extLst>
            <a:ext uri="{FF2B5EF4-FFF2-40B4-BE49-F238E27FC236}">
              <a16:creationId xmlns:a16="http://schemas.microsoft.com/office/drawing/2014/main" id="{77F95129-B11C-4BE7-9678-AAA65BA7EA9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54" name="Picture 753" descr="NCCP CMYK BI.jpg">
          <a:extLst>
            <a:ext uri="{FF2B5EF4-FFF2-40B4-BE49-F238E27FC236}">
              <a16:creationId xmlns:a16="http://schemas.microsoft.com/office/drawing/2014/main" id="{D1C9F92E-900D-4D3E-8B67-527A4704115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55" name="Picture 754" descr="NCCP CMYK BI.jpg">
          <a:extLst>
            <a:ext uri="{FF2B5EF4-FFF2-40B4-BE49-F238E27FC236}">
              <a16:creationId xmlns:a16="http://schemas.microsoft.com/office/drawing/2014/main" id="{3601189A-38FA-4E4A-9827-6F16D60C3CB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756" name="Picture 755" descr="NCCP CMYK BI.jpg">
          <a:extLst>
            <a:ext uri="{FF2B5EF4-FFF2-40B4-BE49-F238E27FC236}">
              <a16:creationId xmlns:a16="http://schemas.microsoft.com/office/drawing/2014/main" id="{5EEA9DDD-EF49-4C76-8B84-FA3ED4C79C7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57" name="Picture 756" descr="NCCP CMYK BI.jpg">
          <a:extLst>
            <a:ext uri="{FF2B5EF4-FFF2-40B4-BE49-F238E27FC236}">
              <a16:creationId xmlns:a16="http://schemas.microsoft.com/office/drawing/2014/main" id="{65AD3AC2-3112-4EC0-80F0-DB138BAEE0F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58" name="Picture 757" descr="NCCP CMYK BI.jpg">
          <a:extLst>
            <a:ext uri="{FF2B5EF4-FFF2-40B4-BE49-F238E27FC236}">
              <a16:creationId xmlns:a16="http://schemas.microsoft.com/office/drawing/2014/main" id="{71017AB9-EF55-4F61-A121-7BB0EC282FE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59" name="Picture 758" descr="NCCP CMYK BI.jpg">
          <a:extLst>
            <a:ext uri="{FF2B5EF4-FFF2-40B4-BE49-F238E27FC236}">
              <a16:creationId xmlns:a16="http://schemas.microsoft.com/office/drawing/2014/main" id="{1B123D5E-EFEB-47C8-8A2E-EF7223B47AE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60" name="Picture 759" descr="NCCP CMYK BI.jpg">
          <a:extLst>
            <a:ext uri="{FF2B5EF4-FFF2-40B4-BE49-F238E27FC236}">
              <a16:creationId xmlns:a16="http://schemas.microsoft.com/office/drawing/2014/main" id="{D993DD07-5B15-4C5A-9661-4CEDE21A0A5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61" name="Picture 760" descr="NCCP CMYK BI.jpg">
          <a:extLst>
            <a:ext uri="{FF2B5EF4-FFF2-40B4-BE49-F238E27FC236}">
              <a16:creationId xmlns:a16="http://schemas.microsoft.com/office/drawing/2014/main" id="{6312F087-AEB2-47BB-9FC2-4953F70A73B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62" name="Picture 761" descr="NCCP CMYK BI.jpg">
          <a:extLst>
            <a:ext uri="{FF2B5EF4-FFF2-40B4-BE49-F238E27FC236}">
              <a16:creationId xmlns:a16="http://schemas.microsoft.com/office/drawing/2014/main" id="{CDA8C3AA-3726-4E96-8506-3C28498CDAB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63" name="Picture 762" descr="NCCP CMYK BI.jpg">
          <a:extLst>
            <a:ext uri="{FF2B5EF4-FFF2-40B4-BE49-F238E27FC236}">
              <a16:creationId xmlns:a16="http://schemas.microsoft.com/office/drawing/2014/main" id="{1DD66593-21C4-46AA-883E-4A178438C21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64" name="Picture 763" descr="NCCP CMYK BI.jpg">
          <a:extLst>
            <a:ext uri="{FF2B5EF4-FFF2-40B4-BE49-F238E27FC236}">
              <a16:creationId xmlns:a16="http://schemas.microsoft.com/office/drawing/2014/main" id="{C863AA3D-B167-4D9C-885C-9DE5913D231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65" name="Picture 764" descr="NCCP CMYK BI.jpg">
          <a:extLst>
            <a:ext uri="{FF2B5EF4-FFF2-40B4-BE49-F238E27FC236}">
              <a16:creationId xmlns:a16="http://schemas.microsoft.com/office/drawing/2014/main" id="{0B8A0E35-5718-488B-AF08-DD677541EEB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66" name="Picture 765" descr="NCCP CMYK BI.jpg">
          <a:extLst>
            <a:ext uri="{FF2B5EF4-FFF2-40B4-BE49-F238E27FC236}">
              <a16:creationId xmlns:a16="http://schemas.microsoft.com/office/drawing/2014/main" id="{B6604BC5-B1ED-44D8-86FD-BF612746723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67" name="Picture 766" descr="NCCP CMYK BI.jpg">
          <a:extLst>
            <a:ext uri="{FF2B5EF4-FFF2-40B4-BE49-F238E27FC236}">
              <a16:creationId xmlns:a16="http://schemas.microsoft.com/office/drawing/2014/main" id="{5CDC7B6E-0D34-4481-8731-8D7B32F2130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68" name="Picture 767" descr="NCCP CMYK BI.jpg">
          <a:extLst>
            <a:ext uri="{FF2B5EF4-FFF2-40B4-BE49-F238E27FC236}">
              <a16:creationId xmlns:a16="http://schemas.microsoft.com/office/drawing/2014/main" id="{C5D93ACF-7424-42F4-9BC7-240DDE76418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69" name="Picture 768" descr="NCCP CMYK BI.jpg">
          <a:extLst>
            <a:ext uri="{FF2B5EF4-FFF2-40B4-BE49-F238E27FC236}">
              <a16:creationId xmlns:a16="http://schemas.microsoft.com/office/drawing/2014/main" id="{82A4BA10-D2F4-454A-A3C2-158672B7B41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70" name="Picture 769" descr="NCCP CMYK BI.jpg">
          <a:extLst>
            <a:ext uri="{FF2B5EF4-FFF2-40B4-BE49-F238E27FC236}">
              <a16:creationId xmlns:a16="http://schemas.microsoft.com/office/drawing/2014/main" id="{068234C0-4003-4321-930D-B0743575B27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71" name="Picture 770" descr="NCCP CMYK BI.jpg">
          <a:extLst>
            <a:ext uri="{FF2B5EF4-FFF2-40B4-BE49-F238E27FC236}">
              <a16:creationId xmlns:a16="http://schemas.microsoft.com/office/drawing/2014/main" id="{708F729D-65A4-4DE0-8076-B6A2050BD0E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72" name="Picture 771" descr="NCCP CMYK BI.jpg">
          <a:extLst>
            <a:ext uri="{FF2B5EF4-FFF2-40B4-BE49-F238E27FC236}">
              <a16:creationId xmlns:a16="http://schemas.microsoft.com/office/drawing/2014/main" id="{A35BE8D8-C4F1-4510-916F-29165A715B4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73" name="Picture 772" descr="NCCP CMYK BI.jpg">
          <a:extLst>
            <a:ext uri="{FF2B5EF4-FFF2-40B4-BE49-F238E27FC236}">
              <a16:creationId xmlns:a16="http://schemas.microsoft.com/office/drawing/2014/main" id="{72C1D9BA-A9E5-4933-9E1A-35FCFA16807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74" name="Picture 773" descr="NCCP CMYK BI.jpg">
          <a:extLst>
            <a:ext uri="{FF2B5EF4-FFF2-40B4-BE49-F238E27FC236}">
              <a16:creationId xmlns:a16="http://schemas.microsoft.com/office/drawing/2014/main" id="{27DFF716-1B24-4539-81EC-681DDB07862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75" name="Picture 774" descr="NCCP CMYK BI.jpg">
          <a:extLst>
            <a:ext uri="{FF2B5EF4-FFF2-40B4-BE49-F238E27FC236}">
              <a16:creationId xmlns:a16="http://schemas.microsoft.com/office/drawing/2014/main" id="{5B1AD45B-2D0D-4472-9CE2-0F5382D084D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76" name="Picture 775" descr="NCCP CMYK BI.jpg">
          <a:extLst>
            <a:ext uri="{FF2B5EF4-FFF2-40B4-BE49-F238E27FC236}">
              <a16:creationId xmlns:a16="http://schemas.microsoft.com/office/drawing/2014/main" id="{CF5BD015-E570-437F-B961-0BAA03F58A3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77" name="Picture 776" descr="NCCP CMYK BI.jpg">
          <a:extLst>
            <a:ext uri="{FF2B5EF4-FFF2-40B4-BE49-F238E27FC236}">
              <a16:creationId xmlns:a16="http://schemas.microsoft.com/office/drawing/2014/main" id="{9C6D49DD-7DC4-4FF6-AB36-25D254DB13A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78" name="Picture 777" descr="NCCP CMYK BI.jpg">
          <a:extLst>
            <a:ext uri="{FF2B5EF4-FFF2-40B4-BE49-F238E27FC236}">
              <a16:creationId xmlns:a16="http://schemas.microsoft.com/office/drawing/2014/main" id="{73A7855A-BC50-4355-9A51-12A4DD6361E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79" name="Picture 778" descr="NCCP CMYK BI.jpg">
          <a:extLst>
            <a:ext uri="{FF2B5EF4-FFF2-40B4-BE49-F238E27FC236}">
              <a16:creationId xmlns:a16="http://schemas.microsoft.com/office/drawing/2014/main" id="{86147E0D-BDFE-43A7-8F5B-575659318A9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780" name="Picture 779" descr="NCCP CMYK BI.jpg">
          <a:extLst>
            <a:ext uri="{FF2B5EF4-FFF2-40B4-BE49-F238E27FC236}">
              <a16:creationId xmlns:a16="http://schemas.microsoft.com/office/drawing/2014/main" id="{4F01387B-B23A-4AC1-AD31-8058C64126E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81" name="Picture 780" descr="NCCP CMYK BI.jpg">
          <a:extLst>
            <a:ext uri="{FF2B5EF4-FFF2-40B4-BE49-F238E27FC236}">
              <a16:creationId xmlns:a16="http://schemas.microsoft.com/office/drawing/2014/main" id="{7B2C25A2-3155-4608-90C8-502D22EAFC8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82" name="Picture 781" descr="NCCP CMYK BI.jpg">
          <a:extLst>
            <a:ext uri="{FF2B5EF4-FFF2-40B4-BE49-F238E27FC236}">
              <a16:creationId xmlns:a16="http://schemas.microsoft.com/office/drawing/2014/main" id="{C592AC36-3434-4481-9DA7-A7666178579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83" name="Picture 782" descr="NCCP CMYK BI.jpg">
          <a:extLst>
            <a:ext uri="{FF2B5EF4-FFF2-40B4-BE49-F238E27FC236}">
              <a16:creationId xmlns:a16="http://schemas.microsoft.com/office/drawing/2014/main" id="{F4ABD95F-5F90-4878-A80E-CC193EB7C14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84" name="Picture 783" descr="NCCP CMYK BI.jpg">
          <a:extLst>
            <a:ext uri="{FF2B5EF4-FFF2-40B4-BE49-F238E27FC236}">
              <a16:creationId xmlns:a16="http://schemas.microsoft.com/office/drawing/2014/main" id="{F2E1B118-DB97-41AC-A261-C319A568898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85" name="Picture 784" descr="NCCP CMYK BI.jpg">
          <a:extLst>
            <a:ext uri="{FF2B5EF4-FFF2-40B4-BE49-F238E27FC236}">
              <a16:creationId xmlns:a16="http://schemas.microsoft.com/office/drawing/2014/main" id="{961652E3-1431-4EF9-B404-CD38CB0CF33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86" name="Picture 785" descr="NCCP CMYK BI.jpg">
          <a:extLst>
            <a:ext uri="{FF2B5EF4-FFF2-40B4-BE49-F238E27FC236}">
              <a16:creationId xmlns:a16="http://schemas.microsoft.com/office/drawing/2014/main" id="{03D3F7F1-99BA-44F3-A332-6B32C2853CF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87" name="Picture 786" descr="NCCP CMYK BI.jpg">
          <a:extLst>
            <a:ext uri="{FF2B5EF4-FFF2-40B4-BE49-F238E27FC236}">
              <a16:creationId xmlns:a16="http://schemas.microsoft.com/office/drawing/2014/main" id="{608A1085-756D-4BE3-9878-1E5571BEEB1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88" name="Picture 787" descr="NCCP CMYK BI.jpg">
          <a:extLst>
            <a:ext uri="{FF2B5EF4-FFF2-40B4-BE49-F238E27FC236}">
              <a16:creationId xmlns:a16="http://schemas.microsoft.com/office/drawing/2014/main" id="{C358F05F-B1E4-4C27-8D77-C10A885B69D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89" name="Picture 788" descr="NCCP CMYK BI.jpg">
          <a:extLst>
            <a:ext uri="{FF2B5EF4-FFF2-40B4-BE49-F238E27FC236}">
              <a16:creationId xmlns:a16="http://schemas.microsoft.com/office/drawing/2014/main" id="{2627C3F8-066C-41AE-B026-EE186FF64E7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90" name="Picture 789" descr="NCCP CMYK BI.jpg">
          <a:extLst>
            <a:ext uri="{FF2B5EF4-FFF2-40B4-BE49-F238E27FC236}">
              <a16:creationId xmlns:a16="http://schemas.microsoft.com/office/drawing/2014/main" id="{FBB2BD99-0194-4DCE-8856-8ECA7DA6786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91" name="Picture 790" descr="NCCP CMYK BI.jpg">
          <a:extLst>
            <a:ext uri="{FF2B5EF4-FFF2-40B4-BE49-F238E27FC236}">
              <a16:creationId xmlns:a16="http://schemas.microsoft.com/office/drawing/2014/main" id="{34868D2D-202A-4F8B-A82A-76CE8258C10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92" name="Picture 791" descr="NCCP CMYK BI.jpg">
          <a:extLst>
            <a:ext uri="{FF2B5EF4-FFF2-40B4-BE49-F238E27FC236}">
              <a16:creationId xmlns:a16="http://schemas.microsoft.com/office/drawing/2014/main" id="{7F27A762-92E2-4CF0-AA5B-32FE5BAEBC7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93" name="Picture 792" descr="NCCP CMYK BI.jpg">
          <a:extLst>
            <a:ext uri="{FF2B5EF4-FFF2-40B4-BE49-F238E27FC236}">
              <a16:creationId xmlns:a16="http://schemas.microsoft.com/office/drawing/2014/main" id="{72F3FACA-04E3-4D2F-BE89-79DE6471D2A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94" name="Picture 793" descr="NCCP CMYK BI.jpg">
          <a:extLst>
            <a:ext uri="{FF2B5EF4-FFF2-40B4-BE49-F238E27FC236}">
              <a16:creationId xmlns:a16="http://schemas.microsoft.com/office/drawing/2014/main" id="{0B2E8C3D-4A3A-4DEA-8356-97903190205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95" name="Picture 794" descr="NCCP CMYK BI.jpg">
          <a:extLst>
            <a:ext uri="{FF2B5EF4-FFF2-40B4-BE49-F238E27FC236}">
              <a16:creationId xmlns:a16="http://schemas.microsoft.com/office/drawing/2014/main" id="{24FBE8FE-96FC-4F70-9159-EDFE798755E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96" name="Picture 795" descr="NCCP CMYK BI.jpg">
          <a:extLst>
            <a:ext uri="{FF2B5EF4-FFF2-40B4-BE49-F238E27FC236}">
              <a16:creationId xmlns:a16="http://schemas.microsoft.com/office/drawing/2014/main" id="{C5DE506C-A25F-4390-B5D1-8F2C5D03DA2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797" name="Picture 796" descr="NCCP CMYK BI.jpg">
          <a:extLst>
            <a:ext uri="{FF2B5EF4-FFF2-40B4-BE49-F238E27FC236}">
              <a16:creationId xmlns:a16="http://schemas.microsoft.com/office/drawing/2014/main" id="{B7813083-F5A9-4EFF-AA7F-0DAD7348E38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98" name="Picture 797" descr="NCCP CMYK BI.jpg">
          <a:extLst>
            <a:ext uri="{FF2B5EF4-FFF2-40B4-BE49-F238E27FC236}">
              <a16:creationId xmlns:a16="http://schemas.microsoft.com/office/drawing/2014/main" id="{1B3404B3-A039-4983-ABC7-84559BF7ACC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99" name="Picture 798" descr="NCCP CMYK BI.jpg">
          <a:extLst>
            <a:ext uri="{FF2B5EF4-FFF2-40B4-BE49-F238E27FC236}">
              <a16:creationId xmlns:a16="http://schemas.microsoft.com/office/drawing/2014/main" id="{69D7B3E5-F18A-4185-91BB-C193790FD5C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00" name="Picture 799" descr="NCCP CMYK BI.jpg">
          <a:extLst>
            <a:ext uri="{FF2B5EF4-FFF2-40B4-BE49-F238E27FC236}">
              <a16:creationId xmlns:a16="http://schemas.microsoft.com/office/drawing/2014/main" id="{96EAB8E5-7E0C-40CE-86E5-2B47E009BFE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01" name="Picture 800" descr="NCCP CMYK BI.jpg">
          <a:extLst>
            <a:ext uri="{FF2B5EF4-FFF2-40B4-BE49-F238E27FC236}">
              <a16:creationId xmlns:a16="http://schemas.microsoft.com/office/drawing/2014/main" id="{A1E82EDB-F7D7-43F8-83E3-538495BEDCF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02" name="Picture 801" descr="NCCP CMYK BI.jpg">
          <a:extLst>
            <a:ext uri="{FF2B5EF4-FFF2-40B4-BE49-F238E27FC236}">
              <a16:creationId xmlns:a16="http://schemas.microsoft.com/office/drawing/2014/main" id="{323B6117-F88A-4940-A16D-BF909073906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03" name="Picture 802" descr="NCCP CMYK BI.jpg">
          <a:extLst>
            <a:ext uri="{FF2B5EF4-FFF2-40B4-BE49-F238E27FC236}">
              <a16:creationId xmlns:a16="http://schemas.microsoft.com/office/drawing/2014/main" id="{ACB838DF-6C9F-4A5D-B65B-FCAD4DA9DE6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04" name="Picture 803" descr="NCCP CMYK BI.jpg">
          <a:extLst>
            <a:ext uri="{FF2B5EF4-FFF2-40B4-BE49-F238E27FC236}">
              <a16:creationId xmlns:a16="http://schemas.microsoft.com/office/drawing/2014/main" id="{3DCF56BF-4834-482B-898E-747768F46E5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05" name="Picture 804" descr="NCCP CMYK BI.jpg">
          <a:extLst>
            <a:ext uri="{FF2B5EF4-FFF2-40B4-BE49-F238E27FC236}">
              <a16:creationId xmlns:a16="http://schemas.microsoft.com/office/drawing/2014/main" id="{FC254297-B18F-4828-AC5B-E1B6C54CBF9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06" name="Picture 805" descr="NCCP CMYK BI.jpg">
          <a:extLst>
            <a:ext uri="{FF2B5EF4-FFF2-40B4-BE49-F238E27FC236}">
              <a16:creationId xmlns:a16="http://schemas.microsoft.com/office/drawing/2014/main" id="{12A94B5A-C3C4-4FD0-98AC-A8D4C89CFD9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07" name="Picture 806" descr="NCCP CMYK BI.jpg">
          <a:extLst>
            <a:ext uri="{FF2B5EF4-FFF2-40B4-BE49-F238E27FC236}">
              <a16:creationId xmlns:a16="http://schemas.microsoft.com/office/drawing/2014/main" id="{DED11E6B-E1F3-4C1A-9836-23DDFFCE64B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08" name="Picture 807" descr="NCCP CMYK BI.jpg">
          <a:extLst>
            <a:ext uri="{FF2B5EF4-FFF2-40B4-BE49-F238E27FC236}">
              <a16:creationId xmlns:a16="http://schemas.microsoft.com/office/drawing/2014/main" id="{6EE84C0A-5886-4D87-A24A-7A1BE3977AE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09" name="Picture 808" descr="NCCP CMYK BI.jpg">
          <a:extLst>
            <a:ext uri="{FF2B5EF4-FFF2-40B4-BE49-F238E27FC236}">
              <a16:creationId xmlns:a16="http://schemas.microsoft.com/office/drawing/2014/main" id="{E3C92D86-8926-45B1-9B0E-44214EDFD84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10" name="Picture 809" descr="NCCP CMYK BI.jpg">
          <a:extLst>
            <a:ext uri="{FF2B5EF4-FFF2-40B4-BE49-F238E27FC236}">
              <a16:creationId xmlns:a16="http://schemas.microsoft.com/office/drawing/2014/main" id="{B91985BE-ED13-4C21-A0A8-145F8D7FF07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11" name="Picture 810" descr="NCCP CMYK BI.jpg">
          <a:extLst>
            <a:ext uri="{FF2B5EF4-FFF2-40B4-BE49-F238E27FC236}">
              <a16:creationId xmlns:a16="http://schemas.microsoft.com/office/drawing/2014/main" id="{5D88AE19-F281-4E4E-B086-355703B9566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12" name="Picture 811" descr="NCCP CMYK BI.jpg">
          <a:extLst>
            <a:ext uri="{FF2B5EF4-FFF2-40B4-BE49-F238E27FC236}">
              <a16:creationId xmlns:a16="http://schemas.microsoft.com/office/drawing/2014/main" id="{E2024C0A-86FA-46E8-B07B-F92796D4122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13" name="Picture 812" descr="NCCP CMYK BI.jpg">
          <a:extLst>
            <a:ext uri="{FF2B5EF4-FFF2-40B4-BE49-F238E27FC236}">
              <a16:creationId xmlns:a16="http://schemas.microsoft.com/office/drawing/2014/main" id="{2D999697-89BB-4A23-96B2-87B964D0944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14" name="Picture 813" descr="NCCP CMYK BI.jpg">
          <a:extLst>
            <a:ext uri="{FF2B5EF4-FFF2-40B4-BE49-F238E27FC236}">
              <a16:creationId xmlns:a16="http://schemas.microsoft.com/office/drawing/2014/main" id="{449985EC-039D-44DC-9ADB-4C8245E3A77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15" name="Picture 814" descr="NCCP CMYK BI.jpg">
          <a:extLst>
            <a:ext uri="{FF2B5EF4-FFF2-40B4-BE49-F238E27FC236}">
              <a16:creationId xmlns:a16="http://schemas.microsoft.com/office/drawing/2014/main" id="{7F4AEC9A-5A4D-4F2F-B57A-AC9B8157FBA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16" name="Picture 815" descr="NCCP CMYK BI.jpg">
          <a:extLst>
            <a:ext uri="{FF2B5EF4-FFF2-40B4-BE49-F238E27FC236}">
              <a16:creationId xmlns:a16="http://schemas.microsoft.com/office/drawing/2014/main" id="{7E84A947-089B-46BA-A341-6DAE10EA654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17" name="Picture 816" descr="NCCP CMYK BI.jpg">
          <a:extLst>
            <a:ext uri="{FF2B5EF4-FFF2-40B4-BE49-F238E27FC236}">
              <a16:creationId xmlns:a16="http://schemas.microsoft.com/office/drawing/2014/main" id="{EE5BBE30-6904-4F34-B370-28E635277AD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18" name="Picture 817" descr="NCCP CMYK BI.jpg">
          <a:extLst>
            <a:ext uri="{FF2B5EF4-FFF2-40B4-BE49-F238E27FC236}">
              <a16:creationId xmlns:a16="http://schemas.microsoft.com/office/drawing/2014/main" id="{B1468848-00A8-4007-BB1E-6F9ACF6F526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19" name="Picture 818" descr="NCCP CMYK BI.jpg">
          <a:extLst>
            <a:ext uri="{FF2B5EF4-FFF2-40B4-BE49-F238E27FC236}">
              <a16:creationId xmlns:a16="http://schemas.microsoft.com/office/drawing/2014/main" id="{2D1001F4-3D71-405C-AA2C-8A6C06DC388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20" name="Picture 819" descr="NCCP CMYK BI.jpg">
          <a:extLst>
            <a:ext uri="{FF2B5EF4-FFF2-40B4-BE49-F238E27FC236}">
              <a16:creationId xmlns:a16="http://schemas.microsoft.com/office/drawing/2014/main" id="{BF7DAB2A-C00C-492B-A45A-78B1FB1A265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821" name="Picture 820" descr="NCCP CMYK BI.jpg">
          <a:extLst>
            <a:ext uri="{FF2B5EF4-FFF2-40B4-BE49-F238E27FC236}">
              <a16:creationId xmlns:a16="http://schemas.microsoft.com/office/drawing/2014/main" id="{BD168C04-0ED5-42FE-B448-377DFCBFA44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22" name="Picture 821" descr="NCCP CMYK BI.jpg">
          <a:extLst>
            <a:ext uri="{FF2B5EF4-FFF2-40B4-BE49-F238E27FC236}">
              <a16:creationId xmlns:a16="http://schemas.microsoft.com/office/drawing/2014/main" id="{456BC066-86EA-49FB-8CF8-C228F624FBC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23" name="Picture 822" descr="NCCP CMYK BI.jpg">
          <a:extLst>
            <a:ext uri="{FF2B5EF4-FFF2-40B4-BE49-F238E27FC236}">
              <a16:creationId xmlns:a16="http://schemas.microsoft.com/office/drawing/2014/main" id="{91EFC358-8C30-48EA-B742-DA85D7D5C19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24" name="Picture 823" descr="NCCP CMYK BI.jpg">
          <a:extLst>
            <a:ext uri="{FF2B5EF4-FFF2-40B4-BE49-F238E27FC236}">
              <a16:creationId xmlns:a16="http://schemas.microsoft.com/office/drawing/2014/main" id="{25F7E663-EEE6-4D86-A935-4CCA3A683EB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25" name="Picture 824" descr="NCCP CMYK BI.jpg">
          <a:extLst>
            <a:ext uri="{FF2B5EF4-FFF2-40B4-BE49-F238E27FC236}">
              <a16:creationId xmlns:a16="http://schemas.microsoft.com/office/drawing/2014/main" id="{245F1563-ADFA-4932-85FA-217F74B3E26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26" name="Picture 825" descr="NCCP CMYK BI.jpg">
          <a:extLst>
            <a:ext uri="{FF2B5EF4-FFF2-40B4-BE49-F238E27FC236}">
              <a16:creationId xmlns:a16="http://schemas.microsoft.com/office/drawing/2014/main" id="{BD066135-8EF0-4EB9-BE76-5F4EDD0A3E9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27" name="Picture 826" descr="NCCP CMYK BI.jpg">
          <a:extLst>
            <a:ext uri="{FF2B5EF4-FFF2-40B4-BE49-F238E27FC236}">
              <a16:creationId xmlns:a16="http://schemas.microsoft.com/office/drawing/2014/main" id="{434A6E50-BDF8-498E-9258-DCF67AE3777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28" name="Picture 827" descr="NCCP CMYK BI.jpg">
          <a:extLst>
            <a:ext uri="{FF2B5EF4-FFF2-40B4-BE49-F238E27FC236}">
              <a16:creationId xmlns:a16="http://schemas.microsoft.com/office/drawing/2014/main" id="{D840C826-68EF-422F-AE85-BC1FE43EE4C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29" name="Picture 828" descr="NCCP CMYK BI.jpg">
          <a:extLst>
            <a:ext uri="{FF2B5EF4-FFF2-40B4-BE49-F238E27FC236}">
              <a16:creationId xmlns:a16="http://schemas.microsoft.com/office/drawing/2014/main" id="{FCB8C860-A269-48B8-960B-DBE5DD35600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30" name="Picture 829" descr="NCCP CMYK BI.jpg">
          <a:extLst>
            <a:ext uri="{FF2B5EF4-FFF2-40B4-BE49-F238E27FC236}">
              <a16:creationId xmlns:a16="http://schemas.microsoft.com/office/drawing/2014/main" id="{8C07EBDD-7E60-4F86-A88A-D6F6E2E0FD0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31" name="Picture 830" descr="NCCP CMYK BI.jpg">
          <a:extLst>
            <a:ext uri="{FF2B5EF4-FFF2-40B4-BE49-F238E27FC236}">
              <a16:creationId xmlns:a16="http://schemas.microsoft.com/office/drawing/2014/main" id="{176B2BFD-2677-4E52-A670-C310DCF06C4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32" name="Picture 831" descr="NCCP CMYK BI.jpg">
          <a:extLst>
            <a:ext uri="{FF2B5EF4-FFF2-40B4-BE49-F238E27FC236}">
              <a16:creationId xmlns:a16="http://schemas.microsoft.com/office/drawing/2014/main" id="{8DFED1AC-8BFC-4208-830F-DDCBA9DB466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33" name="Picture 832" descr="NCCP CMYK BI.jpg">
          <a:extLst>
            <a:ext uri="{FF2B5EF4-FFF2-40B4-BE49-F238E27FC236}">
              <a16:creationId xmlns:a16="http://schemas.microsoft.com/office/drawing/2014/main" id="{CBFADA24-A190-4424-ADA8-4FDCFC64687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34" name="Picture 833" descr="NCCP CMYK BI.jpg">
          <a:extLst>
            <a:ext uri="{FF2B5EF4-FFF2-40B4-BE49-F238E27FC236}">
              <a16:creationId xmlns:a16="http://schemas.microsoft.com/office/drawing/2014/main" id="{AB68335F-0D2A-4F23-83C1-7BE31C15AC3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35" name="Picture 834" descr="NCCP CMYK BI.jpg">
          <a:extLst>
            <a:ext uri="{FF2B5EF4-FFF2-40B4-BE49-F238E27FC236}">
              <a16:creationId xmlns:a16="http://schemas.microsoft.com/office/drawing/2014/main" id="{EEF66709-FAAA-4E30-B56C-7E5BC2EA571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36" name="Picture 835" descr="NCCP CMYK BI.jpg">
          <a:extLst>
            <a:ext uri="{FF2B5EF4-FFF2-40B4-BE49-F238E27FC236}">
              <a16:creationId xmlns:a16="http://schemas.microsoft.com/office/drawing/2014/main" id="{77332203-8239-4945-9F64-41575C1973D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37" name="Picture 836" descr="NCCP CMYK BI.jpg">
          <a:extLst>
            <a:ext uri="{FF2B5EF4-FFF2-40B4-BE49-F238E27FC236}">
              <a16:creationId xmlns:a16="http://schemas.microsoft.com/office/drawing/2014/main" id="{D91ED49B-6E49-430D-84AA-BE89251647E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838" name="Picture 837" descr="NCCP CMYK BI.jpg">
          <a:extLst>
            <a:ext uri="{FF2B5EF4-FFF2-40B4-BE49-F238E27FC236}">
              <a16:creationId xmlns:a16="http://schemas.microsoft.com/office/drawing/2014/main" id="{483A9500-3E30-48EB-8447-7BC40FFD5B1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39" name="Picture 838" descr="NCCP CMYK BI.jpg">
          <a:extLst>
            <a:ext uri="{FF2B5EF4-FFF2-40B4-BE49-F238E27FC236}">
              <a16:creationId xmlns:a16="http://schemas.microsoft.com/office/drawing/2014/main" id="{A9D4FB8A-5361-4DEE-8814-95A27E69DAB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40" name="Picture 839" descr="NCCP CMYK BI.jpg">
          <a:extLst>
            <a:ext uri="{FF2B5EF4-FFF2-40B4-BE49-F238E27FC236}">
              <a16:creationId xmlns:a16="http://schemas.microsoft.com/office/drawing/2014/main" id="{41D81EA1-9CB0-4CB4-8F5D-E9FC6734EA3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41" name="Picture 840" descr="NCCP CMYK BI.jpg">
          <a:extLst>
            <a:ext uri="{FF2B5EF4-FFF2-40B4-BE49-F238E27FC236}">
              <a16:creationId xmlns:a16="http://schemas.microsoft.com/office/drawing/2014/main" id="{9DF70420-1D82-4E35-A409-65DE2FCFE65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42" name="Picture 841" descr="NCCP CMYK BI.jpg">
          <a:extLst>
            <a:ext uri="{FF2B5EF4-FFF2-40B4-BE49-F238E27FC236}">
              <a16:creationId xmlns:a16="http://schemas.microsoft.com/office/drawing/2014/main" id="{A2C0C6FC-38DF-4014-AC88-D880061C380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43" name="Picture 842" descr="NCCP CMYK BI.jpg">
          <a:extLst>
            <a:ext uri="{FF2B5EF4-FFF2-40B4-BE49-F238E27FC236}">
              <a16:creationId xmlns:a16="http://schemas.microsoft.com/office/drawing/2014/main" id="{4C73858E-3675-448B-AD35-854ADD1722E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44" name="Picture 843" descr="NCCP CMYK BI.jpg">
          <a:extLst>
            <a:ext uri="{FF2B5EF4-FFF2-40B4-BE49-F238E27FC236}">
              <a16:creationId xmlns:a16="http://schemas.microsoft.com/office/drawing/2014/main" id="{E84DE157-EB05-487A-A00D-DE5D025CB03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45" name="Picture 844" descr="NCCP CMYK BI.jpg">
          <a:extLst>
            <a:ext uri="{FF2B5EF4-FFF2-40B4-BE49-F238E27FC236}">
              <a16:creationId xmlns:a16="http://schemas.microsoft.com/office/drawing/2014/main" id="{E600F8B7-F285-4725-844F-368A4AA3188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46" name="Picture 845" descr="NCCP CMYK BI.jpg">
          <a:extLst>
            <a:ext uri="{FF2B5EF4-FFF2-40B4-BE49-F238E27FC236}">
              <a16:creationId xmlns:a16="http://schemas.microsoft.com/office/drawing/2014/main" id="{442C0014-3869-4134-8B5B-DA4D1D77422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47" name="Picture 846" descr="NCCP CMYK BI.jpg">
          <a:extLst>
            <a:ext uri="{FF2B5EF4-FFF2-40B4-BE49-F238E27FC236}">
              <a16:creationId xmlns:a16="http://schemas.microsoft.com/office/drawing/2014/main" id="{3E25D449-1E72-48B1-8474-0361FF435D0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48" name="Picture 847" descr="NCCP CMYK BI.jpg">
          <a:extLst>
            <a:ext uri="{FF2B5EF4-FFF2-40B4-BE49-F238E27FC236}">
              <a16:creationId xmlns:a16="http://schemas.microsoft.com/office/drawing/2014/main" id="{9DD9B9A4-F06C-4B91-BB19-416A2DE1938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49" name="Picture 848" descr="NCCP CMYK BI.jpg">
          <a:extLst>
            <a:ext uri="{FF2B5EF4-FFF2-40B4-BE49-F238E27FC236}">
              <a16:creationId xmlns:a16="http://schemas.microsoft.com/office/drawing/2014/main" id="{23B50ED5-00FB-483F-AF4C-7B88454EFBE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50" name="Picture 849" descr="NCCP CMYK BI.jpg">
          <a:extLst>
            <a:ext uri="{FF2B5EF4-FFF2-40B4-BE49-F238E27FC236}">
              <a16:creationId xmlns:a16="http://schemas.microsoft.com/office/drawing/2014/main" id="{3610E561-AC66-47D2-BBD6-ED5495AB034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51" name="Picture 850" descr="NCCP CMYK BI.jpg">
          <a:extLst>
            <a:ext uri="{FF2B5EF4-FFF2-40B4-BE49-F238E27FC236}">
              <a16:creationId xmlns:a16="http://schemas.microsoft.com/office/drawing/2014/main" id="{BBDE7CE2-0DE7-4D58-B215-3088B9DAA40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52" name="Picture 851" descr="NCCP CMYK BI.jpg">
          <a:extLst>
            <a:ext uri="{FF2B5EF4-FFF2-40B4-BE49-F238E27FC236}">
              <a16:creationId xmlns:a16="http://schemas.microsoft.com/office/drawing/2014/main" id="{D2C18A40-23D7-4A92-845F-DBCFD1D9B9A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53" name="Picture 852" descr="NCCP CMYK BI.jpg">
          <a:extLst>
            <a:ext uri="{FF2B5EF4-FFF2-40B4-BE49-F238E27FC236}">
              <a16:creationId xmlns:a16="http://schemas.microsoft.com/office/drawing/2014/main" id="{865056F0-9CB8-43C6-9361-5F4F53509E0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54" name="Picture 853" descr="NCCP CMYK BI.jpg">
          <a:extLst>
            <a:ext uri="{FF2B5EF4-FFF2-40B4-BE49-F238E27FC236}">
              <a16:creationId xmlns:a16="http://schemas.microsoft.com/office/drawing/2014/main" id="{5E71EBCF-56F0-4065-8E49-8E3233BBDF5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55" name="Picture 854" descr="NCCP CMYK BI.jpg">
          <a:extLst>
            <a:ext uri="{FF2B5EF4-FFF2-40B4-BE49-F238E27FC236}">
              <a16:creationId xmlns:a16="http://schemas.microsoft.com/office/drawing/2014/main" id="{7C186A0E-725D-49C6-B350-F18475B1577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56" name="Picture 855" descr="NCCP CMYK BI.jpg">
          <a:extLst>
            <a:ext uri="{FF2B5EF4-FFF2-40B4-BE49-F238E27FC236}">
              <a16:creationId xmlns:a16="http://schemas.microsoft.com/office/drawing/2014/main" id="{56D0C09B-CEE9-4BA6-B1C7-B40255C68A9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57" name="Picture 856" descr="NCCP CMYK BI.jpg">
          <a:extLst>
            <a:ext uri="{FF2B5EF4-FFF2-40B4-BE49-F238E27FC236}">
              <a16:creationId xmlns:a16="http://schemas.microsoft.com/office/drawing/2014/main" id="{A631EC53-9629-40CD-89A4-C40A93F2BB1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58" name="Picture 857" descr="NCCP CMYK BI.jpg">
          <a:extLst>
            <a:ext uri="{FF2B5EF4-FFF2-40B4-BE49-F238E27FC236}">
              <a16:creationId xmlns:a16="http://schemas.microsoft.com/office/drawing/2014/main" id="{D524AD67-5A76-4413-8398-2C2DE8F08C0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59" name="Picture 858" descr="NCCP CMYK BI.jpg">
          <a:extLst>
            <a:ext uri="{FF2B5EF4-FFF2-40B4-BE49-F238E27FC236}">
              <a16:creationId xmlns:a16="http://schemas.microsoft.com/office/drawing/2014/main" id="{11BBE739-52BD-4B4E-8015-69BDFEADCE4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60" name="Picture 859" descr="NCCP CMYK BI.jpg">
          <a:extLst>
            <a:ext uri="{FF2B5EF4-FFF2-40B4-BE49-F238E27FC236}">
              <a16:creationId xmlns:a16="http://schemas.microsoft.com/office/drawing/2014/main" id="{F87FE479-8A17-4971-8A93-D3E097032D6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61" name="Picture 860" descr="NCCP CMYK BI.jpg">
          <a:extLst>
            <a:ext uri="{FF2B5EF4-FFF2-40B4-BE49-F238E27FC236}">
              <a16:creationId xmlns:a16="http://schemas.microsoft.com/office/drawing/2014/main" id="{ED512978-817E-4020-B9E9-841ED747A34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862" name="Picture 861" descr="NCCP CMYK BI.jpg">
          <a:extLst>
            <a:ext uri="{FF2B5EF4-FFF2-40B4-BE49-F238E27FC236}">
              <a16:creationId xmlns:a16="http://schemas.microsoft.com/office/drawing/2014/main" id="{F41844BE-2A6E-4609-ACFC-AD5C176F7DC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63" name="Picture 862" descr="NCCP CMYK BI.jpg">
          <a:extLst>
            <a:ext uri="{FF2B5EF4-FFF2-40B4-BE49-F238E27FC236}">
              <a16:creationId xmlns:a16="http://schemas.microsoft.com/office/drawing/2014/main" id="{B630B320-C4F5-406C-BD52-C215AB26CD1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64" name="Picture 863" descr="NCCP CMYK BI.jpg">
          <a:extLst>
            <a:ext uri="{FF2B5EF4-FFF2-40B4-BE49-F238E27FC236}">
              <a16:creationId xmlns:a16="http://schemas.microsoft.com/office/drawing/2014/main" id="{066CBB14-50E2-45EE-B461-36325E35D64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65" name="Picture 864" descr="NCCP CMYK BI.jpg">
          <a:extLst>
            <a:ext uri="{FF2B5EF4-FFF2-40B4-BE49-F238E27FC236}">
              <a16:creationId xmlns:a16="http://schemas.microsoft.com/office/drawing/2014/main" id="{5ACC129A-1E7E-4B1E-8E59-3A9F04AD347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66" name="Picture 865" descr="NCCP CMYK BI.jpg">
          <a:extLst>
            <a:ext uri="{FF2B5EF4-FFF2-40B4-BE49-F238E27FC236}">
              <a16:creationId xmlns:a16="http://schemas.microsoft.com/office/drawing/2014/main" id="{090F9585-31BA-477A-9E6C-768DA5C8C98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67" name="Picture 866" descr="NCCP CMYK BI.jpg">
          <a:extLst>
            <a:ext uri="{FF2B5EF4-FFF2-40B4-BE49-F238E27FC236}">
              <a16:creationId xmlns:a16="http://schemas.microsoft.com/office/drawing/2014/main" id="{60B58FBF-9D54-4472-AD06-2D3D6BBBC1F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68" name="Picture 867" descr="NCCP CMYK BI.jpg">
          <a:extLst>
            <a:ext uri="{FF2B5EF4-FFF2-40B4-BE49-F238E27FC236}">
              <a16:creationId xmlns:a16="http://schemas.microsoft.com/office/drawing/2014/main" id="{E65F2ED8-E183-470C-B072-45CCAA821BA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69" name="Picture 868" descr="NCCP CMYK BI.jpg">
          <a:extLst>
            <a:ext uri="{FF2B5EF4-FFF2-40B4-BE49-F238E27FC236}">
              <a16:creationId xmlns:a16="http://schemas.microsoft.com/office/drawing/2014/main" id="{D4F520BF-0065-422D-B0B4-2DC42D2F229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70" name="Picture 869" descr="NCCP CMYK BI.jpg">
          <a:extLst>
            <a:ext uri="{FF2B5EF4-FFF2-40B4-BE49-F238E27FC236}">
              <a16:creationId xmlns:a16="http://schemas.microsoft.com/office/drawing/2014/main" id="{E8CEAEA1-CE95-45C4-9B01-4EFBBA23BC4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71" name="Picture 870" descr="NCCP CMYK BI.jpg">
          <a:extLst>
            <a:ext uri="{FF2B5EF4-FFF2-40B4-BE49-F238E27FC236}">
              <a16:creationId xmlns:a16="http://schemas.microsoft.com/office/drawing/2014/main" id="{C0340372-0D51-412F-B1BC-03D306716AE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72" name="Picture 871" descr="NCCP CMYK BI.jpg">
          <a:extLst>
            <a:ext uri="{FF2B5EF4-FFF2-40B4-BE49-F238E27FC236}">
              <a16:creationId xmlns:a16="http://schemas.microsoft.com/office/drawing/2014/main" id="{179E1408-FEF2-4DE0-9A08-8E6C2EB445E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73" name="Picture 872" descr="NCCP CMYK BI.jpg">
          <a:extLst>
            <a:ext uri="{FF2B5EF4-FFF2-40B4-BE49-F238E27FC236}">
              <a16:creationId xmlns:a16="http://schemas.microsoft.com/office/drawing/2014/main" id="{BFA45315-BD06-4628-B786-2FC6B61E175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74" name="Picture 873" descr="NCCP CMYK BI.jpg">
          <a:extLst>
            <a:ext uri="{FF2B5EF4-FFF2-40B4-BE49-F238E27FC236}">
              <a16:creationId xmlns:a16="http://schemas.microsoft.com/office/drawing/2014/main" id="{8FEAC2E9-EF7D-459B-B91A-2B139817C66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75" name="Picture 874" descr="NCCP CMYK BI.jpg">
          <a:extLst>
            <a:ext uri="{FF2B5EF4-FFF2-40B4-BE49-F238E27FC236}">
              <a16:creationId xmlns:a16="http://schemas.microsoft.com/office/drawing/2014/main" id="{0FFFB223-72D1-4B8B-AD46-FB9DCE44E70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76" name="Picture 875" descr="NCCP CMYK BI.jpg">
          <a:extLst>
            <a:ext uri="{FF2B5EF4-FFF2-40B4-BE49-F238E27FC236}">
              <a16:creationId xmlns:a16="http://schemas.microsoft.com/office/drawing/2014/main" id="{161BBE18-EBAA-4406-A09D-803D12B7C1F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77" name="Picture 876" descr="NCCP CMYK BI.jpg">
          <a:extLst>
            <a:ext uri="{FF2B5EF4-FFF2-40B4-BE49-F238E27FC236}">
              <a16:creationId xmlns:a16="http://schemas.microsoft.com/office/drawing/2014/main" id="{3A9A5643-DB60-4994-9A1E-C27E4B52F4B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78" name="Picture 877" descr="NCCP CMYK BI.jpg">
          <a:extLst>
            <a:ext uri="{FF2B5EF4-FFF2-40B4-BE49-F238E27FC236}">
              <a16:creationId xmlns:a16="http://schemas.microsoft.com/office/drawing/2014/main" id="{3D62387E-A47D-41C8-B48D-517C885E71F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879" name="Picture 878" descr="NCCP CMYK BI.jpg">
          <a:extLst>
            <a:ext uri="{FF2B5EF4-FFF2-40B4-BE49-F238E27FC236}">
              <a16:creationId xmlns:a16="http://schemas.microsoft.com/office/drawing/2014/main" id="{A06704A3-682A-4FDE-8CD4-04518DB57AF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80" name="Picture 879" descr="NCCP CMYK BI.jpg">
          <a:extLst>
            <a:ext uri="{FF2B5EF4-FFF2-40B4-BE49-F238E27FC236}">
              <a16:creationId xmlns:a16="http://schemas.microsoft.com/office/drawing/2014/main" id="{66E09ABD-F89F-4786-80F9-60972C49356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81" name="Picture 880" descr="NCCP CMYK BI.jpg">
          <a:extLst>
            <a:ext uri="{FF2B5EF4-FFF2-40B4-BE49-F238E27FC236}">
              <a16:creationId xmlns:a16="http://schemas.microsoft.com/office/drawing/2014/main" id="{1EEA36E3-D149-4089-83ED-A67EE77563F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82" name="Picture 881" descr="NCCP CMYK BI.jpg">
          <a:extLst>
            <a:ext uri="{FF2B5EF4-FFF2-40B4-BE49-F238E27FC236}">
              <a16:creationId xmlns:a16="http://schemas.microsoft.com/office/drawing/2014/main" id="{82E5DA4A-17AE-42CB-A576-AAF14FF91B7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83" name="Picture 882" descr="NCCP CMYK BI.jpg">
          <a:extLst>
            <a:ext uri="{FF2B5EF4-FFF2-40B4-BE49-F238E27FC236}">
              <a16:creationId xmlns:a16="http://schemas.microsoft.com/office/drawing/2014/main" id="{C6475AAD-B5C0-4FF5-A489-F7F2D95A35E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84" name="Picture 883" descr="NCCP CMYK BI.jpg">
          <a:extLst>
            <a:ext uri="{FF2B5EF4-FFF2-40B4-BE49-F238E27FC236}">
              <a16:creationId xmlns:a16="http://schemas.microsoft.com/office/drawing/2014/main" id="{A34214C7-49FC-4424-8D59-8F960EB120C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85" name="Picture 884" descr="NCCP CMYK BI.jpg">
          <a:extLst>
            <a:ext uri="{FF2B5EF4-FFF2-40B4-BE49-F238E27FC236}">
              <a16:creationId xmlns:a16="http://schemas.microsoft.com/office/drawing/2014/main" id="{3D5C8E2F-B9A4-45E4-8246-01F88021AD2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86" name="Picture 885" descr="NCCP CMYK BI.jpg">
          <a:extLst>
            <a:ext uri="{FF2B5EF4-FFF2-40B4-BE49-F238E27FC236}">
              <a16:creationId xmlns:a16="http://schemas.microsoft.com/office/drawing/2014/main" id="{73B20015-3F4A-4CB1-BD60-CD7AD3504C6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87" name="Picture 886" descr="NCCP CMYK BI.jpg">
          <a:extLst>
            <a:ext uri="{FF2B5EF4-FFF2-40B4-BE49-F238E27FC236}">
              <a16:creationId xmlns:a16="http://schemas.microsoft.com/office/drawing/2014/main" id="{19325B14-9326-4A86-81A8-9E214A4A751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88" name="Picture 887" descr="NCCP CMYK BI.jpg">
          <a:extLst>
            <a:ext uri="{FF2B5EF4-FFF2-40B4-BE49-F238E27FC236}">
              <a16:creationId xmlns:a16="http://schemas.microsoft.com/office/drawing/2014/main" id="{02D26559-8840-4055-A471-6AB62F5D9F7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89" name="Picture 888" descr="NCCP CMYK BI.jpg">
          <a:extLst>
            <a:ext uri="{FF2B5EF4-FFF2-40B4-BE49-F238E27FC236}">
              <a16:creationId xmlns:a16="http://schemas.microsoft.com/office/drawing/2014/main" id="{F8853888-81B3-471E-8CB9-5C457AD0BE9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90" name="Picture 889" descr="NCCP CMYK BI.jpg">
          <a:extLst>
            <a:ext uri="{FF2B5EF4-FFF2-40B4-BE49-F238E27FC236}">
              <a16:creationId xmlns:a16="http://schemas.microsoft.com/office/drawing/2014/main" id="{79F125EA-641C-42EE-8D77-BB1CC66578A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91" name="Picture 890" descr="NCCP CMYK BI.jpg">
          <a:extLst>
            <a:ext uri="{FF2B5EF4-FFF2-40B4-BE49-F238E27FC236}">
              <a16:creationId xmlns:a16="http://schemas.microsoft.com/office/drawing/2014/main" id="{FA771F0C-C586-4DAD-AAB5-A82DBBBD94A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92" name="Picture 891" descr="NCCP CMYK BI.jpg">
          <a:extLst>
            <a:ext uri="{FF2B5EF4-FFF2-40B4-BE49-F238E27FC236}">
              <a16:creationId xmlns:a16="http://schemas.microsoft.com/office/drawing/2014/main" id="{D1C43350-52B8-4EAC-A625-C34AA0207F7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93" name="Picture 892" descr="NCCP CMYK BI.jpg">
          <a:extLst>
            <a:ext uri="{FF2B5EF4-FFF2-40B4-BE49-F238E27FC236}">
              <a16:creationId xmlns:a16="http://schemas.microsoft.com/office/drawing/2014/main" id="{AF1AB185-4D10-4347-86D1-773E2A8774E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94" name="Picture 893" descr="NCCP CMYK BI.jpg">
          <a:extLst>
            <a:ext uri="{FF2B5EF4-FFF2-40B4-BE49-F238E27FC236}">
              <a16:creationId xmlns:a16="http://schemas.microsoft.com/office/drawing/2014/main" id="{4C0CC725-FCE1-4DAD-A41C-F2DA329CB8C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95" name="Picture 894" descr="NCCP CMYK BI.jpg">
          <a:extLst>
            <a:ext uri="{FF2B5EF4-FFF2-40B4-BE49-F238E27FC236}">
              <a16:creationId xmlns:a16="http://schemas.microsoft.com/office/drawing/2014/main" id="{0A8CAD06-9D7A-4A18-9468-C73FD5DC368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96" name="Picture 895" descr="NCCP CMYK BI.jpg">
          <a:extLst>
            <a:ext uri="{FF2B5EF4-FFF2-40B4-BE49-F238E27FC236}">
              <a16:creationId xmlns:a16="http://schemas.microsoft.com/office/drawing/2014/main" id="{5F6B56ED-5C6D-4A71-A18E-0CC83A7EB2F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97" name="Picture 896" descr="NCCP CMYK BI.jpg">
          <a:extLst>
            <a:ext uri="{FF2B5EF4-FFF2-40B4-BE49-F238E27FC236}">
              <a16:creationId xmlns:a16="http://schemas.microsoft.com/office/drawing/2014/main" id="{9A2B385B-D17A-48AF-87CC-3657447914B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98" name="Picture 897" descr="NCCP CMYK BI.jpg">
          <a:extLst>
            <a:ext uri="{FF2B5EF4-FFF2-40B4-BE49-F238E27FC236}">
              <a16:creationId xmlns:a16="http://schemas.microsoft.com/office/drawing/2014/main" id="{ACFB8358-A2DE-40F8-A926-5AE31526ADD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99" name="Picture 898" descr="NCCP CMYK BI.jpg">
          <a:extLst>
            <a:ext uri="{FF2B5EF4-FFF2-40B4-BE49-F238E27FC236}">
              <a16:creationId xmlns:a16="http://schemas.microsoft.com/office/drawing/2014/main" id="{B3CAA14F-D8E2-40EB-A3C6-8EC32914086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00" name="Picture 899" descr="NCCP CMYK BI.jpg">
          <a:extLst>
            <a:ext uri="{FF2B5EF4-FFF2-40B4-BE49-F238E27FC236}">
              <a16:creationId xmlns:a16="http://schemas.microsoft.com/office/drawing/2014/main" id="{750A4C02-BF63-4F35-B87F-934855BF1CB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01" name="Picture 900" descr="NCCP CMYK BI.jpg">
          <a:extLst>
            <a:ext uri="{FF2B5EF4-FFF2-40B4-BE49-F238E27FC236}">
              <a16:creationId xmlns:a16="http://schemas.microsoft.com/office/drawing/2014/main" id="{67907082-C38E-4C41-8B25-F6FF2323A76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02" name="Picture 901" descr="NCCP CMYK BI.jpg">
          <a:extLst>
            <a:ext uri="{FF2B5EF4-FFF2-40B4-BE49-F238E27FC236}">
              <a16:creationId xmlns:a16="http://schemas.microsoft.com/office/drawing/2014/main" id="{FEB707AC-1147-4611-9EB6-632F9C6F310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903" name="Picture 902" descr="NCCP CMYK BI.jpg">
          <a:extLst>
            <a:ext uri="{FF2B5EF4-FFF2-40B4-BE49-F238E27FC236}">
              <a16:creationId xmlns:a16="http://schemas.microsoft.com/office/drawing/2014/main" id="{C5A24F3A-38F3-4247-A671-6D6CC850BA2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04" name="Picture 903" descr="NCCP CMYK BI.jpg">
          <a:extLst>
            <a:ext uri="{FF2B5EF4-FFF2-40B4-BE49-F238E27FC236}">
              <a16:creationId xmlns:a16="http://schemas.microsoft.com/office/drawing/2014/main" id="{846CCCBB-BA0E-48FA-A1E5-C9081E8B469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05" name="Picture 904" descr="NCCP CMYK BI.jpg">
          <a:extLst>
            <a:ext uri="{FF2B5EF4-FFF2-40B4-BE49-F238E27FC236}">
              <a16:creationId xmlns:a16="http://schemas.microsoft.com/office/drawing/2014/main" id="{21D62864-B7A5-4D60-9170-DF554079FC8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06" name="Picture 905" descr="NCCP CMYK BI.jpg">
          <a:extLst>
            <a:ext uri="{FF2B5EF4-FFF2-40B4-BE49-F238E27FC236}">
              <a16:creationId xmlns:a16="http://schemas.microsoft.com/office/drawing/2014/main" id="{0F52124F-1E55-4776-965C-10BFCD0139F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07" name="Picture 906" descr="NCCP CMYK BI.jpg">
          <a:extLst>
            <a:ext uri="{FF2B5EF4-FFF2-40B4-BE49-F238E27FC236}">
              <a16:creationId xmlns:a16="http://schemas.microsoft.com/office/drawing/2014/main" id="{CBA335B4-B646-457F-92E1-1A83338B78D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08" name="Picture 907" descr="NCCP CMYK BI.jpg">
          <a:extLst>
            <a:ext uri="{FF2B5EF4-FFF2-40B4-BE49-F238E27FC236}">
              <a16:creationId xmlns:a16="http://schemas.microsoft.com/office/drawing/2014/main" id="{6B5AB84C-E75F-4337-B21F-57645F169C6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09" name="Picture 908" descr="NCCP CMYK BI.jpg">
          <a:extLst>
            <a:ext uri="{FF2B5EF4-FFF2-40B4-BE49-F238E27FC236}">
              <a16:creationId xmlns:a16="http://schemas.microsoft.com/office/drawing/2014/main" id="{BA8A16A5-656D-4638-9C2D-A9584E26A6E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10" name="Picture 909" descr="NCCP CMYK BI.jpg">
          <a:extLst>
            <a:ext uri="{FF2B5EF4-FFF2-40B4-BE49-F238E27FC236}">
              <a16:creationId xmlns:a16="http://schemas.microsoft.com/office/drawing/2014/main" id="{BD3FFB09-664D-4AA3-BEE9-572E31A65AD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11" name="Picture 910" descr="NCCP CMYK BI.jpg">
          <a:extLst>
            <a:ext uri="{FF2B5EF4-FFF2-40B4-BE49-F238E27FC236}">
              <a16:creationId xmlns:a16="http://schemas.microsoft.com/office/drawing/2014/main" id="{AE30EC9A-D716-4725-8402-AAC0D9DA9E5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12" name="Picture 911" descr="NCCP CMYK BI.jpg">
          <a:extLst>
            <a:ext uri="{FF2B5EF4-FFF2-40B4-BE49-F238E27FC236}">
              <a16:creationId xmlns:a16="http://schemas.microsoft.com/office/drawing/2014/main" id="{61701741-0B1A-42D0-80EE-244C8388962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13" name="Picture 912" descr="NCCP CMYK BI.jpg">
          <a:extLst>
            <a:ext uri="{FF2B5EF4-FFF2-40B4-BE49-F238E27FC236}">
              <a16:creationId xmlns:a16="http://schemas.microsoft.com/office/drawing/2014/main" id="{981E128A-E512-4F0A-AEDE-695D0ACC23B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14" name="Picture 913" descr="NCCP CMYK BI.jpg">
          <a:extLst>
            <a:ext uri="{FF2B5EF4-FFF2-40B4-BE49-F238E27FC236}">
              <a16:creationId xmlns:a16="http://schemas.microsoft.com/office/drawing/2014/main" id="{5E7989B7-9706-4745-976B-3FDF6BB0D57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15" name="Picture 914" descr="NCCP CMYK BI.jpg">
          <a:extLst>
            <a:ext uri="{FF2B5EF4-FFF2-40B4-BE49-F238E27FC236}">
              <a16:creationId xmlns:a16="http://schemas.microsoft.com/office/drawing/2014/main" id="{356C92E3-F01D-4C82-BCB9-E64F035867D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16" name="Picture 915" descr="NCCP CMYK BI.jpg">
          <a:extLst>
            <a:ext uri="{FF2B5EF4-FFF2-40B4-BE49-F238E27FC236}">
              <a16:creationId xmlns:a16="http://schemas.microsoft.com/office/drawing/2014/main" id="{0D07DF12-7BB3-4564-AE42-8BB73A8B39C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17" name="Picture 916" descr="NCCP CMYK BI.jpg">
          <a:extLst>
            <a:ext uri="{FF2B5EF4-FFF2-40B4-BE49-F238E27FC236}">
              <a16:creationId xmlns:a16="http://schemas.microsoft.com/office/drawing/2014/main" id="{A3960C95-5202-46EF-81B5-CFBF565CDD8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918" name="Picture 917" descr="NCCP CMYK BI.jpg">
          <a:extLst>
            <a:ext uri="{FF2B5EF4-FFF2-40B4-BE49-F238E27FC236}">
              <a16:creationId xmlns:a16="http://schemas.microsoft.com/office/drawing/2014/main" id="{D98D0CE2-E3A0-4BF0-85CA-B542241A00B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19" name="Picture 918" descr="NCCP CMYK BI.jpg">
          <a:extLst>
            <a:ext uri="{FF2B5EF4-FFF2-40B4-BE49-F238E27FC236}">
              <a16:creationId xmlns:a16="http://schemas.microsoft.com/office/drawing/2014/main" id="{AB076207-AF8D-4853-ABF4-1635672699A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920" name="Picture 919" descr="NCCP CMYK BI.jpg">
          <a:extLst>
            <a:ext uri="{FF2B5EF4-FFF2-40B4-BE49-F238E27FC236}">
              <a16:creationId xmlns:a16="http://schemas.microsoft.com/office/drawing/2014/main" id="{2B067670-9CDC-4293-BB7B-B6607D35F66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21" name="Picture 920" descr="NCCP CMYK BI.jpg">
          <a:extLst>
            <a:ext uri="{FF2B5EF4-FFF2-40B4-BE49-F238E27FC236}">
              <a16:creationId xmlns:a16="http://schemas.microsoft.com/office/drawing/2014/main" id="{4AB0AAED-34A1-46DD-8161-5584EF5FAAF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22" name="Picture 921" descr="NCCP CMYK BI.jpg">
          <a:extLst>
            <a:ext uri="{FF2B5EF4-FFF2-40B4-BE49-F238E27FC236}">
              <a16:creationId xmlns:a16="http://schemas.microsoft.com/office/drawing/2014/main" id="{6B3FEBD7-BF71-4612-BF4B-41ED64E48C2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23" name="Picture 922" descr="NCCP CMYK BI.jpg">
          <a:extLst>
            <a:ext uri="{FF2B5EF4-FFF2-40B4-BE49-F238E27FC236}">
              <a16:creationId xmlns:a16="http://schemas.microsoft.com/office/drawing/2014/main" id="{98B9F44C-0FAA-48CF-B16F-562FCF4C904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24" name="Picture 923" descr="NCCP CMYK BI.jpg">
          <a:extLst>
            <a:ext uri="{FF2B5EF4-FFF2-40B4-BE49-F238E27FC236}">
              <a16:creationId xmlns:a16="http://schemas.microsoft.com/office/drawing/2014/main" id="{D5B96815-C238-4E1A-B61C-FCC33129136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25" name="Picture 924" descr="NCCP CMYK BI.jpg">
          <a:extLst>
            <a:ext uri="{FF2B5EF4-FFF2-40B4-BE49-F238E27FC236}">
              <a16:creationId xmlns:a16="http://schemas.microsoft.com/office/drawing/2014/main" id="{4F12D4BE-6A77-4AE5-9DFC-36AFAD22832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26" name="Picture 925" descr="NCCP CMYK BI.jpg">
          <a:extLst>
            <a:ext uri="{FF2B5EF4-FFF2-40B4-BE49-F238E27FC236}">
              <a16:creationId xmlns:a16="http://schemas.microsoft.com/office/drawing/2014/main" id="{9A3A6986-6950-4737-8716-50BDEAB2A47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27" name="Picture 926" descr="NCCP CMYK BI.jpg">
          <a:extLst>
            <a:ext uri="{FF2B5EF4-FFF2-40B4-BE49-F238E27FC236}">
              <a16:creationId xmlns:a16="http://schemas.microsoft.com/office/drawing/2014/main" id="{90DAA9B6-6BD3-47ED-87E6-E07D2840B51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28" name="Picture 927" descr="NCCP CMYK BI.jpg">
          <a:extLst>
            <a:ext uri="{FF2B5EF4-FFF2-40B4-BE49-F238E27FC236}">
              <a16:creationId xmlns:a16="http://schemas.microsoft.com/office/drawing/2014/main" id="{C7BFB094-132D-4233-B620-892D18D3B7E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29" name="Picture 928" descr="NCCP CMYK BI.jpg">
          <a:extLst>
            <a:ext uri="{FF2B5EF4-FFF2-40B4-BE49-F238E27FC236}">
              <a16:creationId xmlns:a16="http://schemas.microsoft.com/office/drawing/2014/main" id="{ADA6FD02-0339-4DFC-9BAD-966E0D8EF12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30" name="Picture 929" descr="NCCP CMYK BI.jpg">
          <a:extLst>
            <a:ext uri="{FF2B5EF4-FFF2-40B4-BE49-F238E27FC236}">
              <a16:creationId xmlns:a16="http://schemas.microsoft.com/office/drawing/2014/main" id="{57770F68-0ECD-4424-96B6-FD062CCDE6B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931" name="Picture 930" descr="NCCP CMYK BI.jpg">
          <a:extLst>
            <a:ext uri="{FF2B5EF4-FFF2-40B4-BE49-F238E27FC236}">
              <a16:creationId xmlns:a16="http://schemas.microsoft.com/office/drawing/2014/main" id="{B7B6A9B1-3DD5-48D2-BCC4-0615223063E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32" name="Picture 931" descr="NCCP CMYK BI.jpg">
          <a:extLst>
            <a:ext uri="{FF2B5EF4-FFF2-40B4-BE49-F238E27FC236}">
              <a16:creationId xmlns:a16="http://schemas.microsoft.com/office/drawing/2014/main" id="{B3F70F35-D15E-4E38-BAD2-C9028FC5788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33" name="Picture 932" descr="NCCP CMYK BI.jpg">
          <a:extLst>
            <a:ext uri="{FF2B5EF4-FFF2-40B4-BE49-F238E27FC236}">
              <a16:creationId xmlns:a16="http://schemas.microsoft.com/office/drawing/2014/main" id="{693FD2D0-EF65-41A0-A7A8-D25508DD466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34" name="Picture 933" descr="NCCP CMYK BI.jpg">
          <a:extLst>
            <a:ext uri="{FF2B5EF4-FFF2-40B4-BE49-F238E27FC236}">
              <a16:creationId xmlns:a16="http://schemas.microsoft.com/office/drawing/2014/main" id="{E70DCD75-2734-469B-81F6-BEB98B081CB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35" name="Picture 934" descr="NCCP CMYK BI.jpg">
          <a:extLst>
            <a:ext uri="{FF2B5EF4-FFF2-40B4-BE49-F238E27FC236}">
              <a16:creationId xmlns:a16="http://schemas.microsoft.com/office/drawing/2014/main" id="{FF68AD37-6635-42A4-85A5-6EA0623C86D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36" name="Picture 935" descr="NCCP CMYK BI.jpg">
          <a:extLst>
            <a:ext uri="{FF2B5EF4-FFF2-40B4-BE49-F238E27FC236}">
              <a16:creationId xmlns:a16="http://schemas.microsoft.com/office/drawing/2014/main" id="{71B90A35-20D7-47DD-8FF5-C2F8D4ACCEF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37" name="Picture 936" descr="NCCP CMYK BI.jpg">
          <a:extLst>
            <a:ext uri="{FF2B5EF4-FFF2-40B4-BE49-F238E27FC236}">
              <a16:creationId xmlns:a16="http://schemas.microsoft.com/office/drawing/2014/main" id="{5292610D-21B2-4FA2-8FF7-1EE2AB4B774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38" name="Picture 937" descr="NCCP CMYK BI.jpg">
          <a:extLst>
            <a:ext uri="{FF2B5EF4-FFF2-40B4-BE49-F238E27FC236}">
              <a16:creationId xmlns:a16="http://schemas.microsoft.com/office/drawing/2014/main" id="{C48F8B95-4A4D-4751-901D-70CFFEEB0B3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39" name="Picture 938" descr="NCCP CMYK BI.jpg">
          <a:extLst>
            <a:ext uri="{FF2B5EF4-FFF2-40B4-BE49-F238E27FC236}">
              <a16:creationId xmlns:a16="http://schemas.microsoft.com/office/drawing/2014/main" id="{FF8836FC-57C1-4F55-9507-5E71B72D5FB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40" name="Picture 939" descr="NCCP CMYK BI.jpg">
          <a:extLst>
            <a:ext uri="{FF2B5EF4-FFF2-40B4-BE49-F238E27FC236}">
              <a16:creationId xmlns:a16="http://schemas.microsoft.com/office/drawing/2014/main" id="{50988539-95C8-4E00-9658-8BFD8B603F6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41" name="Picture 940" descr="NCCP CMYK BI.jpg">
          <a:extLst>
            <a:ext uri="{FF2B5EF4-FFF2-40B4-BE49-F238E27FC236}">
              <a16:creationId xmlns:a16="http://schemas.microsoft.com/office/drawing/2014/main" id="{3B1BB20B-7215-4210-B8A8-E7692DDE15E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42" name="Picture 941" descr="NCCP CMYK BI.jpg">
          <a:extLst>
            <a:ext uri="{FF2B5EF4-FFF2-40B4-BE49-F238E27FC236}">
              <a16:creationId xmlns:a16="http://schemas.microsoft.com/office/drawing/2014/main" id="{E8FCB52E-7271-4AFE-813C-7080DEE9ED4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43" name="Picture 942" descr="NCCP CMYK BI.jpg">
          <a:extLst>
            <a:ext uri="{FF2B5EF4-FFF2-40B4-BE49-F238E27FC236}">
              <a16:creationId xmlns:a16="http://schemas.microsoft.com/office/drawing/2014/main" id="{0B4A5CE3-DFFC-4965-AD78-0C7BF1A1F5F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44" name="Picture 943" descr="NCCP CMYK BI.jpg">
          <a:extLst>
            <a:ext uri="{FF2B5EF4-FFF2-40B4-BE49-F238E27FC236}">
              <a16:creationId xmlns:a16="http://schemas.microsoft.com/office/drawing/2014/main" id="{C8977BDB-2012-4F89-BFFB-BC071758DF7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45" name="Picture 944" descr="NCCP CMYK BI.jpg">
          <a:extLst>
            <a:ext uri="{FF2B5EF4-FFF2-40B4-BE49-F238E27FC236}">
              <a16:creationId xmlns:a16="http://schemas.microsoft.com/office/drawing/2014/main" id="{E5DF831E-6DD3-44F0-AC2E-2A95F0084AC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946" name="Picture 945" descr="NCCP CMYK BI.jpg">
          <a:extLst>
            <a:ext uri="{FF2B5EF4-FFF2-40B4-BE49-F238E27FC236}">
              <a16:creationId xmlns:a16="http://schemas.microsoft.com/office/drawing/2014/main" id="{68191AC5-5839-4636-BB89-FD5D028B834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47" name="Picture 946" descr="NCCP CMYK BI.jpg">
          <a:extLst>
            <a:ext uri="{FF2B5EF4-FFF2-40B4-BE49-F238E27FC236}">
              <a16:creationId xmlns:a16="http://schemas.microsoft.com/office/drawing/2014/main" id="{EDD7C787-EA44-408E-980A-15D866D2A63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48" name="Picture 947" descr="NCCP CMYK BI.jpg">
          <a:extLst>
            <a:ext uri="{FF2B5EF4-FFF2-40B4-BE49-F238E27FC236}">
              <a16:creationId xmlns:a16="http://schemas.microsoft.com/office/drawing/2014/main" id="{58C9863D-C37E-4739-8A54-8B989E15B1D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49" name="Picture 948" descr="NCCP CMYK BI.jpg">
          <a:extLst>
            <a:ext uri="{FF2B5EF4-FFF2-40B4-BE49-F238E27FC236}">
              <a16:creationId xmlns:a16="http://schemas.microsoft.com/office/drawing/2014/main" id="{B4C3D482-4F2E-4EEF-BAA1-B92AD1C94DE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50" name="Picture 949" descr="NCCP CMYK BI.jpg">
          <a:extLst>
            <a:ext uri="{FF2B5EF4-FFF2-40B4-BE49-F238E27FC236}">
              <a16:creationId xmlns:a16="http://schemas.microsoft.com/office/drawing/2014/main" id="{35DD248E-C11B-470A-A21A-B2A37E946EF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51" name="Picture 950" descr="NCCP CMYK BI.jpg">
          <a:extLst>
            <a:ext uri="{FF2B5EF4-FFF2-40B4-BE49-F238E27FC236}">
              <a16:creationId xmlns:a16="http://schemas.microsoft.com/office/drawing/2014/main" id="{075AC580-9007-427B-BC12-92C59823800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52" name="Picture 951" descr="NCCP CMYK BI.jpg">
          <a:extLst>
            <a:ext uri="{FF2B5EF4-FFF2-40B4-BE49-F238E27FC236}">
              <a16:creationId xmlns:a16="http://schemas.microsoft.com/office/drawing/2014/main" id="{5286C421-855B-4C8E-AE6D-A1B7EC778FC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53" name="Picture 952" descr="NCCP CMYK BI.jpg">
          <a:extLst>
            <a:ext uri="{FF2B5EF4-FFF2-40B4-BE49-F238E27FC236}">
              <a16:creationId xmlns:a16="http://schemas.microsoft.com/office/drawing/2014/main" id="{A17C13B6-D49A-43F4-A1BF-6A6CBE97904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54" name="Picture 953" descr="NCCP CMYK BI.jpg">
          <a:extLst>
            <a:ext uri="{FF2B5EF4-FFF2-40B4-BE49-F238E27FC236}">
              <a16:creationId xmlns:a16="http://schemas.microsoft.com/office/drawing/2014/main" id="{CF51DAD7-416C-4B26-95C2-8496AF1595D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55" name="Picture 954" descr="NCCP CMYK BI.jpg">
          <a:extLst>
            <a:ext uri="{FF2B5EF4-FFF2-40B4-BE49-F238E27FC236}">
              <a16:creationId xmlns:a16="http://schemas.microsoft.com/office/drawing/2014/main" id="{78F03B45-3C80-4CF1-9716-956D6494DB1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56" name="Picture 955" descr="NCCP CMYK BI.jpg">
          <a:extLst>
            <a:ext uri="{FF2B5EF4-FFF2-40B4-BE49-F238E27FC236}">
              <a16:creationId xmlns:a16="http://schemas.microsoft.com/office/drawing/2014/main" id="{4E62C18E-D414-4A6B-92C9-A38E630D9DC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57" name="Picture 956" descr="NCCP CMYK BI.jpg">
          <a:extLst>
            <a:ext uri="{FF2B5EF4-FFF2-40B4-BE49-F238E27FC236}">
              <a16:creationId xmlns:a16="http://schemas.microsoft.com/office/drawing/2014/main" id="{1121D6B4-9F70-42E8-9039-C5386DE9536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58" name="Picture 957" descr="NCCP CMYK BI.jpg">
          <a:extLst>
            <a:ext uri="{FF2B5EF4-FFF2-40B4-BE49-F238E27FC236}">
              <a16:creationId xmlns:a16="http://schemas.microsoft.com/office/drawing/2014/main" id="{56B61D16-85BD-4D6B-A172-1732A7C85E3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959" name="Picture 958" descr="NCCP CMYK BI.jpg">
          <a:extLst>
            <a:ext uri="{FF2B5EF4-FFF2-40B4-BE49-F238E27FC236}">
              <a16:creationId xmlns:a16="http://schemas.microsoft.com/office/drawing/2014/main" id="{60CE8A19-1A8A-4A4F-92FA-2F2F0DBA0AF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60" name="Picture 959" descr="NCCP CMYK BI.jpg">
          <a:extLst>
            <a:ext uri="{FF2B5EF4-FFF2-40B4-BE49-F238E27FC236}">
              <a16:creationId xmlns:a16="http://schemas.microsoft.com/office/drawing/2014/main" id="{DBC6325C-716E-488D-9B68-EFCFE4EDCA6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61" name="Picture 960" descr="NCCP CMYK BI.jpg">
          <a:extLst>
            <a:ext uri="{FF2B5EF4-FFF2-40B4-BE49-F238E27FC236}">
              <a16:creationId xmlns:a16="http://schemas.microsoft.com/office/drawing/2014/main" id="{A84A8081-0F96-46FB-A600-841C79F25CB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62" name="Picture 961" descr="NCCP CMYK BI.jpg">
          <a:extLst>
            <a:ext uri="{FF2B5EF4-FFF2-40B4-BE49-F238E27FC236}">
              <a16:creationId xmlns:a16="http://schemas.microsoft.com/office/drawing/2014/main" id="{DF6AF179-00DC-4030-8279-BC7761423DB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63" name="Picture 962" descr="NCCP CMYK BI.jpg">
          <a:extLst>
            <a:ext uri="{FF2B5EF4-FFF2-40B4-BE49-F238E27FC236}">
              <a16:creationId xmlns:a16="http://schemas.microsoft.com/office/drawing/2014/main" id="{536C596A-010A-4356-8EF4-623F7CAD448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64" name="Picture 963" descr="NCCP CMYK BI.jpg">
          <a:extLst>
            <a:ext uri="{FF2B5EF4-FFF2-40B4-BE49-F238E27FC236}">
              <a16:creationId xmlns:a16="http://schemas.microsoft.com/office/drawing/2014/main" id="{EC94D335-4E2F-48EF-98BB-1D7B0471187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65" name="Picture 964" descr="NCCP CMYK BI.jpg">
          <a:extLst>
            <a:ext uri="{FF2B5EF4-FFF2-40B4-BE49-F238E27FC236}">
              <a16:creationId xmlns:a16="http://schemas.microsoft.com/office/drawing/2014/main" id="{F6CBAFE3-383A-44C7-8362-040C4B5E094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66" name="Picture 965" descr="NCCP CMYK BI.jpg">
          <a:extLst>
            <a:ext uri="{FF2B5EF4-FFF2-40B4-BE49-F238E27FC236}">
              <a16:creationId xmlns:a16="http://schemas.microsoft.com/office/drawing/2014/main" id="{AB59C3F7-3C72-4A5F-958A-F9B3633BAFF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67" name="Picture 966" descr="NCCP CMYK BI.jpg">
          <a:extLst>
            <a:ext uri="{FF2B5EF4-FFF2-40B4-BE49-F238E27FC236}">
              <a16:creationId xmlns:a16="http://schemas.microsoft.com/office/drawing/2014/main" id="{F2DAE8CC-9BD2-4222-93C7-9D56665853C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68" name="Picture 967" descr="NCCP CMYK BI.jpg">
          <a:extLst>
            <a:ext uri="{FF2B5EF4-FFF2-40B4-BE49-F238E27FC236}">
              <a16:creationId xmlns:a16="http://schemas.microsoft.com/office/drawing/2014/main" id="{CF28AF77-879B-466C-8044-FB716DDE269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69" name="Picture 968" descr="NCCP CMYK BI.jpg">
          <a:extLst>
            <a:ext uri="{FF2B5EF4-FFF2-40B4-BE49-F238E27FC236}">
              <a16:creationId xmlns:a16="http://schemas.microsoft.com/office/drawing/2014/main" id="{D7BF7510-87AD-4C63-A1F3-5A10C424688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70" name="Picture 969" descr="NCCP CMYK BI.jpg">
          <a:extLst>
            <a:ext uri="{FF2B5EF4-FFF2-40B4-BE49-F238E27FC236}">
              <a16:creationId xmlns:a16="http://schemas.microsoft.com/office/drawing/2014/main" id="{EECE46F4-842A-4ADB-9E67-85F0FEDFAC7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71" name="Picture 970" descr="NCCP CMYK BI.jpg">
          <a:extLst>
            <a:ext uri="{FF2B5EF4-FFF2-40B4-BE49-F238E27FC236}">
              <a16:creationId xmlns:a16="http://schemas.microsoft.com/office/drawing/2014/main" id="{A501272B-8029-4213-8962-BA508F8030E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72" name="Picture 971" descr="NCCP CMYK BI.jpg">
          <a:extLst>
            <a:ext uri="{FF2B5EF4-FFF2-40B4-BE49-F238E27FC236}">
              <a16:creationId xmlns:a16="http://schemas.microsoft.com/office/drawing/2014/main" id="{342C4F0B-FF94-4A30-8D22-2449D72E7D1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73" name="Picture 972" descr="NCCP CMYK BI.jpg">
          <a:extLst>
            <a:ext uri="{FF2B5EF4-FFF2-40B4-BE49-F238E27FC236}">
              <a16:creationId xmlns:a16="http://schemas.microsoft.com/office/drawing/2014/main" id="{005A3099-28C6-4DDD-BFFA-73511BE51DE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974" name="Picture 973" descr="NCCP CMYK BI.jpg">
          <a:extLst>
            <a:ext uri="{FF2B5EF4-FFF2-40B4-BE49-F238E27FC236}">
              <a16:creationId xmlns:a16="http://schemas.microsoft.com/office/drawing/2014/main" id="{7231F9A5-B069-46E4-8CB6-E7F5DD433F7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75" name="Picture 974" descr="NCCP CMYK BI.jpg">
          <a:extLst>
            <a:ext uri="{FF2B5EF4-FFF2-40B4-BE49-F238E27FC236}">
              <a16:creationId xmlns:a16="http://schemas.microsoft.com/office/drawing/2014/main" id="{FE1109B1-B0C6-4C98-AB2D-0E6C95713BB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976" name="Picture 975" descr="NCCP CMYK BI.jpg">
          <a:extLst>
            <a:ext uri="{FF2B5EF4-FFF2-40B4-BE49-F238E27FC236}">
              <a16:creationId xmlns:a16="http://schemas.microsoft.com/office/drawing/2014/main" id="{11CC4E34-B044-45E1-BD6E-B58FAF35607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77" name="Picture 976" descr="NCCP CMYK BI.jpg">
          <a:extLst>
            <a:ext uri="{FF2B5EF4-FFF2-40B4-BE49-F238E27FC236}">
              <a16:creationId xmlns:a16="http://schemas.microsoft.com/office/drawing/2014/main" id="{E3E11DC0-7B70-49C5-B970-17F0995025F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78" name="Picture 977" descr="NCCP CMYK BI.jpg">
          <a:extLst>
            <a:ext uri="{FF2B5EF4-FFF2-40B4-BE49-F238E27FC236}">
              <a16:creationId xmlns:a16="http://schemas.microsoft.com/office/drawing/2014/main" id="{C4108485-7330-4461-94BC-E902C90554B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79" name="Picture 978" descr="NCCP CMYK BI.jpg">
          <a:extLst>
            <a:ext uri="{FF2B5EF4-FFF2-40B4-BE49-F238E27FC236}">
              <a16:creationId xmlns:a16="http://schemas.microsoft.com/office/drawing/2014/main" id="{6C57D6B5-C26E-4020-A649-D687E9161E8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80" name="Picture 979" descr="NCCP CMYK BI.jpg">
          <a:extLst>
            <a:ext uri="{FF2B5EF4-FFF2-40B4-BE49-F238E27FC236}">
              <a16:creationId xmlns:a16="http://schemas.microsoft.com/office/drawing/2014/main" id="{E7316300-DFB9-4EC2-B621-A44E64C7DDA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81" name="Picture 980" descr="NCCP CMYK BI.jpg">
          <a:extLst>
            <a:ext uri="{FF2B5EF4-FFF2-40B4-BE49-F238E27FC236}">
              <a16:creationId xmlns:a16="http://schemas.microsoft.com/office/drawing/2014/main" id="{B88FAE63-5753-4779-8E2E-97A83E9144F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82" name="Picture 981" descr="NCCP CMYK BI.jpg">
          <a:extLst>
            <a:ext uri="{FF2B5EF4-FFF2-40B4-BE49-F238E27FC236}">
              <a16:creationId xmlns:a16="http://schemas.microsoft.com/office/drawing/2014/main" id="{60D8E793-AB2B-422B-B4C0-CE876D5745F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83" name="Picture 982" descr="NCCP CMYK BI.jpg">
          <a:extLst>
            <a:ext uri="{FF2B5EF4-FFF2-40B4-BE49-F238E27FC236}">
              <a16:creationId xmlns:a16="http://schemas.microsoft.com/office/drawing/2014/main" id="{349CCB99-52CF-45BB-A7F3-C491762FD48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84" name="Picture 983" descr="NCCP CMYK BI.jpg">
          <a:extLst>
            <a:ext uri="{FF2B5EF4-FFF2-40B4-BE49-F238E27FC236}">
              <a16:creationId xmlns:a16="http://schemas.microsoft.com/office/drawing/2014/main" id="{7F9F73C8-AE9F-4B0E-8AD8-954627C298B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85" name="Picture 984" descr="NCCP CMYK BI.jpg">
          <a:extLst>
            <a:ext uri="{FF2B5EF4-FFF2-40B4-BE49-F238E27FC236}">
              <a16:creationId xmlns:a16="http://schemas.microsoft.com/office/drawing/2014/main" id="{8CA15A6F-E8F3-4D5F-8F5E-ECB5BCE4FC1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86" name="Picture 985" descr="NCCP CMYK BI.jpg">
          <a:extLst>
            <a:ext uri="{FF2B5EF4-FFF2-40B4-BE49-F238E27FC236}">
              <a16:creationId xmlns:a16="http://schemas.microsoft.com/office/drawing/2014/main" id="{D9D050D4-0A74-4E0A-8A0E-9C98495465D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987" name="Picture 986" descr="NCCP CMYK BI.jpg">
          <a:extLst>
            <a:ext uri="{FF2B5EF4-FFF2-40B4-BE49-F238E27FC236}">
              <a16:creationId xmlns:a16="http://schemas.microsoft.com/office/drawing/2014/main" id="{6277B5D7-B738-4150-A963-29F0DDC2319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88" name="Picture 987" descr="NCCP CMYK BI.jpg">
          <a:extLst>
            <a:ext uri="{FF2B5EF4-FFF2-40B4-BE49-F238E27FC236}">
              <a16:creationId xmlns:a16="http://schemas.microsoft.com/office/drawing/2014/main" id="{C8C2963F-ACE3-43EB-9A06-1A0F2B5BD16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89" name="Picture 988" descr="NCCP CMYK BI.jpg">
          <a:extLst>
            <a:ext uri="{FF2B5EF4-FFF2-40B4-BE49-F238E27FC236}">
              <a16:creationId xmlns:a16="http://schemas.microsoft.com/office/drawing/2014/main" id="{44BE2FD0-DF3B-40A7-9969-CD5E0F3A606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990" name="Picture 989" descr="NCCP CMYK BI.jpg">
          <a:extLst>
            <a:ext uri="{FF2B5EF4-FFF2-40B4-BE49-F238E27FC236}">
              <a16:creationId xmlns:a16="http://schemas.microsoft.com/office/drawing/2014/main" id="{F1D41236-D87F-44B1-A256-4091E307CC2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991" name="Picture 990" descr="NCCP CMYK BI.jpg">
          <a:extLst>
            <a:ext uri="{FF2B5EF4-FFF2-40B4-BE49-F238E27FC236}">
              <a16:creationId xmlns:a16="http://schemas.microsoft.com/office/drawing/2014/main" id="{A5798C82-83B3-42C5-9BE2-FCC22050650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992" name="Picture 991" descr="NCCP CMYK BI.jpg">
          <a:extLst>
            <a:ext uri="{FF2B5EF4-FFF2-40B4-BE49-F238E27FC236}">
              <a16:creationId xmlns:a16="http://schemas.microsoft.com/office/drawing/2014/main" id="{982E5B95-08D6-4792-9154-7A0A86DFADE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93" name="Picture 992" descr="NCCP CMYK BI.jpg">
          <a:extLst>
            <a:ext uri="{FF2B5EF4-FFF2-40B4-BE49-F238E27FC236}">
              <a16:creationId xmlns:a16="http://schemas.microsoft.com/office/drawing/2014/main" id="{039288B2-80FE-43F9-94B7-358399E1431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94" name="Picture 993" descr="NCCP CMYK BI.jpg">
          <a:extLst>
            <a:ext uri="{FF2B5EF4-FFF2-40B4-BE49-F238E27FC236}">
              <a16:creationId xmlns:a16="http://schemas.microsoft.com/office/drawing/2014/main" id="{88BC8B30-C784-44E5-B1C8-ABAE023D75D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95" name="Picture 994" descr="NCCP CMYK BI.jpg">
          <a:extLst>
            <a:ext uri="{FF2B5EF4-FFF2-40B4-BE49-F238E27FC236}">
              <a16:creationId xmlns:a16="http://schemas.microsoft.com/office/drawing/2014/main" id="{B85E19AF-232D-4C03-895B-F281EFFC257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96" name="Picture 995" descr="NCCP CMYK BI.jpg">
          <a:extLst>
            <a:ext uri="{FF2B5EF4-FFF2-40B4-BE49-F238E27FC236}">
              <a16:creationId xmlns:a16="http://schemas.microsoft.com/office/drawing/2014/main" id="{B6B54128-D111-4FD5-A430-414C08A019C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97" name="Picture 996" descr="NCCP CMYK BI.jpg">
          <a:extLst>
            <a:ext uri="{FF2B5EF4-FFF2-40B4-BE49-F238E27FC236}">
              <a16:creationId xmlns:a16="http://schemas.microsoft.com/office/drawing/2014/main" id="{D87CFD66-C9C7-46EF-B3F3-F4DF5F7FCD0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98" name="Picture 997" descr="NCCP CMYK BI.jpg">
          <a:extLst>
            <a:ext uri="{FF2B5EF4-FFF2-40B4-BE49-F238E27FC236}">
              <a16:creationId xmlns:a16="http://schemas.microsoft.com/office/drawing/2014/main" id="{78EE0CED-AA4A-43F0-88B2-D6D410849DB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99" name="Picture 998" descr="NCCP CMYK BI.jpg">
          <a:extLst>
            <a:ext uri="{FF2B5EF4-FFF2-40B4-BE49-F238E27FC236}">
              <a16:creationId xmlns:a16="http://schemas.microsoft.com/office/drawing/2014/main" id="{3E6A4CE1-8D67-485B-A569-39F3610AA39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00" name="Picture 999" descr="NCCP CMYK BI.jpg">
          <a:extLst>
            <a:ext uri="{FF2B5EF4-FFF2-40B4-BE49-F238E27FC236}">
              <a16:creationId xmlns:a16="http://schemas.microsoft.com/office/drawing/2014/main" id="{CAF9ADF7-4C23-4797-A06F-1200DC384C5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01" name="Picture 1000" descr="NCCP CMYK BI.jpg">
          <a:extLst>
            <a:ext uri="{FF2B5EF4-FFF2-40B4-BE49-F238E27FC236}">
              <a16:creationId xmlns:a16="http://schemas.microsoft.com/office/drawing/2014/main" id="{F9F0C0B7-DAFC-4D20-9C51-0F1B1AA5163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02" name="Picture 1001" descr="NCCP CMYK BI.jpg">
          <a:extLst>
            <a:ext uri="{FF2B5EF4-FFF2-40B4-BE49-F238E27FC236}">
              <a16:creationId xmlns:a16="http://schemas.microsoft.com/office/drawing/2014/main" id="{2FE823E5-77D0-42BF-99FA-7CD69C9FF86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03" name="Picture 1002" descr="NCCP CMYK BI.jpg">
          <a:extLst>
            <a:ext uri="{FF2B5EF4-FFF2-40B4-BE49-F238E27FC236}">
              <a16:creationId xmlns:a16="http://schemas.microsoft.com/office/drawing/2014/main" id="{83C9FF8B-ECD0-4304-83CD-F2163A80A40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04" name="Picture 1003" descr="NCCP CMYK BI.jpg">
          <a:extLst>
            <a:ext uri="{FF2B5EF4-FFF2-40B4-BE49-F238E27FC236}">
              <a16:creationId xmlns:a16="http://schemas.microsoft.com/office/drawing/2014/main" id="{0A22D5D2-F420-44D2-931D-F21B81D051C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05" name="Picture 1004" descr="NCCP CMYK BI.jpg">
          <a:extLst>
            <a:ext uri="{FF2B5EF4-FFF2-40B4-BE49-F238E27FC236}">
              <a16:creationId xmlns:a16="http://schemas.microsoft.com/office/drawing/2014/main" id="{F1CE62D3-F91C-48EA-88B4-DAF81C3AFF4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06" name="Picture 1005" descr="NCCP CMYK BI.jpg">
          <a:extLst>
            <a:ext uri="{FF2B5EF4-FFF2-40B4-BE49-F238E27FC236}">
              <a16:creationId xmlns:a16="http://schemas.microsoft.com/office/drawing/2014/main" id="{69C6C45C-E49B-4F73-8AE0-BB214D7FEFA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07" name="Picture 1006" descr="NCCP CMYK BI.jpg">
          <a:extLst>
            <a:ext uri="{FF2B5EF4-FFF2-40B4-BE49-F238E27FC236}">
              <a16:creationId xmlns:a16="http://schemas.microsoft.com/office/drawing/2014/main" id="{4BFF3E7E-56EA-4705-9EE7-CB222A05AFC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08" name="Picture 1007" descr="NCCP CMYK BI.jpg">
          <a:extLst>
            <a:ext uri="{FF2B5EF4-FFF2-40B4-BE49-F238E27FC236}">
              <a16:creationId xmlns:a16="http://schemas.microsoft.com/office/drawing/2014/main" id="{2495C84A-457C-4A09-851D-FC36D85E8ED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09" name="Picture 1008" descr="NCCP CMYK BI.jpg">
          <a:extLst>
            <a:ext uri="{FF2B5EF4-FFF2-40B4-BE49-F238E27FC236}">
              <a16:creationId xmlns:a16="http://schemas.microsoft.com/office/drawing/2014/main" id="{D12360FE-3EA5-4672-B1B2-1CE54494D04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10" name="Picture 1009" descr="NCCP CMYK BI.jpg">
          <a:extLst>
            <a:ext uri="{FF2B5EF4-FFF2-40B4-BE49-F238E27FC236}">
              <a16:creationId xmlns:a16="http://schemas.microsoft.com/office/drawing/2014/main" id="{244526AE-969D-4561-B8C0-44B48DC40C7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11" name="Picture 1010" descr="NCCP CMYK BI.jpg">
          <a:extLst>
            <a:ext uri="{FF2B5EF4-FFF2-40B4-BE49-F238E27FC236}">
              <a16:creationId xmlns:a16="http://schemas.microsoft.com/office/drawing/2014/main" id="{08EEC8D1-1AE6-4EB0-8290-E9F54419A8F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12" name="Picture 1011" descr="NCCP CMYK BI.jpg">
          <a:extLst>
            <a:ext uri="{FF2B5EF4-FFF2-40B4-BE49-F238E27FC236}">
              <a16:creationId xmlns:a16="http://schemas.microsoft.com/office/drawing/2014/main" id="{93821A47-A667-41E7-86E9-6CACA3D705C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13" name="Picture 1012" descr="NCCP CMYK BI.jpg">
          <a:extLst>
            <a:ext uri="{FF2B5EF4-FFF2-40B4-BE49-F238E27FC236}">
              <a16:creationId xmlns:a16="http://schemas.microsoft.com/office/drawing/2014/main" id="{9FFC703A-7959-4D33-AD75-E295B2228E2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14" name="Picture 1013" descr="NCCP CMYK BI.jpg">
          <a:extLst>
            <a:ext uri="{FF2B5EF4-FFF2-40B4-BE49-F238E27FC236}">
              <a16:creationId xmlns:a16="http://schemas.microsoft.com/office/drawing/2014/main" id="{8A50F78E-A814-41BE-B3FD-94AA400CA28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15" name="Picture 1014" descr="NCCP CMYK BI.jpg">
          <a:extLst>
            <a:ext uri="{FF2B5EF4-FFF2-40B4-BE49-F238E27FC236}">
              <a16:creationId xmlns:a16="http://schemas.microsoft.com/office/drawing/2014/main" id="{A1D7C031-7AE5-4A87-AE65-E3FDFEB296C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16" name="Picture 1015" descr="NCCP CMYK BI.jpg">
          <a:extLst>
            <a:ext uri="{FF2B5EF4-FFF2-40B4-BE49-F238E27FC236}">
              <a16:creationId xmlns:a16="http://schemas.microsoft.com/office/drawing/2014/main" id="{53143B45-C5BF-4EE8-82E5-7D99EDAA057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17" name="Picture 1016" descr="NCCP CMYK BI.jpg">
          <a:extLst>
            <a:ext uri="{FF2B5EF4-FFF2-40B4-BE49-F238E27FC236}">
              <a16:creationId xmlns:a16="http://schemas.microsoft.com/office/drawing/2014/main" id="{E082117D-D894-4159-9E33-06463962C08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18" name="Picture 1017" descr="NCCP CMYK BI.jpg">
          <a:extLst>
            <a:ext uri="{FF2B5EF4-FFF2-40B4-BE49-F238E27FC236}">
              <a16:creationId xmlns:a16="http://schemas.microsoft.com/office/drawing/2014/main" id="{AC9AB4E7-BFD0-4014-BBD2-42F4ADC3B70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19" name="Picture 1018" descr="NCCP CMYK BI.jpg">
          <a:extLst>
            <a:ext uri="{FF2B5EF4-FFF2-40B4-BE49-F238E27FC236}">
              <a16:creationId xmlns:a16="http://schemas.microsoft.com/office/drawing/2014/main" id="{ED383759-0666-4DD8-B915-3C1BD5F1548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020" name="Picture 1019" descr="NCCP CMYK BI.jpg">
          <a:extLst>
            <a:ext uri="{FF2B5EF4-FFF2-40B4-BE49-F238E27FC236}">
              <a16:creationId xmlns:a16="http://schemas.microsoft.com/office/drawing/2014/main" id="{F82086EB-7A51-439E-BD92-025F9EA1183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21" name="Picture 1020" descr="NCCP CMYK BI.jpg">
          <a:extLst>
            <a:ext uri="{FF2B5EF4-FFF2-40B4-BE49-F238E27FC236}">
              <a16:creationId xmlns:a16="http://schemas.microsoft.com/office/drawing/2014/main" id="{0B9AA6F0-DE52-4DBB-A793-D0FA6F45628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22" name="Picture 1021" descr="NCCP CMYK BI.jpg">
          <a:extLst>
            <a:ext uri="{FF2B5EF4-FFF2-40B4-BE49-F238E27FC236}">
              <a16:creationId xmlns:a16="http://schemas.microsoft.com/office/drawing/2014/main" id="{BAE02ED4-0801-4345-A88A-FBBE9757290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23" name="Picture 1022" descr="NCCP CMYK BI.jpg">
          <a:extLst>
            <a:ext uri="{FF2B5EF4-FFF2-40B4-BE49-F238E27FC236}">
              <a16:creationId xmlns:a16="http://schemas.microsoft.com/office/drawing/2014/main" id="{DD7053C1-E77D-467D-8159-DD63F991D7F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24" name="Picture 1023" descr="NCCP CMYK BI.jpg">
          <a:extLst>
            <a:ext uri="{FF2B5EF4-FFF2-40B4-BE49-F238E27FC236}">
              <a16:creationId xmlns:a16="http://schemas.microsoft.com/office/drawing/2014/main" id="{C62F958A-AE97-44F3-B0C1-F01E1752A8D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25" name="Picture 1024" descr="NCCP CMYK BI.jpg">
          <a:extLst>
            <a:ext uri="{FF2B5EF4-FFF2-40B4-BE49-F238E27FC236}">
              <a16:creationId xmlns:a16="http://schemas.microsoft.com/office/drawing/2014/main" id="{49767E52-5B0A-4BB1-81BD-646034ED6F6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26" name="Picture 1025" descr="NCCP CMYK BI.jpg">
          <a:extLst>
            <a:ext uri="{FF2B5EF4-FFF2-40B4-BE49-F238E27FC236}">
              <a16:creationId xmlns:a16="http://schemas.microsoft.com/office/drawing/2014/main" id="{14A37063-345E-49DA-BE62-D58429AA539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27" name="Picture 1026" descr="NCCP CMYK BI.jpg">
          <a:extLst>
            <a:ext uri="{FF2B5EF4-FFF2-40B4-BE49-F238E27FC236}">
              <a16:creationId xmlns:a16="http://schemas.microsoft.com/office/drawing/2014/main" id="{8F7EC353-2029-4D7D-BFD8-A5EFA103836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28" name="Picture 1027" descr="NCCP CMYK BI.jpg">
          <a:extLst>
            <a:ext uri="{FF2B5EF4-FFF2-40B4-BE49-F238E27FC236}">
              <a16:creationId xmlns:a16="http://schemas.microsoft.com/office/drawing/2014/main" id="{AD509091-3A1B-4A97-99C4-61E91B16010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29" name="Picture 1028" descr="NCCP CMYK BI.jpg">
          <a:extLst>
            <a:ext uri="{FF2B5EF4-FFF2-40B4-BE49-F238E27FC236}">
              <a16:creationId xmlns:a16="http://schemas.microsoft.com/office/drawing/2014/main" id="{7487ECD9-88BE-4AF9-8BBA-27DCEC93E72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30" name="Picture 1029" descr="NCCP CMYK BI.jpg">
          <a:extLst>
            <a:ext uri="{FF2B5EF4-FFF2-40B4-BE49-F238E27FC236}">
              <a16:creationId xmlns:a16="http://schemas.microsoft.com/office/drawing/2014/main" id="{7B981CB6-A1AF-481A-ADDB-28C3EA3786B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31" name="Picture 1030" descr="NCCP CMYK BI.jpg">
          <a:extLst>
            <a:ext uri="{FF2B5EF4-FFF2-40B4-BE49-F238E27FC236}">
              <a16:creationId xmlns:a16="http://schemas.microsoft.com/office/drawing/2014/main" id="{03D91E8D-687C-4D61-885E-EACE090C8AA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32" name="Picture 1031" descr="NCCP CMYK BI.jpg">
          <a:extLst>
            <a:ext uri="{FF2B5EF4-FFF2-40B4-BE49-F238E27FC236}">
              <a16:creationId xmlns:a16="http://schemas.microsoft.com/office/drawing/2014/main" id="{8859A68B-0C68-4ABA-8C63-EC08459FD50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33" name="Picture 1032" descr="NCCP CMYK BI.jpg">
          <a:extLst>
            <a:ext uri="{FF2B5EF4-FFF2-40B4-BE49-F238E27FC236}">
              <a16:creationId xmlns:a16="http://schemas.microsoft.com/office/drawing/2014/main" id="{75EB0582-5164-4CAD-B067-C37152F22D0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34" name="Picture 1033" descr="NCCP CMYK BI.jpg">
          <a:extLst>
            <a:ext uri="{FF2B5EF4-FFF2-40B4-BE49-F238E27FC236}">
              <a16:creationId xmlns:a16="http://schemas.microsoft.com/office/drawing/2014/main" id="{E21F67BB-547E-4B54-A3AF-1A8A7E6BD92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35" name="Picture 1034" descr="NCCP CMYK BI.jpg">
          <a:extLst>
            <a:ext uri="{FF2B5EF4-FFF2-40B4-BE49-F238E27FC236}">
              <a16:creationId xmlns:a16="http://schemas.microsoft.com/office/drawing/2014/main" id="{7FC8B79F-F0AD-453B-AE3F-BED7D6E0691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36" name="Picture 1035" descr="NCCP CMYK BI.jpg">
          <a:extLst>
            <a:ext uri="{FF2B5EF4-FFF2-40B4-BE49-F238E27FC236}">
              <a16:creationId xmlns:a16="http://schemas.microsoft.com/office/drawing/2014/main" id="{D86E04F2-636C-4CBA-A5A3-0DBA004CF7B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037" name="Picture 1036" descr="NCCP CMYK BI.jpg">
          <a:extLst>
            <a:ext uri="{FF2B5EF4-FFF2-40B4-BE49-F238E27FC236}">
              <a16:creationId xmlns:a16="http://schemas.microsoft.com/office/drawing/2014/main" id="{CE2860BA-90DB-4761-93D5-5096EA38463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38" name="Picture 1037" descr="NCCP CMYK BI.jpg">
          <a:extLst>
            <a:ext uri="{FF2B5EF4-FFF2-40B4-BE49-F238E27FC236}">
              <a16:creationId xmlns:a16="http://schemas.microsoft.com/office/drawing/2014/main" id="{EEED3C77-263A-48E1-B5DC-A39F3551605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39" name="Picture 1038" descr="NCCP CMYK BI.jpg">
          <a:extLst>
            <a:ext uri="{FF2B5EF4-FFF2-40B4-BE49-F238E27FC236}">
              <a16:creationId xmlns:a16="http://schemas.microsoft.com/office/drawing/2014/main" id="{FF64FFB2-D9E6-499A-9D25-22EF2088B88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40" name="Picture 1039" descr="NCCP CMYK BI.jpg">
          <a:extLst>
            <a:ext uri="{FF2B5EF4-FFF2-40B4-BE49-F238E27FC236}">
              <a16:creationId xmlns:a16="http://schemas.microsoft.com/office/drawing/2014/main" id="{ECAB07FA-6E87-45EF-8C17-9C2A6C183B8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41" name="Picture 1040" descr="NCCP CMYK BI.jpg">
          <a:extLst>
            <a:ext uri="{FF2B5EF4-FFF2-40B4-BE49-F238E27FC236}">
              <a16:creationId xmlns:a16="http://schemas.microsoft.com/office/drawing/2014/main" id="{1F3268CE-6C75-49F5-846A-BEAA038924D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42" name="Picture 1041" descr="NCCP CMYK BI.jpg">
          <a:extLst>
            <a:ext uri="{FF2B5EF4-FFF2-40B4-BE49-F238E27FC236}">
              <a16:creationId xmlns:a16="http://schemas.microsoft.com/office/drawing/2014/main" id="{00369D26-DBC8-4A8D-A703-9AD1A7BF1A8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43" name="Picture 1042" descr="NCCP CMYK BI.jpg">
          <a:extLst>
            <a:ext uri="{FF2B5EF4-FFF2-40B4-BE49-F238E27FC236}">
              <a16:creationId xmlns:a16="http://schemas.microsoft.com/office/drawing/2014/main" id="{492C7D6D-8A64-44B5-B34E-346F00D1929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44" name="Picture 1043" descr="NCCP CMYK BI.jpg">
          <a:extLst>
            <a:ext uri="{FF2B5EF4-FFF2-40B4-BE49-F238E27FC236}">
              <a16:creationId xmlns:a16="http://schemas.microsoft.com/office/drawing/2014/main" id="{563F274A-434F-44E7-8D7D-E5D2EF07B27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45" name="Picture 1044" descr="NCCP CMYK BI.jpg">
          <a:extLst>
            <a:ext uri="{FF2B5EF4-FFF2-40B4-BE49-F238E27FC236}">
              <a16:creationId xmlns:a16="http://schemas.microsoft.com/office/drawing/2014/main" id="{58CEA542-2976-40FC-8990-B4BC2283442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46" name="Picture 1045" descr="NCCP CMYK BI.jpg">
          <a:extLst>
            <a:ext uri="{FF2B5EF4-FFF2-40B4-BE49-F238E27FC236}">
              <a16:creationId xmlns:a16="http://schemas.microsoft.com/office/drawing/2014/main" id="{763FA231-8536-406F-BC8F-2018C1FEB82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47" name="Picture 1046" descr="NCCP CMYK BI.jpg">
          <a:extLst>
            <a:ext uri="{FF2B5EF4-FFF2-40B4-BE49-F238E27FC236}">
              <a16:creationId xmlns:a16="http://schemas.microsoft.com/office/drawing/2014/main" id="{B5B85A81-34C8-4063-8634-E615361F942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48" name="Picture 1047" descr="NCCP CMYK BI.jpg">
          <a:extLst>
            <a:ext uri="{FF2B5EF4-FFF2-40B4-BE49-F238E27FC236}">
              <a16:creationId xmlns:a16="http://schemas.microsoft.com/office/drawing/2014/main" id="{17AD5C6C-17A5-411A-B4B4-E59C3659839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49" name="Picture 1048" descr="NCCP CMYK BI.jpg">
          <a:extLst>
            <a:ext uri="{FF2B5EF4-FFF2-40B4-BE49-F238E27FC236}">
              <a16:creationId xmlns:a16="http://schemas.microsoft.com/office/drawing/2014/main" id="{90144CA6-6BF7-4F3A-B3BF-16BB42902E9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50" name="Picture 1049" descr="NCCP CMYK BI.jpg">
          <a:extLst>
            <a:ext uri="{FF2B5EF4-FFF2-40B4-BE49-F238E27FC236}">
              <a16:creationId xmlns:a16="http://schemas.microsoft.com/office/drawing/2014/main" id="{585B5517-0DDB-4FCA-9655-D25CEB39786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51" name="Picture 1050" descr="NCCP CMYK BI.jpg">
          <a:extLst>
            <a:ext uri="{FF2B5EF4-FFF2-40B4-BE49-F238E27FC236}">
              <a16:creationId xmlns:a16="http://schemas.microsoft.com/office/drawing/2014/main" id="{E49825A3-9F1C-4665-9348-64BE9A2104C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52" name="Picture 1051" descr="NCCP CMYK BI.jpg">
          <a:extLst>
            <a:ext uri="{FF2B5EF4-FFF2-40B4-BE49-F238E27FC236}">
              <a16:creationId xmlns:a16="http://schemas.microsoft.com/office/drawing/2014/main" id="{11EB98DB-909A-4A92-9454-6C178D1700A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53" name="Picture 1052" descr="NCCP CMYK BI.jpg">
          <a:extLst>
            <a:ext uri="{FF2B5EF4-FFF2-40B4-BE49-F238E27FC236}">
              <a16:creationId xmlns:a16="http://schemas.microsoft.com/office/drawing/2014/main" id="{17742419-C41E-4BA7-8162-4A87962884A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54" name="Picture 1053" descr="NCCP CMYK BI.jpg">
          <a:extLst>
            <a:ext uri="{FF2B5EF4-FFF2-40B4-BE49-F238E27FC236}">
              <a16:creationId xmlns:a16="http://schemas.microsoft.com/office/drawing/2014/main" id="{1C1E9D0C-3941-4DC5-AF36-092AEE4589D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55" name="Picture 1054" descr="NCCP CMYK BI.jpg">
          <a:extLst>
            <a:ext uri="{FF2B5EF4-FFF2-40B4-BE49-F238E27FC236}">
              <a16:creationId xmlns:a16="http://schemas.microsoft.com/office/drawing/2014/main" id="{22144D0F-91CB-46C0-93A5-32894828F03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56" name="Picture 1055" descr="NCCP CMYK BI.jpg">
          <a:extLst>
            <a:ext uri="{FF2B5EF4-FFF2-40B4-BE49-F238E27FC236}">
              <a16:creationId xmlns:a16="http://schemas.microsoft.com/office/drawing/2014/main" id="{880689E3-147E-43DC-B1C3-4108A510160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57" name="Picture 1056" descr="NCCP CMYK BI.jpg">
          <a:extLst>
            <a:ext uri="{FF2B5EF4-FFF2-40B4-BE49-F238E27FC236}">
              <a16:creationId xmlns:a16="http://schemas.microsoft.com/office/drawing/2014/main" id="{F6DAF494-9C9F-4958-A190-72A8D99F07D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58" name="Picture 1057" descr="NCCP CMYK BI.jpg">
          <a:extLst>
            <a:ext uri="{FF2B5EF4-FFF2-40B4-BE49-F238E27FC236}">
              <a16:creationId xmlns:a16="http://schemas.microsoft.com/office/drawing/2014/main" id="{0B300B2A-5514-4303-8879-AA26DFE8188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59" name="Picture 1058" descr="NCCP CMYK BI.jpg">
          <a:extLst>
            <a:ext uri="{FF2B5EF4-FFF2-40B4-BE49-F238E27FC236}">
              <a16:creationId xmlns:a16="http://schemas.microsoft.com/office/drawing/2014/main" id="{297D96E7-6A1C-4B2C-BC95-9FC536A7FE4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60" name="Picture 1059" descr="NCCP CMYK BI.jpg">
          <a:extLst>
            <a:ext uri="{FF2B5EF4-FFF2-40B4-BE49-F238E27FC236}">
              <a16:creationId xmlns:a16="http://schemas.microsoft.com/office/drawing/2014/main" id="{7C08D0D6-C334-4AC7-88DD-9CA3B15A5D7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061" name="Picture 1060" descr="NCCP CMYK BI.jpg">
          <a:extLst>
            <a:ext uri="{FF2B5EF4-FFF2-40B4-BE49-F238E27FC236}">
              <a16:creationId xmlns:a16="http://schemas.microsoft.com/office/drawing/2014/main" id="{531D5592-C415-4F13-9B2A-C04F1DCC7F2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62" name="Picture 1061" descr="NCCP CMYK BI.jpg">
          <a:extLst>
            <a:ext uri="{FF2B5EF4-FFF2-40B4-BE49-F238E27FC236}">
              <a16:creationId xmlns:a16="http://schemas.microsoft.com/office/drawing/2014/main" id="{F534A4B0-0284-4167-BFB7-7E2F51D69C4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63" name="Picture 1062" descr="NCCP CMYK BI.jpg">
          <a:extLst>
            <a:ext uri="{FF2B5EF4-FFF2-40B4-BE49-F238E27FC236}">
              <a16:creationId xmlns:a16="http://schemas.microsoft.com/office/drawing/2014/main" id="{91E5E86F-EE98-40F7-BCEC-82F8222BE73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64" name="Picture 1063" descr="NCCP CMYK BI.jpg">
          <a:extLst>
            <a:ext uri="{FF2B5EF4-FFF2-40B4-BE49-F238E27FC236}">
              <a16:creationId xmlns:a16="http://schemas.microsoft.com/office/drawing/2014/main" id="{8CC9F96D-BFC0-4D8E-A507-3F191D7FB48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65" name="Picture 1064" descr="NCCP CMYK BI.jpg">
          <a:extLst>
            <a:ext uri="{FF2B5EF4-FFF2-40B4-BE49-F238E27FC236}">
              <a16:creationId xmlns:a16="http://schemas.microsoft.com/office/drawing/2014/main" id="{DCDF9826-853B-4DD0-A202-BF09A0C084A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66" name="Picture 1065" descr="NCCP CMYK BI.jpg">
          <a:extLst>
            <a:ext uri="{FF2B5EF4-FFF2-40B4-BE49-F238E27FC236}">
              <a16:creationId xmlns:a16="http://schemas.microsoft.com/office/drawing/2014/main" id="{E3E852FC-61A4-4399-9AD3-01E0B20850A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67" name="Picture 1066" descr="NCCP CMYK BI.jpg">
          <a:extLst>
            <a:ext uri="{FF2B5EF4-FFF2-40B4-BE49-F238E27FC236}">
              <a16:creationId xmlns:a16="http://schemas.microsoft.com/office/drawing/2014/main" id="{F12AE385-CA12-4F4C-9438-42727F6E10C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68" name="Picture 1067" descr="NCCP CMYK BI.jpg">
          <a:extLst>
            <a:ext uri="{FF2B5EF4-FFF2-40B4-BE49-F238E27FC236}">
              <a16:creationId xmlns:a16="http://schemas.microsoft.com/office/drawing/2014/main" id="{C51CE7A8-5A32-4F5C-B9EC-8230671B106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69" name="Picture 1068" descr="NCCP CMYK BI.jpg">
          <a:extLst>
            <a:ext uri="{FF2B5EF4-FFF2-40B4-BE49-F238E27FC236}">
              <a16:creationId xmlns:a16="http://schemas.microsoft.com/office/drawing/2014/main" id="{8704B47D-1EFE-473F-8F01-7EE2F711905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70" name="Picture 1069" descr="NCCP CMYK BI.jpg">
          <a:extLst>
            <a:ext uri="{FF2B5EF4-FFF2-40B4-BE49-F238E27FC236}">
              <a16:creationId xmlns:a16="http://schemas.microsoft.com/office/drawing/2014/main" id="{A61F1724-4631-420E-A055-9D39234774D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71" name="Picture 1070" descr="NCCP CMYK BI.jpg">
          <a:extLst>
            <a:ext uri="{FF2B5EF4-FFF2-40B4-BE49-F238E27FC236}">
              <a16:creationId xmlns:a16="http://schemas.microsoft.com/office/drawing/2014/main" id="{A11395C6-5923-4D40-A4DE-940BBC6504B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72" name="Picture 1071" descr="NCCP CMYK BI.jpg">
          <a:extLst>
            <a:ext uri="{FF2B5EF4-FFF2-40B4-BE49-F238E27FC236}">
              <a16:creationId xmlns:a16="http://schemas.microsoft.com/office/drawing/2014/main" id="{1D529DC7-568A-4CC2-950A-E3F81E228C0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73" name="Picture 1072" descr="NCCP CMYK BI.jpg">
          <a:extLst>
            <a:ext uri="{FF2B5EF4-FFF2-40B4-BE49-F238E27FC236}">
              <a16:creationId xmlns:a16="http://schemas.microsoft.com/office/drawing/2014/main" id="{0DEE8BC0-C13A-451F-B408-8FCC2C9C911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74" name="Picture 1073" descr="NCCP CMYK BI.jpg">
          <a:extLst>
            <a:ext uri="{FF2B5EF4-FFF2-40B4-BE49-F238E27FC236}">
              <a16:creationId xmlns:a16="http://schemas.microsoft.com/office/drawing/2014/main" id="{7CC847C8-F935-478B-9B3E-24BC2637554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75" name="Picture 1074" descr="NCCP CMYK BI.jpg">
          <a:extLst>
            <a:ext uri="{FF2B5EF4-FFF2-40B4-BE49-F238E27FC236}">
              <a16:creationId xmlns:a16="http://schemas.microsoft.com/office/drawing/2014/main" id="{4F710D52-C455-4252-A8FD-C68B084A817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76" name="Picture 1075" descr="NCCP CMYK BI.jpg">
          <a:extLst>
            <a:ext uri="{FF2B5EF4-FFF2-40B4-BE49-F238E27FC236}">
              <a16:creationId xmlns:a16="http://schemas.microsoft.com/office/drawing/2014/main" id="{DB98C27F-9F68-4C6B-AFC6-DD115CCA535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77" name="Picture 1076" descr="NCCP CMYK BI.jpg">
          <a:extLst>
            <a:ext uri="{FF2B5EF4-FFF2-40B4-BE49-F238E27FC236}">
              <a16:creationId xmlns:a16="http://schemas.microsoft.com/office/drawing/2014/main" id="{752CF6C2-2CC4-4560-A115-1DFF9FE3129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078" name="Picture 1077" descr="NCCP CMYK BI.jpg">
          <a:extLst>
            <a:ext uri="{FF2B5EF4-FFF2-40B4-BE49-F238E27FC236}">
              <a16:creationId xmlns:a16="http://schemas.microsoft.com/office/drawing/2014/main" id="{5047FB91-926A-4DC1-AF7E-E7274572D84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79" name="Picture 1078" descr="NCCP CMYK BI.jpg">
          <a:extLst>
            <a:ext uri="{FF2B5EF4-FFF2-40B4-BE49-F238E27FC236}">
              <a16:creationId xmlns:a16="http://schemas.microsoft.com/office/drawing/2014/main" id="{73F1DD37-B665-44FD-A9E7-FED2B53DBAD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80" name="Picture 1079" descr="NCCP CMYK BI.jpg">
          <a:extLst>
            <a:ext uri="{FF2B5EF4-FFF2-40B4-BE49-F238E27FC236}">
              <a16:creationId xmlns:a16="http://schemas.microsoft.com/office/drawing/2014/main" id="{C75C3335-5F54-4CAD-BBAC-6C2963C2F7F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81" name="Picture 1080" descr="NCCP CMYK BI.jpg">
          <a:extLst>
            <a:ext uri="{FF2B5EF4-FFF2-40B4-BE49-F238E27FC236}">
              <a16:creationId xmlns:a16="http://schemas.microsoft.com/office/drawing/2014/main" id="{5B979D03-E01A-44CF-AF9A-BE1060EA5FA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82" name="Picture 1081" descr="NCCP CMYK BI.jpg">
          <a:extLst>
            <a:ext uri="{FF2B5EF4-FFF2-40B4-BE49-F238E27FC236}">
              <a16:creationId xmlns:a16="http://schemas.microsoft.com/office/drawing/2014/main" id="{E5CF7F7D-05B8-473E-9C8F-0659BDCED8A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83" name="Picture 1082" descr="NCCP CMYK BI.jpg">
          <a:extLst>
            <a:ext uri="{FF2B5EF4-FFF2-40B4-BE49-F238E27FC236}">
              <a16:creationId xmlns:a16="http://schemas.microsoft.com/office/drawing/2014/main" id="{2BEB1C65-64DD-45C1-AC31-A33F48E3F67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84" name="Picture 1083" descr="NCCP CMYK BI.jpg">
          <a:extLst>
            <a:ext uri="{FF2B5EF4-FFF2-40B4-BE49-F238E27FC236}">
              <a16:creationId xmlns:a16="http://schemas.microsoft.com/office/drawing/2014/main" id="{2B8B22EC-F3C8-410D-AA9D-62657CA8E57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85" name="Picture 1084" descr="NCCP CMYK BI.jpg">
          <a:extLst>
            <a:ext uri="{FF2B5EF4-FFF2-40B4-BE49-F238E27FC236}">
              <a16:creationId xmlns:a16="http://schemas.microsoft.com/office/drawing/2014/main" id="{10F9AC51-CF3D-4CA7-BBAB-4D17DDA8E6B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86" name="Picture 1085" descr="NCCP CMYK BI.jpg">
          <a:extLst>
            <a:ext uri="{FF2B5EF4-FFF2-40B4-BE49-F238E27FC236}">
              <a16:creationId xmlns:a16="http://schemas.microsoft.com/office/drawing/2014/main" id="{D0B6312F-153E-407F-B54D-09178FAF6D3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87" name="Picture 1086" descr="NCCP CMYK BI.jpg">
          <a:extLst>
            <a:ext uri="{FF2B5EF4-FFF2-40B4-BE49-F238E27FC236}">
              <a16:creationId xmlns:a16="http://schemas.microsoft.com/office/drawing/2014/main" id="{BBFDE937-4DFA-4740-8EC9-90093E4A0EC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88" name="Picture 1087" descr="NCCP CMYK BI.jpg">
          <a:extLst>
            <a:ext uri="{FF2B5EF4-FFF2-40B4-BE49-F238E27FC236}">
              <a16:creationId xmlns:a16="http://schemas.microsoft.com/office/drawing/2014/main" id="{B1953D39-C924-43BB-922A-8D217B6803D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89" name="Picture 1088" descr="NCCP CMYK BI.jpg">
          <a:extLst>
            <a:ext uri="{FF2B5EF4-FFF2-40B4-BE49-F238E27FC236}">
              <a16:creationId xmlns:a16="http://schemas.microsoft.com/office/drawing/2014/main" id="{AE25F2A6-5C42-4772-BCD4-DE28CC68B56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90" name="Picture 1089" descr="NCCP CMYK BI.jpg">
          <a:extLst>
            <a:ext uri="{FF2B5EF4-FFF2-40B4-BE49-F238E27FC236}">
              <a16:creationId xmlns:a16="http://schemas.microsoft.com/office/drawing/2014/main" id="{15D18DD5-CA65-4E24-B984-D1EE03F7683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91" name="Picture 1090" descr="NCCP CMYK BI.jpg">
          <a:extLst>
            <a:ext uri="{FF2B5EF4-FFF2-40B4-BE49-F238E27FC236}">
              <a16:creationId xmlns:a16="http://schemas.microsoft.com/office/drawing/2014/main" id="{226CB987-CFEF-4C77-A16E-B22A9210AC2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92" name="Picture 1091" descr="NCCP CMYK BI.jpg">
          <a:extLst>
            <a:ext uri="{FF2B5EF4-FFF2-40B4-BE49-F238E27FC236}">
              <a16:creationId xmlns:a16="http://schemas.microsoft.com/office/drawing/2014/main" id="{DC17AE00-E0E9-4BB1-8E66-3519AD0880F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93" name="Picture 1092" descr="NCCP CMYK BI.jpg">
          <a:extLst>
            <a:ext uri="{FF2B5EF4-FFF2-40B4-BE49-F238E27FC236}">
              <a16:creationId xmlns:a16="http://schemas.microsoft.com/office/drawing/2014/main" id="{A458C3BB-D94C-4723-AF34-1CF8A1D6DA9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94" name="Picture 1093" descr="NCCP CMYK BI.jpg">
          <a:extLst>
            <a:ext uri="{FF2B5EF4-FFF2-40B4-BE49-F238E27FC236}">
              <a16:creationId xmlns:a16="http://schemas.microsoft.com/office/drawing/2014/main" id="{31F05975-5A5D-400F-927C-79B0EE3636D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95" name="Picture 1094" descr="NCCP CMYK BI.jpg">
          <a:extLst>
            <a:ext uri="{FF2B5EF4-FFF2-40B4-BE49-F238E27FC236}">
              <a16:creationId xmlns:a16="http://schemas.microsoft.com/office/drawing/2014/main" id="{DA45D583-1A70-481C-955B-7B5E47C2880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96" name="Picture 1095" descr="NCCP CMYK BI.jpg">
          <a:extLst>
            <a:ext uri="{FF2B5EF4-FFF2-40B4-BE49-F238E27FC236}">
              <a16:creationId xmlns:a16="http://schemas.microsoft.com/office/drawing/2014/main" id="{DE4245FF-6ED5-4DAD-85FC-FF9236647E1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97" name="Picture 1096" descr="NCCP CMYK BI.jpg">
          <a:extLst>
            <a:ext uri="{FF2B5EF4-FFF2-40B4-BE49-F238E27FC236}">
              <a16:creationId xmlns:a16="http://schemas.microsoft.com/office/drawing/2014/main" id="{0D9B63E9-9397-4484-AB4A-837912061CA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98" name="Picture 1097" descr="NCCP CMYK BI.jpg">
          <a:extLst>
            <a:ext uri="{FF2B5EF4-FFF2-40B4-BE49-F238E27FC236}">
              <a16:creationId xmlns:a16="http://schemas.microsoft.com/office/drawing/2014/main" id="{0DB00DED-4801-4EEB-ACFB-061DF70B8F7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99" name="Picture 1098" descr="NCCP CMYK BI.jpg">
          <a:extLst>
            <a:ext uri="{FF2B5EF4-FFF2-40B4-BE49-F238E27FC236}">
              <a16:creationId xmlns:a16="http://schemas.microsoft.com/office/drawing/2014/main" id="{2B8ABBEC-914C-466C-9663-55972E812F7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00" name="Picture 1099" descr="NCCP CMYK BI.jpg">
          <a:extLst>
            <a:ext uri="{FF2B5EF4-FFF2-40B4-BE49-F238E27FC236}">
              <a16:creationId xmlns:a16="http://schemas.microsoft.com/office/drawing/2014/main" id="{2E5F7D0C-ECBB-45F8-8869-35B757DD460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01" name="Picture 1100" descr="NCCP CMYK BI.jpg">
          <a:extLst>
            <a:ext uri="{FF2B5EF4-FFF2-40B4-BE49-F238E27FC236}">
              <a16:creationId xmlns:a16="http://schemas.microsoft.com/office/drawing/2014/main" id="{5931FD1A-ADE2-484D-ADCB-421F869A951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102" name="Picture 1101" descr="NCCP CMYK BI.jpg">
          <a:extLst>
            <a:ext uri="{FF2B5EF4-FFF2-40B4-BE49-F238E27FC236}">
              <a16:creationId xmlns:a16="http://schemas.microsoft.com/office/drawing/2014/main" id="{6E60D898-777F-451C-9548-0627CFD0FA6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03" name="Picture 1102" descr="NCCP CMYK BI.jpg">
          <a:extLst>
            <a:ext uri="{FF2B5EF4-FFF2-40B4-BE49-F238E27FC236}">
              <a16:creationId xmlns:a16="http://schemas.microsoft.com/office/drawing/2014/main" id="{426A7C7D-2BCF-4299-9B9C-3FE6BB58C9F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04" name="Picture 1103" descr="NCCP CMYK BI.jpg">
          <a:extLst>
            <a:ext uri="{FF2B5EF4-FFF2-40B4-BE49-F238E27FC236}">
              <a16:creationId xmlns:a16="http://schemas.microsoft.com/office/drawing/2014/main" id="{6222FFCD-D2E1-4CB2-BFB9-5D6CEF528D0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05" name="Picture 1104" descr="NCCP CMYK BI.jpg">
          <a:extLst>
            <a:ext uri="{FF2B5EF4-FFF2-40B4-BE49-F238E27FC236}">
              <a16:creationId xmlns:a16="http://schemas.microsoft.com/office/drawing/2014/main" id="{B8CF1A52-F5DD-468A-91D5-D371F60DBAD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06" name="Picture 1105" descr="NCCP CMYK BI.jpg">
          <a:extLst>
            <a:ext uri="{FF2B5EF4-FFF2-40B4-BE49-F238E27FC236}">
              <a16:creationId xmlns:a16="http://schemas.microsoft.com/office/drawing/2014/main" id="{8788B562-E8BF-4461-9818-6CA50AEFB46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07" name="Picture 1106" descr="NCCP CMYK BI.jpg">
          <a:extLst>
            <a:ext uri="{FF2B5EF4-FFF2-40B4-BE49-F238E27FC236}">
              <a16:creationId xmlns:a16="http://schemas.microsoft.com/office/drawing/2014/main" id="{E6451BBB-4A4B-483E-B6E7-56C69A552FB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08" name="Picture 1107" descr="NCCP CMYK BI.jpg">
          <a:extLst>
            <a:ext uri="{FF2B5EF4-FFF2-40B4-BE49-F238E27FC236}">
              <a16:creationId xmlns:a16="http://schemas.microsoft.com/office/drawing/2014/main" id="{ADC19654-C63C-46FB-B9B7-E9832456228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09" name="Picture 1108" descr="NCCP CMYK BI.jpg">
          <a:extLst>
            <a:ext uri="{FF2B5EF4-FFF2-40B4-BE49-F238E27FC236}">
              <a16:creationId xmlns:a16="http://schemas.microsoft.com/office/drawing/2014/main" id="{32FC1DB6-D8D3-44B8-93D9-AF70B33A492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10" name="Picture 1109" descr="NCCP CMYK BI.jpg">
          <a:extLst>
            <a:ext uri="{FF2B5EF4-FFF2-40B4-BE49-F238E27FC236}">
              <a16:creationId xmlns:a16="http://schemas.microsoft.com/office/drawing/2014/main" id="{2145BF7E-B297-4A55-9727-4EA3453A216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11" name="Picture 1110" descr="NCCP CMYK BI.jpg">
          <a:extLst>
            <a:ext uri="{FF2B5EF4-FFF2-40B4-BE49-F238E27FC236}">
              <a16:creationId xmlns:a16="http://schemas.microsoft.com/office/drawing/2014/main" id="{5EBD73B8-11B9-4F91-B2B1-DAF450A4DCE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12" name="Picture 1111" descr="NCCP CMYK BI.jpg">
          <a:extLst>
            <a:ext uri="{FF2B5EF4-FFF2-40B4-BE49-F238E27FC236}">
              <a16:creationId xmlns:a16="http://schemas.microsoft.com/office/drawing/2014/main" id="{23A402BE-FBAF-4F3D-8A49-1E29B00EEEE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13" name="Picture 1112" descr="NCCP CMYK BI.jpg">
          <a:extLst>
            <a:ext uri="{FF2B5EF4-FFF2-40B4-BE49-F238E27FC236}">
              <a16:creationId xmlns:a16="http://schemas.microsoft.com/office/drawing/2014/main" id="{D0E59552-F598-4C1E-A967-4877DD56158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14" name="Picture 1113" descr="NCCP CMYK BI.jpg">
          <a:extLst>
            <a:ext uri="{FF2B5EF4-FFF2-40B4-BE49-F238E27FC236}">
              <a16:creationId xmlns:a16="http://schemas.microsoft.com/office/drawing/2014/main" id="{01C2DB94-13B5-486B-9800-F3934864FF7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15" name="Picture 1114" descr="NCCP CMYK BI.jpg">
          <a:extLst>
            <a:ext uri="{FF2B5EF4-FFF2-40B4-BE49-F238E27FC236}">
              <a16:creationId xmlns:a16="http://schemas.microsoft.com/office/drawing/2014/main" id="{0F0D35B6-B32D-40F5-A39A-9203A91C786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16" name="Picture 1115" descr="NCCP CMYK BI.jpg">
          <a:extLst>
            <a:ext uri="{FF2B5EF4-FFF2-40B4-BE49-F238E27FC236}">
              <a16:creationId xmlns:a16="http://schemas.microsoft.com/office/drawing/2014/main" id="{C45D2C2D-F20E-4EB8-875B-5E0BFA8379E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17" name="Picture 1116" descr="NCCP CMYK BI.jpg">
          <a:extLst>
            <a:ext uri="{FF2B5EF4-FFF2-40B4-BE49-F238E27FC236}">
              <a16:creationId xmlns:a16="http://schemas.microsoft.com/office/drawing/2014/main" id="{77144B4D-F132-4B2E-A277-49F07DD48B3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18" name="Picture 1117" descr="NCCP CMYK BI.jpg">
          <a:extLst>
            <a:ext uri="{FF2B5EF4-FFF2-40B4-BE49-F238E27FC236}">
              <a16:creationId xmlns:a16="http://schemas.microsoft.com/office/drawing/2014/main" id="{A9987AFA-EA75-4444-BE9C-2F18C2C4E17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119" name="Picture 1118" descr="NCCP CMYK BI.jpg">
          <a:extLst>
            <a:ext uri="{FF2B5EF4-FFF2-40B4-BE49-F238E27FC236}">
              <a16:creationId xmlns:a16="http://schemas.microsoft.com/office/drawing/2014/main" id="{954712FF-E826-45B8-BB05-43AAFDC1711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20" name="Picture 1119" descr="NCCP CMYK BI.jpg">
          <a:extLst>
            <a:ext uri="{FF2B5EF4-FFF2-40B4-BE49-F238E27FC236}">
              <a16:creationId xmlns:a16="http://schemas.microsoft.com/office/drawing/2014/main" id="{8AFE550D-40E1-4FEB-A172-CA67DB39919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21" name="Picture 1120" descr="NCCP CMYK BI.jpg">
          <a:extLst>
            <a:ext uri="{FF2B5EF4-FFF2-40B4-BE49-F238E27FC236}">
              <a16:creationId xmlns:a16="http://schemas.microsoft.com/office/drawing/2014/main" id="{04231274-B8A5-4280-AADE-719FD188A80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22" name="Picture 1121" descr="NCCP CMYK BI.jpg">
          <a:extLst>
            <a:ext uri="{FF2B5EF4-FFF2-40B4-BE49-F238E27FC236}">
              <a16:creationId xmlns:a16="http://schemas.microsoft.com/office/drawing/2014/main" id="{FFD32072-27BC-4D44-94B2-CBB53766176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23" name="Picture 1122" descr="NCCP CMYK BI.jpg">
          <a:extLst>
            <a:ext uri="{FF2B5EF4-FFF2-40B4-BE49-F238E27FC236}">
              <a16:creationId xmlns:a16="http://schemas.microsoft.com/office/drawing/2014/main" id="{87F09077-FE16-4477-9810-60D30E6943D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24" name="Picture 1123" descr="NCCP CMYK BI.jpg">
          <a:extLst>
            <a:ext uri="{FF2B5EF4-FFF2-40B4-BE49-F238E27FC236}">
              <a16:creationId xmlns:a16="http://schemas.microsoft.com/office/drawing/2014/main" id="{C65663A8-8B95-4A71-BBF9-85A43FCE496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25" name="Picture 1124" descr="NCCP CMYK BI.jpg">
          <a:extLst>
            <a:ext uri="{FF2B5EF4-FFF2-40B4-BE49-F238E27FC236}">
              <a16:creationId xmlns:a16="http://schemas.microsoft.com/office/drawing/2014/main" id="{9877C717-9AE9-47C1-8A6F-2CD328F75AA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26" name="Picture 1125" descr="NCCP CMYK BI.jpg">
          <a:extLst>
            <a:ext uri="{FF2B5EF4-FFF2-40B4-BE49-F238E27FC236}">
              <a16:creationId xmlns:a16="http://schemas.microsoft.com/office/drawing/2014/main" id="{010B14A5-2C4B-4000-AE17-FE60CBD1A90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27" name="Picture 1126" descr="NCCP CMYK BI.jpg">
          <a:extLst>
            <a:ext uri="{FF2B5EF4-FFF2-40B4-BE49-F238E27FC236}">
              <a16:creationId xmlns:a16="http://schemas.microsoft.com/office/drawing/2014/main" id="{72539BE1-0A06-419C-B5E1-68C751544C2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28" name="Picture 1127" descr="NCCP CMYK BI.jpg">
          <a:extLst>
            <a:ext uri="{FF2B5EF4-FFF2-40B4-BE49-F238E27FC236}">
              <a16:creationId xmlns:a16="http://schemas.microsoft.com/office/drawing/2014/main" id="{D34E5E69-A9A1-426F-962B-79EFE144E30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29" name="Picture 1128" descr="NCCP CMYK BI.jpg">
          <a:extLst>
            <a:ext uri="{FF2B5EF4-FFF2-40B4-BE49-F238E27FC236}">
              <a16:creationId xmlns:a16="http://schemas.microsoft.com/office/drawing/2014/main" id="{B6E6FBC7-DA4C-4F3B-B26D-CFC5453F811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30" name="Picture 1129" descr="NCCP CMYK BI.jpg">
          <a:extLst>
            <a:ext uri="{FF2B5EF4-FFF2-40B4-BE49-F238E27FC236}">
              <a16:creationId xmlns:a16="http://schemas.microsoft.com/office/drawing/2014/main" id="{CAF9A7CC-FAC6-4481-8F10-97577534DE0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31" name="Picture 1130" descr="NCCP CMYK BI.jpg">
          <a:extLst>
            <a:ext uri="{FF2B5EF4-FFF2-40B4-BE49-F238E27FC236}">
              <a16:creationId xmlns:a16="http://schemas.microsoft.com/office/drawing/2014/main" id="{E6988B48-D05B-46B2-9477-E1884E44816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32" name="Picture 1131" descr="NCCP CMYK BI.jpg">
          <a:extLst>
            <a:ext uri="{FF2B5EF4-FFF2-40B4-BE49-F238E27FC236}">
              <a16:creationId xmlns:a16="http://schemas.microsoft.com/office/drawing/2014/main" id="{3042A4A5-3A93-48BF-9A04-26AAEF8417F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33" name="Picture 1132" descr="NCCP CMYK BI.jpg">
          <a:extLst>
            <a:ext uri="{FF2B5EF4-FFF2-40B4-BE49-F238E27FC236}">
              <a16:creationId xmlns:a16="http://schemas.microsoft.com/office/drawing/2014/main" id="{E7275C8D-BCEB-4030-90DF-BE71CAEC170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34" name="Picture 1133" descr="NCCP CMYK BI.jpg">
          <a:extLst>
            <a:ext uri="{FF2B5EF4-FFF2-40B4-BE49-F238E27FC236}">
              <a16:creationId xmlns:a16="http://schemas.microsoft.com/office/drawing/2014/main" id="{3B1D46EA-4CC2-4B48-B8A5-E73F08EC4C0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35" name="Picture 1134" descr="NCCP CMYK BI.jpg">
          <a:extLst>
            <a:ext uri="{FF2B5EF4-FFF2-40B4-BE49-F238E27FC236}">
              <a16:creationId xmlns:a16="http://schemas.microsoft.com/office/drawing/2014/main" id="{7E583156-83B3-4782-AB55-130C45627AD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36" name="Picture 1135" descr="NCCP CMYK BI.jpg">
          <a:extLst>
            <a:ext uri="{FF2B5EF4-FFF2-40B4-BE49-F238E27FC236}">
              <a16:creationId xmlns:a16="http://schemas.microsoft.com/office/drawing/2014/main" id="{EEFF3E62-7E1F-440C-BBA9-7CD6C351164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37" name="Picture 1136" descr="NCCP CMYK BI.jpg">
          <a:extLst>
            <a:ext uri="{FF2B5EF4-FFF2-40B4-BE49-F238E27FC236}">
              <a16:creationId xmlns:a16="http://schemas.microsoft.com/office/drawing/2014/main" id="{D94E5634-2875-407F-B437-4132F234198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38" name="Picture 1137" descr="NCCP CMYK BI.jpg">
          <a:extLst>
            <a:ext uri="{FF2B5EF4-FFF2-40B4-BE49-F238E27FC236}">
              <a16:creationId xmlns:a16="http://schemas.microsoft.com/office/drawing/2014/main" id="{5F0EA8F1-0332-41D3-8CA5-3C4005A500E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39" name="Picture 1138" descr="NCCP CMYK BI.jpg">
          <a:extLst>
            <a:ext uri="{FF2B5EF4-FFF2-40B4-BE49-F238E27FC236}">
              <a16:creationId xmlns:a16="http://schemas.microsoft.com/office/drawing/2014/main" id="{D9919FDC-004E-42B7-B166-3BE359FC2CA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40" name="Picture 1139" descr="NCCP CMYK BI.jpg">
          <a:extLst>
            <a:ext uri="{FF2B5EF4-FFF2-40B4-BE49-F238E27FC236}">
              <a16:creationId xmlns:a16="http://schemas.microsoft.com/office/drawing/2014/main" id="{AC4A8D89-B165-4B15-84AF-85B265C9629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41" name="Picture 1140" descr="NCCP CMYK BI.jpg">
          <a:extLst>
            <a:ext uri="{FF2B5EF4-FFF2-40B4-BE49-F238E27FC236}">
              <a16:creationId xmlns:a16="http://schemas.microsoft.com/office/drawing/2014/main" id="{7F2C6A2C-B4A8-4F2E-9D13-5BC00BC3591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42" name="Picture 1141" descr="NCCP CMYK BI.jpg">
          <a:extLst>
            <a:ext uri="{FF2B5EF4-FFF2-40B4-BE49-F238E27FC236}">
              <a16:creationId xmlns:a16="http://schemas.microsoft.com/office/drawing/2014/main" id="{E971CD4F-2A53-4F5C-8A4B-7DDF8FADB04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43" name="Picture 1142" descr="NCCP CMYK BI.jpg">
          <a:extLst>
            <a:ext uri="{FF2B5EF4-FFF2-40B4-BE49-F238E27FC236}">
              <a16:creationId xmlns:a16="http://schemas.microsoft.com/office/drawing/2014/main" id="{8023A6C2-CA45-415A-853B-8774329CC3E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44" name="Picture 1143" descr="NCCP CMYK BI.jpg">
          <a:extLst>
            <a:ext uri="{FF2B5EF4-FFF2-40B4-BE49-F238E27FC236}">
              <a16:creationId xmlns:a16="http://schemas.microsoft.com/office/drawing/2014/main" id="{1D7772DF-E7CE-4F58-AABB-B0EF7138184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45" name="Picture 1144" descr="NCCP CMYK BI.jpg">
          <a:extLst>
            <a:ext uri="{FF2B5EF4-FFF2-40B4-BE49-F238E27FC236}">
              <a16:creationId xmlns:a16="http://schemas.microsoft.com/office/drawing/2014/main" id="{627E2774-49B9-4818-AAFA-EC807350446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46" name="Picture 1145" descr="NCCP CMYK BI.jpg">
          <a:extLst>
            <a:ext uri="{FF2B5EF4-FFF2-40B4-BE49-F238E27FC236}">
              <a16:creationId xmlns:a16="http://schemas.microsoft.com/office/drawing/2014/main" id="{EB0B4F8A-47DE-4201-9C3F-4097D80D86E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47" name="Picture 1146" descr="NCCP CMYK BI.jpg">
          <a:extLst>
            <a:ext uri="{FF2B5EF4-FFF2-40B4-BE49-F238E27FC236}">
              <a16:creationId xmlns:a16="http://schemas.microsoft.com/office/drawing/2014/main" id="{6F759763-2B1C-4594-8FD0-4DCC01AE29D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48" name="Picture 1147" descr="NCCP CMYK BI.jpg">
          <a:extLst>
            <a:ext uri="{FF2B5EF4-FFF2-40B4-BE49-F238E27FC236}">
              <a16:creationId xmlns:a16="http://schemas.microsoft.com/office/drawing/2014/main" id="{8781B907-943A-4B59-A96D-92B7203C214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49" name="Picture 1148" descr="NCCP CMYK BI.jpg">
          <a:extLst>
            <a:ext uri="{FF2B5EF4-FFF2-40B4-BE49-F238E27FC236}">
              <a16:creationId xmlns:a16="http://schemas.microsoft.com/office/drawing/2014/main" id="{AD2B9E61-52E8-4F70-947C-511A3392D9C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50" name="Picture 1149" descr="NCCP CMYK BI.jpg">
          <a:extLst>
            <a:ext uri="{FF2B5EF4-FFF2-40B4-BE49-F238E27FC236}">
              <a16:creationId xmlns:a16="http://schemas.microsoft.com/office/drawing/2014/main" id="{C99F01BD-ACF5-47FC-9314-5D99B8B24B1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51" name="Picture 1150" descr="NCCP CMYK BI.jpg">
          <a:extLst>
            <a:ext uri="{FF2B5EF4-FFF2-40B4-BE49-F238E27FC236}">
              <a16:creationId xmlns:a16="http://schemas.microsoft.com/office/drawing/2014/main" id="{D84BEF81-897A-41CF-AAA1-41DBD985A64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52" name="Picture 1151" descr="NCCP CMYK BI.jpg">
          <a:extLst>
            <a:ext uri="{FF2B5EF4-FFF2-40B4-BE49-F238E27FC236}">
              <a16:creationId xmlns:a16="http://schemas.microsoft.com/office/drawing/2014/main" id="{6E9E5BE2-FA97-4467-A92C-32852C37F59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53" name="Picture 1152" descr="NCCP CMYK BI.jpg">
          <a:extLst>
            <a:ext uri="{FF2B5EF4-FFF2-40B4-BE49-F238E27FC236}">
              <a16:creationId xmlns:a16="http://schemas.microsoft.com/office/drawing/2014/main" id="{8F531444-CFE0-49F1-99D9-92BB16F1B31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54" name="Picture 1153" descr="NCCP CMYK BI.jpg">
          <a:extLst>
            <a:ext uri="{FF2B5EF4-FFF2-40B4-BE49-F238E27FC236}">
              <a16:creationId xmlns:a16="http://schemas.microsoft.com/office/drawing/2014/main" id="{BD34DEF3-5560-41C6-BBF5-215A8F87D30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55" name="Picture 1154" descr="NCCP CMYK BI.jpg">
          <a:extLst>
            <a:ext uri="{FF2B5EF4-FFF2-40B4-BE49-F238E27FC236}">
              <a16:creationId xmlns:a16="http://schemas.microsoft.com/office/drawing/2014/main" id="{E6C3F185-A497-4041-B0F0-F361B974DCC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56" name="Picture 1155" descr="NCCP CMYK BI.jpg">
          <a:extLst>
            <a:ext uri="{FF2B5EF4-FFF2-40B4-BE49-F238E27FC236}">
              <a16:creationId xmlns:a16="http://schemas.microsoft.com/office/drawing/2014/main" id="{5CA07EFE-A842-4108-B23C-0BABB3A90DA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57" name="Picture 1156" descr="NCCP CMYK BI.jpg">
          <a:extLst>
            <a:ext uri="{FF2B5EF4-FFF2-40B4-BE49-F238E27FC236}">
              <a16:creationId xmlns:a16="http://schemas.microsoft.com/office/drawing/2014/main" id="{0654C89E-6D81-4E15-9022-3A83B9C7E4A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158" name="Picture 1157" descr="NCCP CMYK BI.jpg">
          <a:extLst>
            <a:ext uri="{FF2B5EF4-FFF2-40B4-BE49-F238E27FC236}">
              <a16:creationId xmlns:a16="http://schemas.microsoft.com/office/drawing/2014/main" id="{F7393D12-905F-4392-AA41-0897708927D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59" name="Picture 1158" descr="NCCP CMYK BI.jpg">
          <a:extLst>
            <a:ext uri="{FF2B5EF4-FFF2-40B4-BE49-F238E27FC236}">
              <a16:creationId xmlns:a16="http://schemas.microsoft.com/office/drawing/2014/main" id="{AA062112-8871-4BF7-A5EC-5F6CCC6EBEE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60" name="Picture 1159" descr="NCCP CMYK BI.jpg">
          <a:extLst>
            <a:ext uri="{FF2B5EF4-FFF2-40B4-BE49-F238E27FC236}">
              <a16:creationId xmlns:a16="http://schemas.microsoft.com/office/drawing/2014/main" id="{35D73048-3F99-45E9-B2A9-5B1260A43AF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61" name="Picture 1160" descr="NCCP CMYK BI.jpg">
          <a:extLst>
            <a:ext uri="{FF2B5EF4-FFF2-40B4-BE49-F238E27FC236}">
              <a16:creationId xmlns:a16="http://schemas.microsoft.com/office/drawing/2014/main" id="{D3373BF5-A4D0-4D14-9D1A-78233BFD64E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62" name="Picture 1161" descr="NCCP CMYK BI.jpg">
          <a:extLst>
            <a:ext uri="{FF2B5EF4-FFF2-40B4-BE49-F238E27FC236}">
              <a16:creationId xmlns:a16="http://schemas.microsoft.com/office/drawing/2014/main" id="{CE8BE12C-0B44-431A-8552-66AF5F507EE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63" name="Picture 1162" descr="NCCP CMYK BI.jpg">
          <a:extLst>
            <a:ext uri="{FF2B5EF4-FFF2-40B4-BE49-F238E27FC236}">
              <a16:creationId xmlns:a16="http://schemas.microsoft.com/office/drawing/2014/main" id="{A067C6FC-3C3B-4F45-97D0-74D73A47993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64" name="Picture 1163" descr="NCCP CMYK BI.jpg">
          <a:extLst>
            <a:ext uri="{FF2B5EF4-FFF2-40B4-BE49-F238E27FC236}">
              <a16:creationId xmlns:a16="http://schemas.microsoft.com/office/drawing/2014/main" id="{50EEFE50-479B-4D6B-9B20-8149C8ADD27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65" name="Picture 1164" descr="NCCP CMYK BI.jpg">
          <a:extLst>
            <a:ext uri="{FF2B5EF4-FFF2-40B4-BE49-F238E27FC236}">
              <a16:creationId xmlns:a16="http://schemas.microsoft.com/office/drawing/2014/main" id="{972D465D-E491-4A28-B822-4060DD16378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66" name="Picture 1165" descr="NCCP CMYK BI.jpg">
          <a:extLst>
            <a:ext uri="{FF2B5EF4-FFF2-40B4-BE49-F238E27FC236}">
              <a16:creationId xmlns:a16="http://schemas.microsoft.com/office/drawing/2014/main" id="{002FE00A-0329-43E6-A4CD-5E0EEA93DE5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67" name="Picture 1166" descr="NCCP CMYK BI.jpg">
          <a:extLst>
            <a:ext uri="{FF2B5EF4-FFF2-40B4-BE49-F238E27FC236}">
              <a16:creationId xmlns:a16="http://schemas.microsoft.com/office/drawing/2014/main" id="{20C4C173-098B-4A39-A5D9-BDFB9F4914F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68" name="Picture 1167" descr="NCCP CMYK BI.jpg">
          <a:extLst>
            <a:ext uri="{FF2B5EF4-FFF2-40B4-BE49-F238E27FC236}">
              <a16:creationId xmlns:a16="http://schemas.microsoft.com/office/drawing/2014/main" id="{FA7AB855-2DB3-4AB1-A10D-8D3FA31E72D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69" name="Picture 1168" descr="NCCP CMYK BI.jpg">
          <a:extLst>
            <a:ext uri="{FF2B5EF4-FFF2-40B4-BE49-F238E27FC236}">
              <a16:creationId xmlns:a16="http://schemas.microsoft.com/office/drawing/2014/main" id="{9C92B8D9-DE45-4C58-BE8D-BDF35DBBF86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70" name="Picture 1169" descr="NCCP CMYK BI.jpg">
          <a:extLst>
            <a:ext uri="{FF2B5EF4-FFF2-40B4-BE49-F238E27FC236}">
              <a16:creationId xmlns:a16="http://schemas.microsoft.com/office/drawing/2014/main" id="{85462A74-9A59-4937-8870-932C6115BD4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71" name="Picture 1170" descr="NCCP CMYK BI.jpg">
          <a:extLst>
            <a:ext uri="{FF2B5EF4-FFF2-40B4-BE49-F238E27FC236}">
              <a16:creationId xmlns:a16="http://schemas.microsoft.com/office/drawing/2014/main" id="{A3BF1B3F-F53D-4F1D-92D8-3A7692BADF1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72" name="Picture 1171" descr="NCCP CMYK BI.jpg">
          <a:extLst>
            <a:ext uri="{FF2B5EF4-FFF2-40B4-BE49-F238E27FC236}">
              <a16:creationId xmlns:a16="http://schemas.microsoft.com/office/drawing/2014/main" id="{35DE27E6-CFB4-4C41-B42F-6CD716E417B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73" name="Picture 1172" descr="NCCP CMYK BI.jpg">
          <a:extLst>
            <a:ext uri="{FF2B5EF4-FFF2-40B4-BE49-F238E27FC236}">
              <a16:creationId xmlns:a16="http://schemas.microsoft.com/office/drawing/2014/main" id="{21ACE8CB-69E4-4230-A86C-57EE95C854C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74" name="Picture 1173" descr="NCCP CMYK BI.jpg">
          <a:extLst>
            <a:ext uri="{FF2B5EF4-FFF2-40B4-BE49-F238E27FC236}">
              <a16:creationId xmlns:a16="http://schemas.microsoft.com/office/drawing/2014/main" id="{D642854C-0D1F-44B8-B042-8AC81DB6AA6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175" name="Picture 1174" descr="NCCP CMYK BI.jpg">
          <a:extLst>
            <a:ext uri="{FF2B5EF4-FFF2-40B4-BE49-F238E27FC236}">
              <a16:creationId xmlns:a16="http://schemas.microsoft.com/office/drawing/2014/main" id="{457B0EF3-38AC-4ADC-99DC-2B3F524AE51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76" name="Picture 1175" descr="NCCP CMYK BI.jpg">
          <a:extLst>
            <a:ext uri="{FF2B5EF4-FFF2-40B4-BE49-F238E27FC236}">
              <a16:creationId xmlns:a16="http://schemas.microsoft.com/office/drawing/2014/main" id="{D9602D22-D8A5-4579-AF57-E3BF50C9DF8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77" name="Picture 1176" descr="NCCP CMYK BI.jpg">
          <a:extLst>
            <a:ext uri="{FF2B5EF4-FFF2-40B4-BE49-F238E27FC236}">
              <a16:creationId xmlns:a16="http://schemas.microsoft.com/office/drawing/2014/main" id="{2FE408D8-3D57-4BAA-9921-396DBD7873B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78" name="Picture 1177" descr="NCCP CMYK BI.jpg">
          <a:extLst>
            <a:ext uri="{FF2B5EF4-FFF2-40B4-BE49-F238E27FC236}">
              <a16:creationId xmlns:a16="http://schemas.microsoft.com/office/drawing/2014/main" id="{61E54AB7-81E9-4B18-BB91-BEDB235FFAF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79" name="Picture 1178" descr="NCCP CMYK BI.jpg">
          <a:extLst>
            <a:ext uri="{FF2B5EF4-FFF2-40B4-BE49-F238E27FC236}">
              <a16:creationId xmlns:a16="http://schemas.microsoft.com/office/drawing/2014/main" id="{D6FD7E0E-54DE-4575-9DEE-DDFA06AF9B6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80" name="Picture 1179" descr="NCCP CMYK BI.jpg">
          <a:extLst>
            <a:ext uri="{FF2B5EF4-FFF2-40B4-BE49-F238E27FC236}">
              <a16:creationId xmlns:a16="http://schemas.microsoft.com/office/drawing/2014/main" id="{5AD6D661-F7A6-46CA-BAC7-2790C71A270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81" name="Picture 1180" descr="NCCP CMYK BI.jpg">
          <a:extLst>
            <a:ext uri="{FF2B5EF4-FFF2-40B4-BE49-F238E27FC236}">
              <a16:creationId xmlns:a16="http://schemas.microsoft.com/office/drawing/2014/main" id="{D4F7E0B6-8BCD-4B87-85DA-EF02D8B84E9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82" name="Picture 1181" descr="NCCP CMYK BI.jpg">
          <a:extLst>
            <a:ext uri="{FF2B5EF4-FFF2-40B4-BE49-F238E27FC236}">
              <a16:creationId xmlns:a16="http://schemas.microsoft.com/office/drawing/2014/main" id="{AC023503-A26B-4C99-B1D8-F9B353038C8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83" name="Picture 1182" descr="NCCP CMYK BI.jpg">
          <a:extLst>
            <a:ext uri="{FF2B5EF4-FFF2-40B4-BE49-F238E27FC236}">
              <a16:creationId xmlns:a16="http://schemas.microsoft.com/office/drawing/2014/main" id="{EA7DCAE2-02C7-404E-BDD4-0005C0909C8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84" name="Picture 1183" descr="NCCP CMYK BI.jpg">
          <a:extLst>
            <a:ext uri="{FF2B5EF4-FFF2-40B4-BE49-F238E27FC236}">
              <a16:creationId xmlns:a16="http://schemas.microsoft.com/office/drawing/2014/main" id="{67491D8B-4A42-42D9-8507-6A203925E72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85" name="Picture 1184" descr="NCCP CMYK BI.jpg">
          <a:extLst>
            <a:ext uri="{FF2B5EF4-FFF2-40B4-BE49-F238E27FC236}">
              <a16:creationId xmlns:a16="http://schemas.microsoft.com/office/drawing/2014/main" id="{7F55177E-8D68-465F-A905-D2A1ECE6B5C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1186" name="Picture 1185" descr="NCCP CMYK BI.jpg">
          <a:extLst>
            <a:ext uri="{FF2B5EF4-FFF2-40B4-BE49-F238E27FC236}">
              <a16:creationId xmlns:a16="http://schemas.microsoft.com/office/drawing/2014/main" id="{A5B1BD8B-3208-4CC6-8CFD-7F25687866D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87" name="Picture 1186" descr="NCCP CMYK BI.jpg">
          <a:extLst>
            <a:ext uri="{FF2B5EF4-FFF2-40B4-BE49-F238E27FC236}">
              <a16:creationId xmlns:a16="http://schemas.microsoft.com/office/drawing/2014/main" id="{42F3791F-9F2D-4AF7-9C98-E28953244F7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88" name="Picture 1187" descr="NCCP CMYK BI.jpg">
          <a:extLst>
            <a:ext uri="{FF2B5EF4-FFF2-40B4-BE49-F238E27FC236}">
              <a16:creationId xmlns:a16="http://schemas.microsoft.com/office/drawing/2014/main" id="{FAB8B317-56F1-4E50-99F8-FA79C12769D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1189" name="Picture 1188" descr="NCCP CMYK BI.jpg">
          <a:extLst>
            <a:ext uri="{FF2B5EF4-FFF2-40B4-BE49-F238E27FC236}">
              <a16:creationId xmlns:a16="http://schemas.microsoft.com/office/drawing/2014/main" id="{544D13E7-ECAE-4645-92EF-E42AB155126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1190" name="Picture 1189" descr="NCCP CMYK BI.jpg">
          <a:extLst>
            <a:ext uri="{FF2B5EF4-FFF2-40B4-BE49-F238E27FC236}">
              <a16:creationId xmlns:a16="http://schemas.microsoft.com/office/drawing/2014/main" id="{626FE5A5-1289-4C13-8912-01670D40605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1191" name="Picture 1190" descr="NCCP CMYK BI.jpg">
          <a:extLst>
            <a:ext uri="{FF2B5EF4-FFF2-40B4-BE49-F238E27FC236}">
              <a16:creationId xmlns:a16="http://schemas.microsoft.com/office/drawing/2014/main" id="{486F4A45-BBF2-4DE4-83A7-26E45CECEEC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92" name="Picture 1191" descr="NCCP CMYK BI.jpg">
          <a:extLst>
            <a:ext uri="{FF2B5EF4-FFF2-40B4-BE49-F238E27FC236}">
              <a16:creationId xmlns:a16="http://schemas.microsoft.com/office/drawing/2014/main" id="{D48D4DA4-0E5D-45D0-A8CE-F214B420037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93" name="Picture 1192" descr="NCCP CMYK BI.jpg">
          <a:extLst>
            <a:ext uri="{FF2B5EF4-FFF2-40B4-BE49-F238E27FC236}">
              <a16:creationId xmlns:a16="http://schemas.microsoft.com/office/drawing/2014/main" id="{C33CF36D-8113-4293-BC93-9FFED20E139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94" name="Picture 1193" descr="NCCP CMYK BI.jpg">
          <a:extLst>
            <a:ext uri="{FF2B5EF4-FFF2-40B4-BE49-F238E27FC236}">
              <a16:creationId xmlns:a16="http://schemas.microsoft.com/office/drawing/2014/main" id="{612AF6D6-85C8-42D6-A7F5-C5E5CA807CF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95" name="Picture 1194" descr="NCCP CMYK BI.jpg">
          <a:extLst>
            <a:ext uri="{FF2B5EF4-FFF2-40B4-BE49-F238E27FC236}">
              <a16:creationId xmlns:a16="http://schemas.microsoft.com/office/drawing/2014/main" id="{DBAB5D4F-B9C0-4DBA-B2D9-0B850841C5B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96" name="Picture 1195" descr="NCCP CMYK BI.jpg">
          <a:extLst>
            <a:ext uri="{FF2B5EF4-FFF2-40B4-BE49-F238E27FC236}">
              <a16:creationId xmlns:a16="http://schemas.microsoft.com/office/drawing/2014/main" id="{42034957-9EBE-4263-A319-87A9B75030D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97" name="Picture 1196" descr="NCCP CMYK BI.jpg">
          <a:extLst>
            <a:ext uri="{FF2B5EF4-FFF2-40B4-BE49-F238E27FC236}">
              <a16:creationId xmlns:a16="http://schemas.microsoft.com/office/drawing/2014/main" id="{981F3389-FAA2-4B33-A332-AEFDEA431D1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98" name="Picture 1197" descr="NCCP CMYK BI.jpg">
          <a:extLst>
            <a:ext uri="{FF2B5EF4-FFF2-40B4-BE49-F238E27FC236}">
              <a16:creationId xmlns:a16="http://schemas.microsoft.com/office/drawing/2014/main" id="{5A76F762-D13D-446E-9AD4-F70878567AB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99" name="Picture 1198" descr="NCCP CMYK BI.jpg">
          <a:extLst>
            <a:ext uri="{FF2B5EF4-FFF2-40B4-BE49-F238E27FC236}">
              <a16:creationId xmlns:a16="http://schemas.microsoft.com/office/drawing/2014/main" id="{24C85B7A-B140-4CA6-915B-2593AAF49E2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00" name="Picture 1199" descr="NCCP CMYK BI.jpg">
          <a:extLst>
            <a:ext uri="{FF2B5EF4-FFF2-40B4-BE49-F238E27FC236}">
              <a16:creationId xmlns:a16="http://schemas.microsoft.com/office/drawing/2014/main" id="{D15C2DDE-8EAA-47F2-9B64-AF23ABD18D7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01" name="Picture 1200" descr="NCCP CMYK BI.jpg">
          <a:extLst>
            <a:ext uri="{FF2B5EF4-FFF2-40B4-BE49-F238E27FC236}">
              <a16:creationId xmlns:a16="http://schemas.microsoft.com/office/drawing/2014/main" id="{77CB2068-32B8-46FB-8E22-CA1D8DFD4D9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02" name="Picture 1201" descr="NCCP CMYK BI.jpg">
          <a:extLst>
            <a:ext uri="{FF2B5EF4-FFF2-40B4-BE49-F238E27FC236}">
              <a16:creationId xmlns:a16="http://schemas.microsoft.com/office/drawing/2014/main" id="{E13FA926-1B30-4BE0-8B4E-DA3CF602FA4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03" name="Picture 1202" descr="NCCP CMYK BI.jpg">
          <a:extLst>
            <a:ext uri="{FF2B5EF4-FFF2-40B4-BE49-F238E27FC236}">
              <a16:creationId xmlns:a16="http://schemas.microsoft.com/office/drawing/2014/main" id="{D73839C2-3604-4EF2-9A76-5DA4D9E2C48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04" name="Picture 1203" descr="NCCP CMYK BI.jpg">
          <a:extLst>
            <a:ext uri="{FF2B5EF4-FFF2-40B4-BE49-F238E27FC236}">
              <a16:creationId xmlns:a16="http://schemas.microsoft.com/office/drawing/2014/main" id="{68BBC2DB-78CB-4D9F-9882-CCF2AD37440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05" name="Picture 1204" descr="NCCP CMYK BI.jpg">
          <a:extLst>
            <a:ext uri="{FF2B5EF4-FFF2-40B4-BE49-F238E27FC236}">
              <a16:creationId xmlns:a16="http://schemas.microsoft.com/office/drawing/2014/main" id="{E0BA850A-2AB5-44FF-B36F-8D2DEA218A0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10</xdr:col>
      <xdr:colOff>0</xdr:colOff>
      <xdr:row>12</xdr:row>
      <xdr:rowOff>20720</xdr:rowOff>
    </xdr:to>
    <xdr:pic>
      <xdr:nvPicPr>
        <xdr:cNvPr id="2" name="Picture 1" descr="NCCP CMYK BI.jpg">
          <a:extLst>
            <a:ext uri="{FF2B5EF4-FFF2-40B4-BE49-F238E27FC236}">
              <a16:creationId xmlns:a16="http://schemas.microsoft.com/office/drawing/2014/main" id="{28DD4D1A-AE9E-40EF-B4CB-BB496DD2CB94}"/>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68420"/>
        </a:xfrm>
        <a:prstGeom prst="rect">
          <a:avLst/>
        </a:prstGeom>
      </xdr:spPr>
    </xdr:pic>
    <xdr:clientData/>
  </xdr:twoCellAnchor>
  <xdr:oneCellAnchor>
    <xdr:from>
      <xdr:col>11</xdr:col>
      <xdr:colOff>0</xdr:colOff>
      <xdr:row>70</xdr:row>
      <xdr:rowOff>0</xdr:rowOff>
    </xdr:from>
    <xdr:ext cx="0" cy="510159"/>
    <xdr:pic>
      <xdr:nvPicPr>
        <xdr:cNvPr id="3" name="Picture 2" descr="NCCP CMYK BI.jpg">
          <a:extLst>
            <a:ext uri="{FF2B5EF4-FFF2-40B4-BE49-F238E27FC236}">
              <a16:creationId xmlns:a16="http://schemas.microsoft.com/office/drawing/2014/main" id="{69F0A307-30C5-4B50-82E2-6983F9A626DD}"/>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4" name="Picture 3" descr="NCCP CMYK BI.jpg">
          <a:extLst>
            <a:ext uri="{FF2B5EF4-FFF2-40B4-BE49-F238E27FC236}">
              <a16:creationId xmlns:a16="http://schemas.microsoft.com/office/drawing/2014/main" id="{335C84DC-7023-4BE9-860D-0214E91277BF}"/>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5" name="Picture 4" descr="NCCP CMYK BI.jpg">
          <a:extLst>
            <a:ext uri="{FF2B5EF4-FFF2-40B4-BE49-F238E27FC236}">
              <a16:creationId xmlns:a16="http://schemas.microsoft.com/office/drawing/2014/main" id="{C1132FE7-145C-41D7-AD50-3251479CE60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6" name="Picture 5" descr="NCCP CMYK BI.jpg">
          <a:extLst>
            <a:ext uri="{FF2B5EF4-FFF2-40B4-BE49-F238E27FC236}">
              <a16:creationId xmlns:a16="http://schemas.microsoft.com/office/drawing/2014/main" id="{AD7E2C2A-C42A-47BF-82D5-6D43DD44B692}"/>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7" name="Picture 6" descr="NCCP CMYK BI.jpg">
          <a:extLst>
            <a:ext uri="{FF2B5EF4-FFF2-40B4-BE49-F238E27FC236}">
              <a16:creationId xmlns:a16="http://schemas.microsoft.com/office/drawing/2014/main" id="{50901D98-2F48-4A9F-AEB1-C55848593F17}"/>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8" name="Picture 7" descr="NCCP CMYK BI.jpg">
          <a:extLst>
            <a:ext uri="{FF2B5EF4-FFF2-40B4-BE49-F238E27FC236}">
              <a16:creationId xmlns:a16="http://schemas.microsoft.com/office/drawing/2014/main" id="{9D4F8ED6-B279-411F-BFA9-630084A5FFF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9" name="Picture 8" descr="NCCP CMYK BI.jpg">
          <a:extLst>
            <a:ext uri="{FF2B5EF4-FFF2-40B4-BE49-F238E27FC236}">
              <a16:creationId xmlns:a16="http://schemas.microsoft.com/office/drawing/2014/main" id="{EF29C807-2F49-4DE4-A422-AEA9A76EC1EB}"/>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10" name="Picture 9" descr="NCCP CMYK BI.jpg">
          <a:extLst>
            <a:ext uri="{FF2B5EF4-FFF2-40B4-BE49-F238E27FC236}">
              <a16:creationId xmlns:a16="http://schemas.microsoft.com/office/drawing/2014/main" id="{6C90B70D-1DA8-4F74-82F9-DC69FBD965E3}"/>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11" name="Picture 10" descr="NCCP CMYK BI.jpg">
          <a:extLst>
            <a:ext uri="{FF2B5EF4-FFF2-40B4-BE49-F238E27FC236}">
              <a16:creationId xmlns:a16="http://schemas.microsoft.com/office/drawing/2014/main" id="{C15B3C26-788B-4349-A622-B13404A6681A}"/>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12" name="Picture 11" descr="NCCP CMYK BI.jpg">
          <a:extLst>
            <a:ext uri="{FF2B5EF4-FFF2-40B4-BE49-F238E27FC236}">
              <a16:creationId xmlns:a16="http://schemas.microsoft.com/office/drawing/2014/main" id="{94E18B8A-9646-4274-B57D-23BADBE64F5C}"/>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13" name="Picture 12" descr="NCCP CMYK BI.jpg">
          <a:extLst>
            <a:ext uri="{FF2B5EF4-FFF2-40B4-BE49-F238E27FC236}">
              <a16:creationId xmlns:a16="http://schemas.microsoft.com/office/drawing/2014/main" id="{981C94AD-71A4-4F96-BD61-6F5B6D1EB1E8}"/>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14" name="Picture 13" descr="NCCP CMYK BI.jpg">
          <a:extLst>
            <a:ext uri="{FF2B5EF4-FFF2-40B4-BE49-F238E27FC236}">
              <a16:creationId xmlns:a16="http://schemas.microsoft.com/office/drawing/2014/main" id="{4A7DC02D-CC75-47CA-84DA-BACCFD3AEB56}"/>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15" name="Picture 14" descr="NCCP CMYK BI.jpg">
          <a:extLst>
            <a:ext uri="{FF2B5EF4-FFF2-40B4-BE49-F238E27FC236}">
              <a16:creationId xmlns:a16="http://schemas.microsoft.com/office/drawing/2014/main" id="{2C8A80A8-3F70-4281-BE9A-9FFB143138C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 name="Picture 15" descr="NCCP CMYK BI.jpg">
          <a:extLst>
            <a:ext uri="{FF2B5EF4-FFF2-40B4-BE49-F238E27FC236}">
              <a16:creationId xmlns:a16="http://schemas.microsoft.com/office/drawing/2014/main" id="{2A12B8C4-A1B8-4FA9-A40F-36B41F0059A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7" name="Picture 16" descr="NCCP CMYK BI.jpg">
          <a:extLst>
            <a:ext uri="{FF2B5EF4-FFF2-40B4-BE49-F238E27FC236}">
              <a16:creationId xmlns:a16="http://schemas.microsoft.com/office/drawing/2014/main" id="{E334828A-95C0-4834-92FD-68E49B8FE4C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 name="Picture 17" descr="NCCP CMYK BI.jpg">
          <a:extLst>
            <a:ext uri="{FF2B5EF4-FFF2-40B4-BE49-F238E27FC236}">
              <a16:creationId xmlns:a16="http://schemas.microsoft.com/office/drawing/2014/main" id="{CA112918-9C02-4357-A8E9-2C01436F979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 name="Picture 18" descr="NCCP CMYK BI.jpg">
          <a:extLst>
            <a:ext uri="{FF2B5EF4-FFF2-40B4-BE49-F238E27FC236}">
              <a16:creationId xmlns:a16="http://schemas.microsoft.com/office/drawing/2014/main" id="{6793D186-9CC6-4A84-9D5F-416B3AD1BF2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0" name="Picture 19" descr="NCCP CMYK BI.jpg">
          <a:extLst>
            <a:ext uri="{FF2B5EF4-FFF2-40B4-BE49-F238E27FC236}">
              <a16:creationId xmlns:a16="http://schemas.microsoft.com/office/drawing/2014/main" id="{DEF71EAC-E310-49EF-9786-AE6D9F91FCC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65942</xdr:rowOff>
    </xdr:from>
    <xdr:to>
      <xdr:col>33</xdr:col>
      <xdr:colOff>7327</xdr:colOff>
      <xdr:row>40</xdr:row>
      <xdr:rowOff>87923</xdr:rowOff>
    </xdr:to>
    <xdr:cxnSp macro="">
      <xdr:nvCxnSpPr>
        <xdr:cNvPr id="21" name="Straight Connector 20">
          <a:extLst>
            <a:ext uri="{FF2B5EF4-FFF2-40B4-BE49-F238E27FC236}">
              <a16:creationId xmlns:a16="http://schemas.microsoft.com/office/drawing/2014/main" id="{2AF677C5-7B60-47C2-95CF-990E4257487B}"/>
            </a:ext>
          </a:extLst>
        </xdr:cNvPr>
        <xdr:cNvCxnSpPr/>
      </xdr:nvCxnSpPr>
      <xdr:spPr>
        <a:xfrm flipV="1">
          <a:off x="29308" y="6819167"/>
          <a:ext cx="23485719" cy="219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22" name="Picture 21" descr="NCCP CMYK BI.jpg">
          <a:extLst>
            <a:ext uri="{FF2B5EF4-FFF2-40B4-BE49-F238E27FC236}">
              <a16:creationId xmlns:a16="http://schemas.microsoft.com/office/drawing/2014/main" id="{48DA8ADA-00FA-4337-B99B-77C8C3400589}"/>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23" name="Picture 22" descr="NCCP CMYK BI.jpg">
          <a:extLst>
            <a:ext uri="{FF2B5EF4-FFF2-40B4-BE49-F238E27FC236}">
              <a16:creationId xmlns:a16="http://schemas.microsoft.com/office/drawing/2014/main" id="{0F70D37E-68A6-40AA-83C2-8944D35A4C0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4" name="Picture 23" descr="NCCP CMYK BI.jpg">
          <a:extLst>
            <a:ext uri="{FF2B5EF4-FFF2-40B4-BE49-F238E27FC236}">
              <a16:creationId xmlns:a16="http://schemas.microsoft.com/office/drawing/2014/main" id="{4D7B1D58-0E07-49CB-95F4-7447B8F3609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5" name="Picture 24" descr="NCCP CMYK BI.jpg">
          <a:extLst>
            <a:ext uri="{FF2B5EF4-FFF2-40B4-BE49-F238E27FC236}">
              <a16:creationId xmlns:a16="http://schemas.microsoft.com/office/drawing/2014/main" id="{C14B4A91-E785-4E49-8F36-BD5FC778EC6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6" name="Picture 25" descr="NCCP CMYK BI.jpg">
          <a:extLst>
            <a:ext uri="{FF2B5EF4-FFF2-40B4-BE49-F238E27FC236}">
              <a16:creationId xmlns:a16="http://schemas.microsoft.com/office/drawing/2014/main" id="{1893E82D-CDCA-43F7-AC98-057ED430355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7" name="Picture 26" descr="NCCP CMYK BI.jpg">
          <a:extLst>
            <a:ext uri="{FF2B5EF4-FFF2-40B4-BE49-F238E27FC236}">
              <a16:creationId xmlns:a16="http://schemas.microsoft.com/office/drawing/2014/main" id="{9145AE6A-31F5-4F44-A703-863441E0CAA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twoCellAnchor editAs="oneCell">
    <xdr:from>
      <xdr:col>10</xdr:col>
      <xdr:colOff>0</xdr:colOff>
      <xdr:row>8</xdr:row>
      <xdr:rowOff>0</xdr:rowOff>
    </xdr:from>
    <xdr:to>
      <xdr:col>10</xdr:col>
      <xdr:colOff>0</xdr:colOff>
      <xdr:row>12</xdr:row>
      <xdr:rowOff>20720</xdr:rowOff>
    </xdr:to>
    <xdr:pic>
      <xdr:nvPicPr>
        <xdr:cNvPr id="28" name="Picture 27" descr="NCCP CMYK BI.jpg">
          <a:extLst>
            <a:ext uri="{FF2B5EF4-FFF2-40B4-BE49-F238E27FC236}">
              <a16:creationId xmlns:a16="http://schemas.microsoft.com/office/drawing/2014/main" id="{2505F109-A8F1-4189-870C-6C9AFBC11C88}"/>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68420"/>
        </a:xfrm>
        <a:prstGeom prst="rect">
          <a:avLst/>
        </a:prstGeom>
      </xdr:spPr>
    </xdr:pic>
    <xdr:clientData/>
  </xdr:twoCellAnchor>
  <xdr:oneCellAnchor>
    <xdr:from>
      <xdr:col>11</xdr:col>
      <xdr:colOff>0</xdr:colOff>
      <xdr:row>70</xdr:row>
      <xdr:rowOff>0</xdr:rowOff>
    </xdr:from>
    <xdr:ext cx="0" cy="510159"/>
    <xdr:pic>
      <xdr:nvPicPr>
        <xdr:cNvPr id="29" name="Picture 28" descr="NCCP CMYK BI.jpg">
          <a:extLst>
            <a:ext uri="{FF2B5EF4-FFF2-40B4-BE49-F238E27FC236}">
              <a16:creationId xmlns:a16="http://schemas.microsoft.com/office/drawing/2014/main" id="{102D018B-EB02-4CB6-9CEA-4DB38E1733C7}"/>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0" name="Picture 29" descr="NCCP CMYK BI.jpg">
          <a:extLst>
            <a:ext uri="{FF2B5EF4-FFF2-40B4-BE49-F238E27FC236}">
              <a16:creationId xmlns:a16="http://schemas.microsoft.com/office/drawing/2014/main" id="{F05C31C5-8056-49AF-AE64-8B8705A99A8C}"/>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1" name="Picture 30" descr="NCCP CMYK BI.jpg">
          <a:extLst>
            <a:ext uri="{FF2B5EF4-FFF2-40B4-BE49-F238E27FC236}">
              <a16:creationId xmlns:a16="http://schemas.microsoft.com/office/drawing/2014/main" id="{9A9D8130-A3FE-4FD0-8564-D58AAEBC03A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2" name="Picture 31" descr="NCCP CMYK BI.jpg">
          <a:extLst>
            <a:ext uri="{FF2B5EF4-FFF2-40B4-BE49-F238E27FC236}">
              <a16:creationId xmlns:a16="http://schemas.microsoft.com/office/drawing/2014/main" id="{7C7206A5-56E4-489E-82F5-F721932EC23C}"/>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3" name="Picture 32" descr="NCCP CMYK BI.jpg">
          <a:extLst>
            <a:ext uri="{FF2B5EF4-FFF2-40B4-BE49-F238E27FC236}">
              <a16:creationId xmlns:a16="http://schemas.microsoft.com/office/drawing/2014/main" id="{AF552674-0340-4E32-88DB-301EF6F5629B}"/>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4" name="Picture 33" descr="NCCP CMYK BI.jpg">
          <a:extLst>
            <a:ext uri="{FF2B5EF4-FFF2-40B4-BE49-F238E27FC236}">
              <a16:creationId xmlns:a16="http://schemas.microsoft.com/office/drawing/2014/main" id="{3126ADDA-2056-4DF5-ABD0-061F546A422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5" name="Picture 34" descr="NCCP CMYK BI.jpg">
          <a:extLst>
            <a:ext uri="{FF2B5EF4-FFF2-40B4-BE49-F238E27FC236}">
              <a16:creationId xmlns:a16="http://schemas.microsoft.com/office/drawing/2014/main" id="{804F98A1-6E93-4145-9A48-392DE17E18FD}"/>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36" name="Picture 35" descr="NCCP CMYK BI.jpg">
          <a:extLst>
            <a:ext uri="{FF2B5EF4-FFF2-40B4-BE49-F238E27FC236}">
              <a16:creationId xmlns:a16="http://schemas.microsoft.com/office/drawing/2014/main" id="{890212EB-4B17-4F1E-9696-3E6F698A69CE}"/>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37" name="Picture 36" descr="NCCP CMYK BI.jpg">
          <a:extLst>
            <a:ext uri="{FF2B5EF4-FFF2-40B4-BE49-F238E27FC236}">
              <a16:creationId xmlns:a16="http://schemas.microsoft.com/office/drawing/2014/main" id="{4BBF95BC-5F27-49D3-8797-C95D63FE4267}"/>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38" name="Picture 37" descr="NCCP CMYK BI.jpg">
          <a:extLst>
            <a:ext uri="{FF2B5EF4-FFF2-40B4-BE49-F238E27FC236}">
              <a16:creationId xmlns:a16="http://schemas.microsoft.com/office/drawing/2014/main" id="{3CB17F74-41CA-484E-B9E9-59CF3FDE25FA}"/>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39" name="Picture 38" descr="NCCP CMYK BI.jpg">
          <a:extLst>
            <a:ext uri="{FF2B5EF4-FFF2-40B4-BE49-F238E27FC236}">
              <a16:creationId xmlns:a16="http://schemas.microsoft.com/office/drawing/2014/main" id="{51AA9DB5-7386-4821-9A3D-0EA7B0E51A0B}"/>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40" name="Picture 39" descr="NCCP CMYK BI.jpg">
          <a:extLst>
            <a:ext uri="{FF2B5EF4-FFF2-40B4-BE49-F238E27FC236}">
              <a16:creationId xmlns:a16="http://schemas.microsoft.com/office/drawing/2014/main" id="{1B6B1065-5D90-476B-927A-D55328326D81}"/>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41" name="Picture 40" descr="NCCP CMYK BI.jpg">
          <a:extLst>
            <a:ext uri="{FF2B5EF4-FFF2-40B4-BE49-F238E27FC236}">
              <a16:creationId xmlns:a16="http://schemas.microsoft.com/office/drawing/2014/main" id="{C7676BA0-775C-4E60-92C8-8AE81184486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2" name="Picture 41" descr="NCCP CMYK BI.jpg">
          <a:extLst>
            <a:ext uri="{FF2B5EF4-FFF2-40B4-BE49-F238E27FC236}">
              <a16:creationId xmlns:a16="http://schemas.microsoft.com/office/drawing/2014/main" id="{C4B03DF1-6870-4B32-A74E-A88C0889DFD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3" name="Picture 42" descr="NCCP CMYK BI.jpg">
          <a:extLst>
            <a:ext uri="{FF2B5EF4-FFF2-40B4-BE49-F238E27FC236}">
              <a16:creationId xmlns:a16="http://schemas.microsoft.com/office/drawing/2014/main" id="{37B2BEE5-3F1B-4372-AFF9-74F82AA73F0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4" name="Picture 43" descr="NCCP CMYK BI.jpg">
          <a:extLst>
            <a:ext uri="{FF2B5EF4-FFF2-40B4-BE49-F238E27FC236}">
              <a16:creationId xmlns:a16="http://schemas.microsoft.com/office/drawing/2014/main" id="{0FD98C46-15ED-4895-8231-E2BAE5FC586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 name="Picture 44" descr="NCCP CMYK BI.jpg">
          <a:extLst>
            <a:ext uri="{FF2B5EF4-FFF2-40B4-BE49-F238E27FC236}">
              <a16:creationId xmlns:a16="http://schemas.microsoft.com/office/drawing/2014/main" id="{DEDE5766-C4FA-417F-A522-B1AC459EBE9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6" name="Picture 45" descr="NCCP CMYK BI.jpg">
          <a:extLst>
            <a:ext uri="{FF2B5EF4-FFF2-40B4-BE49-F238E27FC236}">
              <a16:creationId xmlns:a16="http://schemas.microsoft.com/office/drawing/2014/main" id="{D8D5BBF2-FDB7-4BF3-B27A-29609C00946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66675</xdr:rowOff>
    </xdr:from>
    <xdr:to>
      <xdr:col>35</xdr:col>
      <xdr:colOff>19050</xdr:colOff>
      <xdr:row>40</xdr:row>
      <xdr:rowOff>87924</xdr:rowOff>
    </xdr:to>
    <xdr:cxnSp macro="">
      <xdr:nvCxnSpPr>
        <xdr:cNvPr id="47" name="Straight Connector 46">
          <a:extLst>
            <a:ext uri="{FF2B5EF4-FFF2-40B4-BE49-F238E27FC236}">
              <a16:creationId xmlns:a16="http://schemas.microsoft.com/office/drawing/2014/main" id="{3A6020AD-43D3-481C-AF63-019834AD595C}"/>
            </a:ext>
          </a:extLst>
        </xdr:cNvPr>
        <xdr:cNvCxnSpPr/>
      </xdr:nvCxnSpPr>
      <xdr:spPr>
        <a:xfrm flipV="1">
          <a:off x="29308" y="6819900"/>
          <a:ext cx="24983342" cy="2124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48" name="Picture 47" descr="NCCP CMYK BI.jpg">
          <a:extLst>
            <a:ext uri="{FF2B5EF4-FFF2-40B4-BE49-F238E27FC236}">
              <a16:creationId xmlns:a16="http://schemas.microsoft.com/office/drawing/2014/main" id="{6EF76CAB-73F7-44FF-A238-C6C242EF3090}"/>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49" name="Picture 48" descr="NCCP CMYK BI.jpg">
          <a:extLst>
            <a:ext uri="{FF2B5EF4-FFF2-40B4-BE49-F238E27FC236}">
              <a16:creationId xmlns:a16="http://schemas.microsoft.com/office/drawing/2014/main" id="{E406A464-F9DA-46A5-9ECC-969597F005F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0" name="Picture 49" descr="NCCP CMYK BI.jpg">
          <a:extLst>
            <a:ext uri="{FF2B5EF4-FFF2-40B4-BE49-F238E27FC236}">
              <a16:creationId xmlns:a16="http://schemas.microsoft.com/office/drawing/2014/main" id="{B99A910F-088E-4E18-9559-7AA7D2451C8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1" name="Picture 50" descr="NCCP CMYK BI.jpg">
          <a:extLst>
            <a:ext uri="{FF2B5EF4-FFF2-40B4-BE49-F238E27FC236}">
              <a16:creationId xmlns:a16="http://schemas.microsoft.com/office/drawing/2014/main" id="{7E812560-7468-47E0-90EE-0404BF05D24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2" name="Picture 51" descr="NCCP CMYK BI.jpg">
          <a:extLst>
            <a:ext uri="{FF2B5EF4-FFF2-40B4-BE49-F238E27FC236}">
              <a16:creationId xmlns:a16="http://schemas.microsoft.com/office/drawing/2014/main" id="{B4C9C86C-4C7D-4228-B70A-9C842B6447D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 name="Picture 52" descr="NCCP CMYK BI.jpg">
          <a:extLst>
            <a:ext uri="{FF2B5EF4-FFF2-40B4-BE49-F238E27FC236}">
              <a16:creationId xmlns:a16="http://schemas.microsoft.com/office/drawing/2014/main" id="{A4F8D3C3-95B7-4EF8-AEBF-3C92E5E1D89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 name="Picture 53" descr="NCCP CMYK BI.jpg">
          <a:extLst>
            <a:ext uri="{FF2B5EF4-FFF2-40B4-BE49-F238E27FC236}">
              <a16:creationId xmlns:a16="http://schemas.microsoft.com/office/drawing/2014/main" id="{5763E396-2E88-41B4-9F8E-5AFFFA7589C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5" name="Picture 54" descr="NCCP CMYK BI.jpg">
          <a:extLst>
            <a:ext uri="{FF2B5EF4-FFF2-40B4-BE49-F238E27FC236}">
              <a16:creationId xmlns:a16="http://schemas.microsoft.com/office/drawing/2014/main" id="{B07C64B2-52A8-4EC1-B495-491465AB7C0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28</xdr:col>
      <xdr:colOff>0</xdr:colOff>
      <xdr:row>8</xdr:row>
      <xdr:rowOff>0</xdr:rowOff>
    </xdr:from>
    <xdr:ext cx="0" cy="500892"/>
    <xdr:pic>
      <xdr:nvPicPr>
        <xdr:cNvPr id="56" name="Picture 55" descr="NCCP CMYK BI.jpg">
          <a:extLst>
            <a:ext uri="{FF2B5EF4-FFF2-40B4-BE49-F238E27FC236}">
              <a16:creationId xmlns:a16="http://schemas.microsoft.com/office/drawing/2014/main" id="{C13F9196-E4F1-4BE5-88F3-C88B5A5AAEF9}"/>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twoCellAnchor editAs="oneCell">
    <xdr:from>
      <xdr:col>10</xdr:col>
      <xdr:colOff>0</xdr:colOff>
      <xdr:row>8</xdr:row>
      <xdr:rowOff>0</xdr:rowOff>
    </xdr:from>
    <xdr:to>
      <xdr:col>10</xdr:col>
      <xdr:colOff>0</xdr:colOff>
      <xdr:row>12</xdr:row>
      <xdr:rowOff>20720</xdr:rowOff>
    </xdr:to>
    <xdr:pic>
      <xdr:nvPicPr>
        <xdr:cNvPr id="57" name="Picture 56" descr="NCCP CMYK BI.jpg">
          <a:extLst>
            <a:ext uri="{FF2B5EF4-FFF2-40B4-BE49-F238E27FC236}">
              <a16:creationId xmlns:a16="http://schemas.microsoft.com/office/drawing/2014/main" id="{549CE495-12A0-440B-8982-6B4BE1C872DB}"/>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68420"/>
        </a:xfrm>
        <a:prstGeom prst="rect">
          <a:avLst/>
        </a:prstGeom>
      </xdr:spPr>
    </xdr:pic>
    <xdr:clientData/>
  </xdr:twoCellAnchor>
  <xdr:oneCellAnchor>
    <xdr:from>
      <xdr:col>21</xdr:col>
      <xdr:colOff>0</xdr:colOff>
      <xdr:row>8</xdr:row>
      <xdr:rowOff>0</xdr:rowOff>
    </xdr:from>
    <xdr:ext cx="0" cy="510159"/>
    <xdr:pic>
      <xdr:nvPicPr>
        <xdr:cNvPr id="58" name="Picture 57" descr="NCCP CMYK BI.jpg">
          <a:extLst>
            <a:ext uri="{FF2B5EF4-FFF2-40B4-BE49-F238E27FC236}">
              <a16:creationId xmlns:a16="http://schemas.microsoft.com/office/drawing/2014/main" id="{5A9D095A-8ED5-46C3-AF80-0045730D71CC}"/>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21</xdr:col>
      <xdr:colOff>0</xdr:colOff>
      <xdr:row>8</xdr:row>
      <xdr:rowOff>0</xdr:rowOff>
    </xdr:from>
    <xdr:ext cx="0" cy="510159"/>
    <xdr:pic>
      <xdr:nvPicPr>
        <xdr:cNvPr id="59" name="Picture 58" descr="NCCP CMYK BI.jpg">
          <a:extLst>
            <a:ext uri="{FF2B5EF4-FFF2-40B4-BE49-F238E27FC236}">
              <a16:creationId xmlns:a16="http://schemas.microsoft.com/office/drawing/2014/main" id="{65F9B829-652E-40F9-A565-EF4CF2C191A8}"/>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23</xdr:col>
      <xdr:colOff>0</xdr:colOff>
      <xdr:row>8</xdr:row>
      <xdr:rowOff>0</xdr:rowOff>
    </xdr:from>
    <xdr:ext cx="0" cy="513822"/>
    <xdr:pic>
      <xdr:nvPicPr>
        <xdr:cNvPr id="60" name="Picture 59" descr="NCCP CMYK BI.jpg">
          <a:extLst>
            <a:ext uri="{FF2B5EF4-FFF2-40B4-BE49-F238E27FC236}">
              <a16:creationId xmlns:a16="http://schemas.microsoft.com/office/drawing/2014/main" id="{D014C625-D020-4561-81D7-39D0483FD4BC}"/>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28</xdr:col>
      <xdr:colOff>0</xdr:colOff>
      <xdr:row>8</xdr:row>
      <xdr:rowOff>0</xdr:rowOff>
    </xdr:from>
    <xdr:ext cx="0" cy="513822"/>
    <xdr:pic>
      <xdr:nvPicPr>
        <xdr:cNvPr id="61" name="Picture 60" descr="NCCP CMYK BI.jpg">
          <a:extLst>
            <a:ext uri="{FF2B5EF4-FFF2-40B4-BE49-F238E27FC236}">
              <a16:creationId xmlns:a16="http://schemas.microsoft.com/office/drawing/2014/main" id="{33C31248-3858-4096-9D57-87BEC8CAEB1B}"/>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28</xdr:col>
      <xdr:colOff>0</xdr:colOff>
      <xdr:row>8</xdr:row>
      <xdr:rowOff>0</xdr:rowOff>
    </xdr:from>
    <xdr:ext cx="0" cy="500892"/>
    <xdr:pic>
      <xdr:nvPicPr>
        <xdr:cNvPr id="62" name="Picture 61" descr="NCCP CMYK BI.jpg">
          <a:extLst>
            <a:ext uri="{FF2B5EF4-FFF2-40B4-BE49-F238E27FC236}">
              <a16:creationId xmlns:a16="http://schemas.microsoft.com/office/drawing/2014/main" id="{CBA8501E-F365-4D3C-8AD5-459C12E68FC0}"/>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oneCellAnchor>
    <xdr:from>
      <xdr:col>19</xdr:col>
      <xdr:colOff>0</xdr:colOff>
      <xdr:row>42</xdr:row>
      <xdr:rowOff>0</xdr:rowOff>
    </xdr:from>
    <xdr:ext cx="0" cy="510159"/>
    <xdr:pic>
      <xdr:nvPicPr>
        <xdr:cNvPr id="63" name="Picture 62" descr="NCCP CMYK BI.jpg">
          <a:extLst>
            <a:ext uri="{FF2B5EF4-FFF2-40B4-BE49-F238E27FC236}">
              <a16:creationId xmlns:a16="http://schemas.microsoft.com/office/drawing/2014/main" id="{7E8B6403-4843-4E6C-894A-7813B42B73A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 name="Picture 63" descr="NCCP CMYK BI.jpg">
          <a:extLst>
            <a:ext uri="{FF2B5EF4-FFF2-40B4-BE49-F238E27FC236}">
              <a16:creationId xmlns:a16="http://schemas.microsoft.com/office/drawing/2014/main" id="{38F02C3E-623B-44C1-87E5-8BE864FBFAC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5" name="Picture 64" descr="NCCP CMYK BI.jpg">
          <a:extLst>
            <a:ext uri="{FF2B5EF4-FFF2-40B4-BE49-F238E27FC236}">
              <a16:creationId xmlns:a16="http://schemas.microsoft.com/office/drawing/2014/main" id="{8866C6B9-A2F0-430D-9C7D-F2445D11681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 name="Picture 65" descr="NCCP CMYK BI.jpg">
          <a:extLst>
            <a:ext uri="{FF2B5EF4-FFF2-40B4-BE49-F238E27FC236}">
              <a16:creationId xmlns:a16="http://schemas.microsoft.com/office/drawing/2014/main" id="{D39DDB56-0CA9-45A2-9FE1-8D8C8CE9AE5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 name="Picture 66" descr="NCCP CMYK BI.jpg">
          <a:extLst>
            <a:ext uri="{FF2B5EF4-FFF2-40B4-BE49-F238E27FC236}">
              <a16:creationId xmlns:a16="http://schemas.microsoft.com/office/drawing/2014/main" id="{3924785B-9285-45FC-8FDF-D657CA59CEF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8" name="Picture 67" descr="NCCP CMYK BI.jpg">
          <a:extLst>
            <a:ext uri="{FF2B5EF4-FFF2-40B4-BE49-F238E27FC236}">
              <a16:creationId xmlns:a16="http://schemas.microsoft.com/office/drawing/2014/main" id="{ADA169CB-A9C2-4B59-896F-FE017981E53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 name="Picture 68" descr="NCCP CMYK BI.jpg">
          <a:extLst>
            <a:ext uri="{FF2B5EF4-FFF2-40B4-BE49-F238E27FC236}">
              <a16:creationId xmlns:a16="http://schemas.microsoft.com/office/drawing/2014/main" id="{D1FF5228-64CD-48B2-9881-F304A0B5FB0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 name="Picture 69" descr="NCCP CMYK BI.jpg">
          <a:extLst>
            <a:ext uri="{FF2B5EF4-FFF2-40B4-BE49-F238E27FC236}">
              <a16:creationId xmlns:a16="http://schemas.microsoft.com/office/drawing/2014/main" id="{324B6DE8-D1D3-408D-A3B9-8BBA5A80E57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1" name="Picture 70" descr="NCCP CMYK BI.jpg">
          <a:extLst>
            <a:ext uri="{FF2B5EF4-FFF2-40B4-BE49-F238E27FC236}">
              <a16:creationId xmlns:a16="http://schemas.microsoft.com/office/drawing/2014/main" id="{75B418AE-2405-4F41-AA9B-721803D02BF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2" name="Picture 71" descr="NCCP CMYK BI.jpg">
          <a:extLst>
            <a:ext uri="{FF2B5EF4-FFF2-40B4-BE49-F238E27FC236}">
              <a16:creationId xmlns:a16="http://schemas.microsoft.com/office/drawing/2014/main" id="{B2BC9679-6556-477E-AAFA-AD71A342495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 name="Picture 72" descr="NCCP CMYK BI.jpg">
          <a:extLst>
            <a:ext uri="{FF2B5EF4-FFF2-40B4-BE49-F238E27FC236}">
              <a16:creationId xmlns:a16="http://schemas.microsoft.com/office/drawing/2014/main" id="{038B5703-F02C-417A-AA75-4CA51137C1F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4" name="Picture 73" descr="NCCP CMYK BI.jpg">
          <a:extLst>
            <a:ext uri="{FF2B5EF4-FFF2-40B4-BE49-F238E27FC236}">
              <a16:creationId xmlns:a16="http://schemas.microsoft.com/office/drawing/2014/main" id="{1D594169-C777-426A-B694-5B761AA36AE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5" name="Picture 74" descr="NCCP CMYK BI.jpg">
          <a:extLst>
            <a:ext uri="{FF2B5EF4-FFF2-40B4-BE49-F238E27FC236}">
              <a16:creationId xmlns:a16="http://schemas.microsoft.com/office/drawing/2014/main" id="{EDF69B4B-B62D-42BE-987C-3FD0C8E5755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twoCellAnchor editAs="oneCell">
    <xdr:from>
      <xdr:col>10</xdr:col>
      <xdr:colOff>0</xdr:colOff>
      <xdr:row>1</xdr:row>
      <xdr:rowOff>0</xdr:rowOff>
    </xdr:from>
    <xdr:to>
      <xdr:col>10</xdr:col>
      <xdr:colOff>0</xdr:colOff>
      <xdr:row>3</xdr:row>
      <xdr:rowOff>115970</xdr:rowOff>
    </xdr:to>
    <xdr:pic>
      <xdr:nvPicPr>
        <xdr:cNvPr id="76" name="Picture 75" descr="NCCP CMYK BI.jpg">
          <a:extLst>
            <a:ext uri="{FF2B5EF4-FFF2-40B4-BE49-F238E27FC236}">
              <a16:creationId xmlns:a16="http://schemas.microsoft.com/office/drawing/2014/main" id="{C1DBBFFF-0B86-47D1-8005-EE6C09984876}"/>
            </a:ext>
          </a:extLst>
        </xdr:cNvPr>
        <xdr:cNvPicPr>
          <a:picLocks noChangeAspect="1"/>
        </xdr:cNvPicPr>
      </xdr:nvPicPr>
      <xdr:blipFill>
        <a:blip xmlns:r="http://schemas.openxmlformats.org/officeDocument/2006/relationships" r:embed="rId1" cstate="print"/>
        <a:stretch>
          <a:fillRect/>
        </a:stretch>
      </xdr:blipFill>
      <xdr:spPr>
        <a:xfrm>
          <a:off x="7296150" y="171450"/>
          <a:ext cx="0" cy="487445"/>
        </a:xfrm>
        <a:prstGeom prst="rect">
          <a:avLst/>
        </a:prstGeom>
      </xdr:spPr>
    </xdr:pic>
    <xdr:clientData/>
  </xdr:twoCellAnchor>
  <xdr:oneCellAnchor>
    <xdr:from>
      <xdr:col>21</xdr:col>
      <xdr:colOff>0</xdr:colOff>
      <xdr:row>1</xdr:row>
      <xdr:rowOff>0</xdr:rowOff>
    </xdr:from>
    <xdr:ext cx="0" cy="510159"/>
    <xdr:pic>
      <xdr:nvPicPr>
        <xdr:cNvPr id="77" name="Picture 76" descr="NCCP CMYK BI.jpg">
          <a:extLst>
            <a:ext uri="{FF2B5EF4-FFF2-40B4-BE49-F238E27FC236}">
              <a16:creationId xmlns:a16="http://schemas.microsoft.com/office/drawing/2014/main" id="{CA41D373-208C-44F1-A07D-A5ED50EC535A}"/>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21</xdr:col>
      <xdr:colOff>0</xdr:colOff>
      <xdr:row>1</xdr:row>
      <xdr:rowOff>0</xdr:rowOff>
    </xdr:from>
    <xdr:ext cx="0" cy="510159"/>
    <xdr:pic>
      <xdr:nvPicPr>
        <xdr:cNvPr id="78" name="Picture 77" descr="NCCP CMYK BI.jpg">
          <a:extLst>
            <a:ext uri="{FF2B5EF4-FFF2-40B4-BE49-F238E27FC236}">
              <a16:creationId xmlns:a16="http://schemas.microsoft.com/office/drawing/2014/main" id="{01CEF706-5CAB-4D15-A8FF-FC894AB04C28}"/>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23</xdr:col>
      <xdr:colOff>0</xdr:colOff>
      <xdr:row>1</xdr:row>
      <xdr:rowOff>0</xdr:rowOff>
    </xdr:from>
    <xdr:ext cx="0" cy="513822"/>
    <xdr:pic>
      <xdr:nvPicPr>
        <xdr:cNvPr id="79" name="Picture 78" descr="NCCP CMYK BI.jpg">
          <a:extLst>
            <a:ext uri="{FF2B5EF4-FFF2-40B4-BE49-F238E27FC236}">
              <a16:creationId xmlns:a16="http://schemas.microsoft.com/office/drawing/2014/main" id="{AF822CB8-3075-4447-9250-A27EF3F415B8}"/>
            </a:ext>
          </a:extLst>
        </xdr:cNvPr>
        <xdr:cNvPicPr>
          <a:picLocks noChangeAspect="1"/>
        </xdr:cNvPicPr>
      </xdr:nvPicPr>
      <xdr:blipFill>
        <a:blip xmlns:r="http://schemas.openxmlformats.org/officeDocument/2006/relationships" r:embed="rId1" cstate="print"/>
        <a:stretch>
          <a:fillRect/>
        </a:stretch>
      </xdr:blipFill>
      <xdr:spPr>
        <a:xfrm>
          <a:off x="16078200" y="171450"/>
          <a:ext cx="0" cy="513822"/>
        </a:xfrm>
        <a:prstGeom prst="rect">
          <a:avLst/>
        </a:prstGeom>
      </xdr:spPr>
    </xdr:pic>
    <xdr:clientData/>
  </xdr:oneCellAnchor>
  <xdr:oneCellAnchor>
    <xdr:from>
      <xdr:col>28</xdr:col>
      <xdr:colOff>0</xdr:colOff>
      <xdr:row>1</xdr:row>
      <xdr:rowOff>0</xdr:rowOff>
    </xdr:from>
    <xdr:ext cx="0" cy="513822"/>
    <xdr:pic>
      <xdr:nvPicPr>
        <xdr:cNvPr id="80" name="Picture 79" descr="NCCP CMYK BI.jpg">
          <a:extLst>
            <a:ext uri="{FF2B5EF4-FFF2-40B4-BE49-F238E27FC236}">
              <a16:creationId xmlns:a16="http://schemas.microsoft.com/office/drawing/2014/main" id="{9EE5AC06-9CC1-4966-9B43-7A33AE0935F1}"/>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13822"/>
        </a:xfrm>
        <a:prstGeom prst="rect">
          <a:avLst/>
        </a:prstGeom>
      </xdr:spPr>
    </xdr:pic>
    <xdr:clientData/>
  </xdr:oneCellAnchor>
  <xdr:oneCellAnchor>
    <xdr:from>
      <xdr:col>28</xdr:col>
      <xdr:colOff>0</xdr:colOff>
      <xdr:row>1</xdr:row>
      <xdr:rowOff>0</xdr:rowOff>
    </xdr:from>
    <xdr:ext cx="0" cy="500892"/>
    <xdr:pic>
      <xdr:nvPicPr>
        <xdr:cNvPr id="81" name="Picture 80" descr="NCCP CMYK BI.jpg">
          <a:extLst>
            <a:ext uri="{FF2B5EF4-FFF2-40B4-BE49-F238E27FC236}">
              <a16:creationId xmlns:a16="http://schemas.microsoft.com/office/drawing/2014/main" id="{D4AFC511-3BBD-43B9-B1EF-7964D51B87AF}"/>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00892"/>
        </a:xfrm>
        <a:prstGeom prst="rect">
          <a:avLst/>
        </a:prstGeom>
      </xdr:spPr>
    </xdr:pic>
    <xdr:clientData/>
  </xdr:oneCellAnchor>
  <xdr:oneCellAnchor>
    <xdr:from>
      <xdr:col>19</xdr:col>
      <xdr:colOff>0</xdr:colOff>
      <xdr:row>42</xdr:row>
      <xdr:rowOff>0</xdr:rowOff>
    </xdr:from>
    <xdr:ext cx="0" cy="510159"/>
    <xdr:pic>
      <xdr:nvPicPr>
        <xdr:cNvPr id="685" name="Picture 684" descr="NCCP CMYK BI.jpg">
          <a:extLst>
            <a:ext uri="{FF2B5EF4-FFF2-40B4-BE49-F238E27FC236}">
              <a16:creationId xmlns:a16="http://schemas.microsoft.com/office/drawing/2014/main" id="{A47C85F4-CB38-40D8-8B5A-A19E3A40A68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86" name="Picture 685" descr="NCCP CMYK BI.jpg">
          <a:extLst>
            <a:ext uri="{FF2B5EF4-FFF2-40B4-BE49-F238E27FC236}">
              <a16:creationId xmlns:a16="http://schemas.microsoft.com/office/drawing/2014/main" id="{BF94DF75-AB8E-4BDE-AC9B-266657512F3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87" name="Picture 686" descr="NCCP CMYK BI.jpg">
          <a:extLst>
            <a:ext uri="{FF2B5EF4-FFF2-40B4-BE49-F238E27FC236}">
              <a16:creationId xmlns:a16="http://schemas.microsoft.com/office/drawing/2014/main" id="{0CB1551E-2B4F-41DE-95AC-59611351221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88" name="Picture 687" descr="NCCP CMYK BI.jpg">
          <a:extLst>
            <a:ext uri="{FF2B5EF4-FFF2-40B4-BE49-F238E27FC236}">
              <a16:creationId xmlns:a16="http://schemas.microsoft.com/office/drawing/2014/main" id="{FB02D12A-A592-429F-97E9-6C43B04E2E6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89" name="Picture 688" descr="NCCP CMYK BI.jpg">
          <a:extLst>
            <a:ext uri="{FF2B5EF4-FFF2-40B4-BE49-F238E27FC236}">
              <a16:creationId xmlns:a16="http://schemas.microsoft.com/office/drawing/2014/main" id="{03B84BD4-C94C-4219-BB15-5C5A5E6E93A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90" name="Picture 689" descr="NCCP CMYK BI.jpg">
          <a:extLst>
            <a:ext uri="{FF2B5EF4-FFF2-40B4-BE49-F238E27FC236}">
              <a16:creationId xmlns:a16="http://schemas.microsoft.com/office/drawing/2014/main" id="{689171D9-64B4-429A-B816-1F084920005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91" name="Picture 690" descr="NCCP CMYK BI.jpg">
          <a:extLst>
            <a:ext uri="{FF2B5EF4-FFF2-40B4-BE49-F238E27FC236}">
              <a16:creationId xmlns:a16="http://schemas.microsoft.com/office/drawing/2014/main" id="{DC188FFA-ECEE-4229-9C28-A18D20307F7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92" name="Picture 691" descr="NCCP CMYK BI.jpg">
          <a:extLst>
            <a:ext uri="{FF2B5EF4-FFF2-40B4-BE49-F238E27FC236}">
              <a16:creationId xmlns:a16="http://schemas.microsoft.com/office/drawing/2014/main" id="{31E02B91-9E1C-4095-86FA-C92727B574E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3" name="Picture 692" descr="NCCP CMYK BI.jpg">
          <a:extLst>
            <a:ext uri="{FF2B5EF4-FFF2-40B4-BE49-F238E27FC236}">
              <a16:creationId xmlns:a16="http://schemas.microsoft.com/office/drawing/2014/main" id="{FAD70BE0-4E5C-4BA4-8283-6423159ACA2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94" name="Picture 693" descr="NCCP CMYK BI.jpg">
          <a:extLst>
            <a:ext uri="{FF2B5EF4-FFF2-40B4-BE49-F238E27FC236}">
              <a16:creationId xmlns:a16="http://schemas.microsoft.com/office/drawing/2014/main" id="{DA8A6350-544E-4D84-B3DC-9CD6D944A22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95" name="Picture 694" descr="NCCP CMYK BI.jpg">
          <a:extLst>
            <a:ext uri="{FF2B5EF4-FFF2-40B4-BE49-F238E27FC236}">
              <a16:creationId xmlns:a16="http://schemas.microsoft.com/office/drawing/2014/main" id="{C23FA68F-A62B-43E2-9E06-787610A04BE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96" name="Picture 695" descr="NCCP CMYK BI.jpg">
          <a:extLst>
            <a:ext uri="{FF2B5EF4-FFF2-40B4-BE49-F238E27FC236}">
              <a16:creationId xmlns:a16="http://schemas.microsoft.com/office/drawing/2014/main" id="{2879C90E-DF2C-4D94-BE26-36E23B72B02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97" name="Picture 696" descr="NCCP CMYK BI.jpg">
          <a:extLst>
            <a:ext uri="{FF2B5EF4-FFF2-40B4-BE49-F238E27FC236}">
              <a16:creationId xmlns:a16="http://schemas.microsoft.com/office/drawing/2014/main" id="{C3EFB94D-7B32-4E4E-B9B6-7B5CA716095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698" name="Picture 697" descr="NCCP CMYK BI.jpg">
          <a:extLst>
            <a:ext uri="{FF2B5EF4-FFF2-40B4-BE49-F238E27FC236}">
              <a16:creationId xmlns:a16="http://schemas.microsoft.com/office/drawing/2014/main" id="{0DF6060D-2477-4795-A124-82F293C7261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99" name="Picture 698" descr="NCCP CMYK BI.jpg">
          <a:extLst>
            <a:ext uri="{FF2B5EF4-FFF2-40B4-BE49-F238E27FC236}">
              <a16:creationId xmlns:a16="http://schemas.microsoft.com/office/drawing/2014/main" id="{EA7822F4-A4AE-4852-B42F-56B7AB5762F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00" name="Picture 699" descr="NCCP CMYK BI.jpg">
          <a:extLst>
            <a:ext uri="{FF2B5EF4-FFF2-40B4-BE49-F238E27FC236}">
              <a16:creationId xmlns:a16="http://schemas.microsoft.com/office/drawing/2014/main" id="{C4B5628A-D133-4140-B2BE-EE0D4F2DEEB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01" name="Picture 700" descr="NCCP CMYK BI.jpg">
          <a:extLst>
            <a:ext uri="{FF2B5EF4-FFF2-40B4-BE49-F238E27FC236}">
              <a16:creationId xmlns:a16="http://schemas.microsoft.com/office/drawing/2014/main" id="{28B8EE51-2D9C-4DB0-87E8-F2A647E7908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02" name="Picture 701" descr="NCCP CMYK BI.jpg">
          <a:extLst>
            <a:ext uri="{FF2B5EF4-FFF2-40B4-BE49-F238E27FC236}">
              <a16:creationId xmlns:a16="http://schemas.microsoft.com/office/drawing/2014/main" id="{FD112073-9B32-4312-913B-C76E067A2CE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03" name="Picture 702" descr="NCCP CMYK BI.jpg">
          <a:extLst>
            <a:ext uri="{FF2B5EF4-FFF2-40B4-BE49-F238E27FC236}">
              <a16:creationId xmlns:a16="http://schemas.microsoft.com/office/drawing/2014/main" id="{5FE83A74-A070-4C91-BD47-48F0F374AF4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04" name="Picture 703" descr="NCCP CMYK BI.jpg">
          <a:extLst>
            <a:ext uri="{FF2B5EF4-FFF2-40B4-BE49-F238E27FC236}">
              <a16:creationId xmlns:a16="http://schemas.microsoft.com/office/drawing/2014/main" id="{B54C95A3-6BB5-4CB4-9DC9-7112E51619A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05" name="Picture 704" descr="NCCP CMYK BI.jpg">
          <a:extLst>
            <a:ext uri="{FF2B5EF4-FFF2-40B4-BE49-F238E27FC236}">
              <a16:creationId xmlns:a16="http://schemas.microsoft.com/office/drawing/2014/main" id="{D07FF70B-46DA-43B9-B42E-8CD2F97FA2C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06" name="Picture 705" descr="NCCP CMYK BI.jpg">
          <a:extLst>
            <a:ext uri="{FF2B5EF4-FFF2-40B4-BE49-F238E27FC236}">
              <a16:creationId xmlns:a16="http://schemas.microsoft.com/office/drawing/2014/main" id="{172A33EB-F712-48E9-8D5C-301C69A86B9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7" name="Picture 706" descr="NCCP CMYK BI.jpg">
          <a:extLst>
            <a:ext uri="{FF2B5EF4-FFF2-40B4-BE49-F238E27FC236}">
              <a16:creationId xmlns:a16="http://schemas.microsoft.com/office/drawing/2014/main" id="{4BFF489C-F695-4519-B118-D2A0FF6A872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08" name="Picture 707" descr="NCCP CMYK BI.jpg">
          <a:extLst>
            <a:ext uri="{FF2B5EF4-FFF2-40B4-BE49-F238E27FC236}">
              <a16:creationId xmlns:a16="http://schemas.microsoft.com/office/drawing/2014/main" id="{2E318F2A-3CE5-4781-835F-B8310E855E8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09" name="Picture 708" descr="NCCP CMYK BI.jpg">
          <a:extLst>
            <a:ext uri="{FF2B5EF4-FFF2-40B4-BE49-F238E27FC236}">
              <a16:creationId xmlns:a16="http://schemas.microsoft.com/office/drawing/2014/main" id="{19B8A961-1574-437B-8097-B3ED431BF6B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10" name="Picture 709" descr="NCCP CMYK BI.jpg">
          <a:extLst>
            <a:ext uri="{FF2B5EF4-FFF2-40B4-BE49-F238E27FC236}">
              <a16:creationId xmlns:a16="http://schemas.microsoft.com/office/drawing/2014/main" id="{CCE1A986-8397-43E3-9850-2ADBD52926F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11" name="Picture 710" descr="NCCP CMYK BI.jpg">
          <a:extLst>
            <a:ext uri="{FF2B5EF4-FFF2-40B4-BE49-F238E27FC236}">
              <a16:creationId xmlns:a16="http://schemas.microsoft.com/office/drawing/2014/main" id="{74757C4A-7568-4284-98E5-F13D8D72782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12" name="Picture 711" descr="NCCP CMYK BI.jpg">
          <a:extLst>
            <a:ext uri="{FF2B5EF4-FFF2-40B4-BE49-F238E27FC236}">
              <a16:creationId xmlns:a16="http://schemas.microsoft.com/office/drawing/2014/main" id="{43713EA3-68E8-4CB4-91D6-B15FF39AFB4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13" name="Picture 712" descr="NCCP CMYK BI.jpg">
          <a:extLst>
            <a:ext uri="{FF2B5EF4-FFF2-40B4-BE49-F238E27FC236}">
              <a16:creationId xmlns:a16="http://schemas.microsoft.com/office/drawing/2014/main" id="{3B96CE41-C66E-48ED-AB3B-35EE997C6E5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14" name="Picture 713" descr="NCCP CMYK BI.jpg">
          <a:extLst>
            <a:ext uri="{FF2B5EF4-FFF2-40B4-BE49-F238E27FC236}">
              <a16:creationId xmlns:a16="http://schemas.microsoft.com/office/drawing/2014/main" id="{B0EB134E-3569-4CCB-81BF-3A5DCDABCBA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715" name="Picture 714" descr="NCCP CMYK BI.jpg">
          <a:extLst>
            <a:ext uri="{FF2B5EF4-FFF2-40B4-BE49-F238E27FC236}">
              <a16:creationId xmlns:a16="http://schemas.microsoft.com/office/drawing/2014/main" id="{05EC7B69-688E-42E0-87C6-799AFD3670E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16" name="Picture 715" descr="NCCP CMYK BI.jpg">
          <a:extLst>
            <a:ext uri="{FF2B5EF4-FFF2-40B4-BE49-F238E27FC236}">
              <a16:creationId xmlns:a16="http://schemas.microsoft.com/office/drawing/2014/main" id="{6F167C10-CBDD-42E3-A485-711CB21BA93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17" name="Picture 716" descr="NCCP CMYK BI.jpg">
          <a:extLst>
            <a:ext uri="{FF2B5EF4-FFF2-40B4-BE49-F238E27FC236}">
              <a16:creationId xmlns:a16="http://schemas.microsoft.com/office/drawing/2014/main" id="{56CA16AF-EA5B-4C53-A622-F070E792AB2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18" name="Picture 717" descr="NCCP CMYK BI.jpg">
          <a:extLst>
            <a:ext uri="{FF2B5EF4-FFF2-40B4-BE49-F238E27FC236}">
              <a16:creationId xmlns:a16="http://schemas.microsoft.com/office/drawing/2014/main" id="{3B0B2124-C792-4A48-B7A2-92288F0002F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19" name="Picture 718" descr="NCCP CMYK BI.jpg">
          <a:extLst>
            <a:ext uri="{FF2B5EF4-FFF2-40B4-BE49-F238E27FC236}">
              <a16:creationId xmlns:a16="http://schemas.microsoft.com/office/drawing/2014/main" id="{F16C6124-D6BE-4897-9A79-961374EFDD9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20" name="Picture 719" descr="NCCP CMYK BI.jpg">
          <a:extLst>
            <a:ext uri="{FF2B5EF4-FFF2-40B4-BE49-F238E27FC236}">
              <a16:creationId xmlns:a16="http://schemas.microsoft.com/office/drawing/2014/main" id="{56D0F183-F9C9-415D-8AA4-675974B5CD7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21" name="Picture 720" descr="NCCP CMYK BI.jpg">
          <a:extLst>
            <a:ext uri="{FF2B5EF4-FFF2-40B4-BE49-F238E27FC236}">
              <a16:creationId xmlns:a16="http://schemas.microsoft.com/office/drawing/2014/main" id="{55F63364-78BD-42F9-B10C-0BCE8C17B07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22" name="Picture 721" descr="NCCP CMYK BI.jpg">
          <a:extLst>
            <a:ext uri="{FF2B5EF4-FFF2-40B4-BE49-F238E27FC236}">
              <a16:creationId xmlns:a16="http://schemas.microsoft.com/office/drawing/2014/main" id="{0ACA7281-5D45-4253-84F4-E05A2547765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23" name="Picture 722" descr="NCCP CMYK BI.jpg">
          <a:extLst>
            <a:ext uri="{FF2B5EF4-FFF2-40B4-BE49-F238E27FC236}">
              <a16:creationId xmlns:a16="http://schemas.microsoft.com/office/drawing/2014/main" id="{3A1341C7-62F3-48FE-890F-1208184DDB8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24" name="Picture 723" descr="NCCP CMYK BI.jpg">
          <a:extLst>
            <a:ext uri="{FF2B5EF4-FFF2-40B4-BE49-F238E27FC236}">
              <a16:creationId xmlns:a16="http://schemas.microsoft.com/office/drawing/2014/main" id="{115A1B24-204A-4A30-BE54-5DF887AEC38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25" name="Picture 724" descr="NCCP CMYK BI.jpg">
          <a:extLst>
            <a:ext uri="{FF2B5EF4-FFF2-40B4-BE49-F238E27FC236}">
              <a16:creationId xmlns:a16="http://schemas.microsoft.com/office/drawing/2014/main" id="{BBB0871C-DB1F-46C7-957A-913795D30F9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26" name="Picture 725" descr="NCCP CMYK BI.jpg">
          <a:extLst>
            <a:ext uri="{FF2B5EF4-FFF2-40B4-BE49-F238E27FC236}">
              <a16:creationId xmlns:a16="http://schemas.microsoft.com/office/drawing/2014/main" id="{58B8AF66-44A0-4892-BE51-C588A893546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27" name="Picture 726" descr="NCCP CMYK BI.jpg">
          <a:extLst>
            <a:ext uri="{FF2B5EF4-FFF2-40B4-BE49-F238E27FC236}">
              <a16:creationId xmlns:a16="http://schemas.microsoft.com/office/drawing/2014/main" id="{4DA0218D-CB55-4E6D-8B0F-7EF84CDE5B5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28" name="Picture 727" descr="NCCP CMYK BI.jpg">
          <a:extLst>
            <a:ext uri="{FF2B5EF4-FFF2-40B4-BE49-F238E27FC236}">
              <a16:creationId xmlns:a16="http://schemas.microsoft.com/office/drawing/2014/main" id="{A7D040E6-8073-463B-BEF6-EBBEC54BBD4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29" name="Picture 728" descr="NCCP CMYK BI.jpg">
          <a:extLst>
            <a:ext uri="{FF2B5EF4-FFF2-40B4-BE49-F238E27FC236}">
              <a16:creationId xmlns:a16="http://schemas.microsoft.com/office/drawing/2014/main" id="{AE6DB402-36F2-4A56-A368-7A702863182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30" name="Picture 729" descr="NCCP CMYK BI.jpg">
          <a:extLst>
            <a:ext uri="{FF2B5EF4-FFF2-40B4-BE49-F238E27FC236}">
              <a16:creationId xmlns:a16="http://schemas.microsoft.com/office/drawing/2014/main" id="{D16EBE5B-CD11-4B25-97B4-F6F973291F9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31" name="Picture 730" descr="NCCP CMYK BI.jpg">
          <a:extLst>
            <a:ext uri="{FF2B5EF4-FFF2-40B4-BE49-F238E27FC236}">
              <a16:creationId xmlns:a16="http://schemas.microsoft.com/office/drawing/2014/main" id="{A8411715-5A81-4EDB-BB44-2CF0397FA2E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32" name="Picture 731" descr="NCCP CMYK BI.jpg">
          <a:extLst>
            <a:ext uri="{FF2B5EF4-FFF2-40B4-BE49-F238E27FC236}">
              <a16:creationId xmlns:a16="http://schemas.microsoft.com/office/drawing/2014/main" id="{DEC21BB1-246C-4160-AA17-A4EE646CFC0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33" name="Picture 732" descr="NCCP CMYK BI.jpg">
          <a:extLst>
            <a:ext uri="{FF2B5EF4-FFF2-40B4-BE49-F238E27FC236}">
              <a16:creationId xmlns:a16="http://schemas.microsoft.com/office/drawing/2014/main" id="{95C2C290-6499-45EA-99A0-40C9C4DD7FD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34" name="Picture 733" descr="NCCP CMYK BI.jpg">
          <a:extLst>
            <a:ext uri="{FF2B5EF4-FFF2-40B4-BE49-F238E27FC236}">
              <a16:creationId xmlns:a16="http://schemas.microsoft.com/office/drawing/2014/main" id="{C1428116-CA91-42AA-A7F3-4AAC749B0C8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35" name="Picture 734" descr="NCCP CMYK BI.jpg">
          <a:extLst>
            <a:ext uri="{FF2B5EF4-FFF2-40B4-BE49-F238E27FC236}">
              <a16:creationId xmlns:a16="http://schemas.microsoft.com/office/drawing/2014/main" id="{05B69F2E-E28F-4D44-8023-57A0DCED015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36" name="Picture 735" descr="NCCP CMYK BI.jpg">
          <a:extLst>
            <a:ext uri="{FF2B5EF4-FFF2-40B4-BE49-F238E27FC236}">
              <a16:creationId xmlns:a16="http://schemas.microsoft.com/office/drawing/2014/main" id="{7F5535D7-B19A-4C06-B260-0A15112FFE7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37" name="Picture 736" descr="NCCP CMYK BI.jpg">
          <a:extLst>
            <a:ext uri="{FF2B5EF4-FFF2-40B4-BE49-F238E27FC236}">
              <a16:creationId xmlns:a16="http://schemas.microsoft.com/office/drawing/2014/main" id="{8831F3C5-7CE0-4D0F-978C-7E9D11CF78C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8" name="Picture 737" descr="NCCP CMYK BI.jpg">
          <a:extLst>
            <a:ext uri="{FF2B5EF4-FFF2-40B4-BE49-F238E27FC236}">
              <a16:creationId xmlns:a16="http://schemas.microsoft.com/office/drawing/2014/main" id="{74C22EFF-EC80-4251-9FA4-DACA6132995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739" name="Picture 738" descr="NCCP CMYK BI.jpg">
          <a:extLst>
            <a:ext uri="{FF2B5EF4-FFF2-40B4-BE49-F238E27FC236}">
              <a16:creationId xmlns:a16="http://schemas.microsoft.com/office/drawing/2014/main" id="{C3D46795-A486-4478-82C3-22F3D06DE5B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40" name="Picture 739" descr="NCCP CMYK BI.jpg">
          <a:extLst>
            <a:ext uri="{FF2B5EF4-FFF2-40B4-BE49-F238E27FC236}">
              <a16:creationId xmlns:a16="http://schemas.microsoft.com/office/drawing/2014/main" id="{8830AC59-FCAA-40FD-AEC8-5A8D2DF7E83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41" name="Picture 740" descr="NCCP CMYK BI.jpg">
          <a:extLst>
            <a:ext uri="{FF2B5EF4-FFF2-40B4-BE49-F238E27FC236}">
              <a16:creationId xmlns:a16="http://schemas.microsoft.com/office/drawing/2014/main" id="{CA2ABC1B-1A28-46CD-8D44-6439588FBEC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42" name="Picture 741" descr="NCCP CMYK BI.jpg">
          <a:extLst>
            <a:ext uri="{FF2B5EF4-FFF2-40B4-BE49-F238E27FC236}">
              <a16:creationId xmlns:a16="http://schemas.microsoft.com/office/drawing/2014/main" id="{FDE8E66C-1C29-4A9B-BADC-E85342E6D1E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43" name="Picture 742" descr="NCCP CMYK BI.jpg">
          <a:extLst>
            <a:ext uri="{FF2B5EF4-FFF2-40B4-BE49-F238E27FC236}">
              <a16:creationId xmlns:a16="http://schemas.microsoft.com/office/drawing/2014/main" id="{89D5BF42-9DC7-44EF-B2CE-48B90EB3C42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44" name="Picture 743" descr="NCCP CMYK BI.jpg">
          <a:extLst>
            <a:ext uri="{FF2B5EF4-FFF2-40B4-BE49-F238E27FC236}">
              <a16:creationId xmlns:a16="http://schemas.microsoft.com/office/drawing/2014/main" id="{BFC96EC1-6F47-4385-94C3-A4F3BC5F261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45" name="Picture 744" descr="NCCP CMYK BI.jpg">
          <a:extLst>
            <a:ext uri="{FF2B5EF4-FFF2-40B4-BE49-F238E27FC236}">
              <a16:creationId xmlns:a16="http://schemas.microsoft.com/office/drawing/2014/main" id="{9D09EFE1-DB42-406D-8CFB-DEC27111B2D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46" name="Picture 745" descr="NCCP CMYK BI.jpg">
          <a:extLst>
            <a:ext uri="{FF2B5EF4-FFF2-40B4-BE49-F238E27FC236}">
              <a16:creationId xmlns:a16="http://schemas.microsoft.com/office/drawing/2014/main" id="{A5DE0162-4996-4920-8EAC-EBE7D9B488C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47" name="Picture 746" descr="NCCP CMYK BI.jpg">
          <a:extLst>
            <a:ext uri="{FF2B5EF4-FFF2-40B4-BE49-F238E27FC236}">
              <a16:creationId xmlns:a16="http://schemas.microsoft.com/office/drawing/2014/main" id="{62975CFC-A7C5-45B2-A847-AB5E5A4B580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48" name="Picture 747" descr="NCCP CMYK BI.jpg">
          <a:extLst>
            <a:ext uri="{FF2B5EF4-FFF2-40B4-BE49-F238E27FC236}">
              <a16:creationId xmlns:a16="http://schemas.microsoft.com/office/drawing/2014/main" id="{4D254642-2CE4-4657-97B7-F0073D44517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49" name="Picture 748" descr="NCCP CMYK BI.jpg">
          <a:extLst>
            <a:ext uri="{FF2B5EF4-FFF2-40B4-BE49-F238E27FC236}">
              <a16:creationId xmlns:a16="http://schemas.microsoft.com/office/drawing/2014/main" id="{660CE738-DB3E-409E-B3B7-4992E7CA5E1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50" name="Picture 749" descr="NCCP CMYK BI.jpg">
          <a:extLst>
            <a:ext uri="{FF2B5EF4-FFF2-40B4-BE49-F238E27FC236}">
              <a16:creationId xmlns:a16="http://schemas.microsoft.com/office/drawing/2014/main" id="{45A1578E-3750-4E5F-9F1A-A3631D6E231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51" name="Picture 750" descr="NCCP CMYK BI.jpg">
          <a:extLst>
            <a:ext uri="{FF2B5EF4-FFF2-40B4-BE49-F238E27FC236}">
              <a16:creationId xmlns:a16="http://schemas.microsoft.com/office/drawing/2014/main" id="{C1EAA511-6BF9-4E7F-8A28-F5E863631DD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52" name="Picture 751" descr="NCCP CMYK BI.jpg">
          <a:extLst>
            <a:ext uri="{FF2B5EF4-FFF2-40B4-BE49-F238E27FC236}">
              <a16:creationId xmlns:a16="http://schemas.microsoft.com/office/drawing/2014/main" id="{94B5AE8E-41AB-40D3-8292-14F9DB492F6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53" name="Picture 752" descr="NCCP CMYK BI.jpg">
          <a:extLst>
            <a:ext uri="{FF2B5EF4-FFF2-40B4-BE49-F238E27FC236}">
              <a16:creationId xmlns:a16="http://schemas.microsoft.com/office/drawing/2014/main" id="{0472F342-E8F4-4B00-BE9C-CCB4D621BFA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54" name="Picture 753" descr="NCCP CMYK BI.jpg">
          <a:extLst>
            <a:ext uri="{FF2B5EF4-FFF2-40B4-BE49-F238E27FC236}">
              <a16:creationId xmlns:a16="http://schemas.microsoft.com/office/drawing/2014/main" id="{5F760944-949E-41C5-B1F6-0BD22320E4C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55" name="Picture 754" descr="NCCP CMYK BI.jpg">
          <a:extLst>
            <a:ext uri="{FF2B5EF4-FFF2-40B4-BE49-F238E27FC236}">
              <a16:creationId xmlns:a16="http://schemas.microsoft.com/office/drawing/2014/main" id="{3F409841-46A2-406C-93CD-0EE4457D325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756" name="Picture 755" descr="NCCP CMYK BI.jpg">
          <a:extLst>
            <a:ext uri="{FF2B5EF4-FFF2-40B4-BE49-F238E27FC236}">
              <a16:creationId xmlns:a16="http://schemas.microsoft.com/office/drawing/2014/main" id="{4529CD40-38B8-4E7D-9237-E9FBEE4F657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57" name="Picture 756" descr="NCCP CMYK BI.jpg">
          <a:extLst>
            <a:ext uri="{FF2B5EF4-FFF2-40B4-BE49-F238E27FC236}">
              <a16:creationId xmlns:a16="http://schemas.microsoft.com/office/drawing/2014/main" id="{3FF71448-EC8E-47DF-98E8-A8B6A22F9D2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58" name="Picture 757" descr="NCCP CMYK BI.jpg">
          <a:extLst>
            <a:ext uri="{FF2B5EF4-FFF2-40B4-BE49-F238E27FC236}">
              <a16:creationId xmlns:a16="http://schemas.microsoft.com/office/drawing/2014/main" id="{6D7258F7-83EA-400F-8322-6715566040C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59" name="Picture 758" descr="NCCP CMYK BI.jpg">
          <a:extLst>
            <a:ext uri="{FF2B5EF4-FFF2-40B4-BE49-F238E27FC236}">
              <a16:creationId xmlns:a16="http://schemas.microsoft.com/office/drawing/2014/main" id="{4BEC3D9D-8B79-4B40-A3C6-D028642283C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60" name="Picture 759" descr="NCCP CMYK BI.jpg">
          <a:extLst>
            <a:ext uri="{FF2B5EF4-FFF2-40B4-BE49-F238E27FC236}">
              <a16:creationId xmlns:a16="http://schemas.microsoft.com/office/drawing/2014/main" id="{6179138A-C716-4780-B28D-67F4CB3D860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61" name="Picture 760" descr="NCCP CMYK BI.jpg">
          <a:extLst>
            <a:ext uri="{FF2B5EF4-FFF2-40B4-BE49-F238E27FC236}">
              <a16:creationId xmlns:a16="http://schemas.microsoft.com/office/drawing/2014/main" id="{8CD0CBB8-DF4A-4619-B2FC-4470E2A450A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62" name="Picture 761" descr="NCCP CMYK BI.jpg">
          <a:extLst>
            <a:ext uri="{FF2B5EF4-FFF2-40B4-BE49-F238E27FC236}">
              <a16:creationId xmlns:a16="http://schemas.microsoft.com/office/drawing/2014/main" id="{A134C4E7-FF38-4730-99A6-67C8190D231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63" name="Picture 762" descr="NCCP CMYK BI.jpg">
          <a:extLst>
            <a:ext uri="{FF2B5EF4-FFF2-40B4-BE49-F238E27FC236}">
              <a16:creationId xmlns:a16="http://schemas.microsoft.com/office/drawing/2014/main" id="{CF75B49B-66D6-4E1D-BA65-58D6A0647AF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64" name="Picture 763" descr="NCCP CMYK BI.jpg">
          <a:extLst>
            <a:ext uri="{FF2B5EF4-FFF2-40B4-BE49-F238E27FC236}">
              <a16:creationId xmlns:a16="http://schemas.microsoft.com/office/drawing/2014/main" id="{5417032C-A004-4340-8143-1E06CDC641E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65" name="Picture 764" descr="NCCP CMYK BI.jpg">
          <a:extLst>
            <a:ext uri="{FF2B5EF4-FFF2-40B4-BE49-F238E27FC236}">
              <a16:creationId xmlns:a16="http://schemas.microsoft.com/office/drawing/2014/main" id="{70E35E08-9A03-43F5-AEB2-E817626A48E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66" name="Picture 765" descr="NCCP CMYK BI.jpg">
          <a:extLst>
            <a:ext uri="{FF2B5EF4-FFF2-40B4-BE49-F238E27FC236}">
              <a16:creationId xmlns:a16="http://schemas.microsoft.com/office/drawing/2014/main" id="{3CB77FAC-75A9-45AF-B34C-48718816900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67" name="Picture 766" descr="NCCP CMYK BI.jpg">
          <a:extLst>
            <a:ext uri="{FF2B5EF4-FFF2-40B4-BE49-F238E27FC236}">
              <a16:creationId xmlns:a16="http://schemas.microsoft.com/office/drawing/2014/main" id="{91340A7C-173B-42A1-A312-2F604011FF5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68" name="Picture 767" descr="NCCP CMYK BI.jpg">
          <a:extLst>
            <a:ext uri="{FF2B5EF4-FFF2-40B4-BE49-F238E27FC236}">
              <a16:creationId xmlns:a16="http://schemas.microsoft.com/office/drawing/2014/main" id="{4BDDF7C6-19EB-4C26-80BF-F60C8ABD44D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69" name="Picture 768" descr="NCCP CMYK BI.jpg">
          <a:extLst>
            <a:ext uri="{FF2B5EF4-FFF2-40B4-BE49-F238E27FC236}">
              <a16:creationId xmlns:a16="http://schemas.microsoft.com/office/drawing/2014/main" id="{0A8CB254-2DD5-4206-A08B-1A5A5C8D4BC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70" name="Picture 769" descr="NCCP CMYK BI.jpg">
          <a:extLst>
            <a:ext uri="{FF2B5EF4-FFF2-40B4-BE49-F238E27FC236}">
              <a16:creationId xmlns:a16="http://schemas.microsoft.com/office/drawing/2014/main" id="{05FE7EB7-CEEA-4208-A87F-6AA0622C2A5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71" name="Picture 770" descr="NCCP CMYK BI.jpg">
          <a:extLst>
            <a:ext uri="{FF2B5EF4-FFF2-40B4-BE49-F238E27FC236}">
              <a16:creationId xmlns:a16="http://schemas.microsoft.com/office/drawing/2014/main" id="{E6E3DD4B-0E8E-454F-9FBB-0E1459FF1B6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72" name="Picture 771" descr="NCCP CMYK BI.jpg">
          <a:extLst>
            <a:ext uri="{FF2B5EF4-FFF2-40B4-BE49-F238E27FC236}">
              <a16:creationId xmlns:a16="http://schemas.microsoft.com/office/drawing/2014/main" id="{6E88F928-E796-44D4-83A7-2229B4EB7D6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73" name="Picture 772" descr="NCCP CMYK BI.jpg">
          <a:extLst>
            <a:ext uri="{FF2B5EF4-FFF2-40B4-BE49-F238E27FC236}">
              <a16:creationId xmlns:a16="http://schemas.microsoft.com/office/drawing/2014/main" id="{A759390D-A2D1-47B6-94B2-62F6550E7CC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74" name="Picture 773" descr="NCCP CMYK BI.jpg">
          <a:extLst>
            <a:ext uri="{FF2B5EF4-FFF2-40B4-BE49-F238E27FC236}">
              <a16:creationId xmlns:a16="http://schemas.microsoft.com/office/drawing/2014/main" id="{5A64734B-9BE5-4E83-9C67-9F5C928FFCD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75" name="Picture 774" descr="NCCP CMYK BI.jpg">
          <a:extLst>
            <a:ext uri="{FF2B5EF4-FFF2-40B4-BE49-F238E27FC236}">
              <a16:creationId xmlns:a16="http://schemas.microsoft.com/office/drawing/2014/main" id="{C268A143-7E55-44C1-BD04-E0C70B41B57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76" name="Picture 775" descr="NCCP CMYK BI.jpg">
          <a:extLst>
            <a:ext uri="{FF2B5EF4-FFF2-40B4-BE49-F238E27FC236}">
              <a16:creationId xmlns:a16="http://schemas.microsoft.com/office/drawing/2014/main" id="{268BAB85-B87F-47B4-BF53-E70E8C19B80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77" name="Picture 776" descr="NCCP CMYK BI.jpg">
          <a:extLst>
            <a:ext uri="{FF2B5EF4-FFF2-40B4-BE49-F238E27FC236}">
              <a16:creationId xmlns:a16="http://schemas.microsoft.com/office/drawing/2014/main" id="{0462BEB7-6504-4056-BDBD-578992D9B49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78" name="Picture 777" descr="NCCP CMYK BI.jpg">
          <a:extLst>
            <a:ext uri="{FF2B5EF4-FFF2-40B4-BE49-F238E27FC236}">
              <a16:creationId xmlns:a16="http://schemas.microsoft.com/office/drawing/2014/main" id="{79C1A5C3-B623-4077-A810-265ADF4C3AF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79" name="Picture 778" descr="NCCP CMYK BI.jpg">
          <a:extLst>
            <a:ext uri="{FF2B5EF4-FFF2-40B4-BE49-F238E27FC236}">
              <a16:creationId xmlns:a16="http://schemas.microsoft.com/office/drawing/2014/main" id="{D97E27D9-B694-4744-BFB9-833448F52B3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780" name="Picture 779" descr="NCCP CMYK BI.jpg">
          <a:extLst>
            <a:ext uri="{FF2B5EF4-FFF2-40B4-BE49-F238E27FC236}">
              <a16:creationId xmlns:a16="http://schemas.microsoft.com/office/drawing/2014/main" id="{9DCB3271-3572-4450-BE73-B35195B5AF1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81" name="Picture 780" descr="NCCP CMYK BI.jpg">
          <a:extLst>
            <a:ext uri="{FF2B5EF4-FFF2-40B4-BE49-F238E27FC236}">
              <a16:creationId xmlns:a16="http://schemas.microsoft.com/office/drawing/2014/main" id="{B27A2D79-1B41-48A0-B4B2-5A0ED97FE9A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82" name="Picture 781" descr="NCCP CMYK BI.jpg">
          <a:extLst>
            <a:ext uri="{FF2B5EF4-FFF2-40B4-BE49-F238E27FC236}">
              <a16:creationId xmlns:a16="http://schemas.microsoft.com/office/drawing/2014/main" id="{FE061376-C618-4C50-86C8-49571CC6176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83" name="Picture 782" descr="NCCP CMYK BI.jpg">
          <a:extLst>
            <a:ext uri="{FF2B5EF4-FFF2-40B4-BE49-F238E27FC236}">
              <a16:creationId xmlns:a16="http://schemas.microsoft.com/office/drawing/2014/main" id="{77B3AD61-A6F5-46FE-BD62-DCFCCF22FF3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84" name="Picture 783" descr="NCCP CMYK BI.jpg">
          <a:extLst>
            <a:ext uri="{FF2B5EF4-FFF2-40B4-BE49-F238E27FC236}">
              <a16:creationId xmlns:a16="http://schemas.microsoft.com/office/drawing/2014/main" id="{1AD4D07B-DAB9-4440-8190-907B35F08F6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85" name="Picture 784" descr="NCCP CMYK BI.jpg">
          <a:extLst>
            <a:ext uri="{FF2B5EF4-FFF2-40B4-BE49-F238E27FC236}">
              <a16:creationId xmlns:a16="http://schemas.microsoft.com/office/drawing/2014/main" id="{95E8555D-8DA4-4E49-987F-20376068362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86" name="Picture 785" descr="NCCP CMYK BI.jpg">
          <a:extLst>
            <a:ext uri="{FF2B5EF4-FFF2-40B4-BE49-F238E27FC236}">
              <a16:creationId xmlns:a16="http://schemas.microsoft.com/office/drawing/2014/main" id="{2B5FA962-6DAC-4326-A855-F0DCA528131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87" name="Picture 786" descr="NCCP CMYK BI.jpg">
          <a:extLst>
            <a:ext uri="{FF2B5EF4-FFF2-40B4-BE49-F238E27FC236}">
              <a16:creationId xmlns:a16="http://schemas.microsoft.com/office/drawing/2014/main" id="{65876C7B-F222-4574-9552-18FE852004E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88" name="Picture 787" descr="NCCP CMYK BI.jpg">
          <a:extLst>
            <a:ext uri="{FF2B5EF4-FFF2-40B4-BE49-F238E27FC236}">
              <a16:creationId xmlns:a16="http://schemas.microsoft.com/office/drawing/2014/main" id="{472F0CE4-B504-47BC-B8E3-0BF65AD2B9C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89" name="Picture 788" descr="NCCP CMYK BI.jpg">
          <a:extLst>
            <a:ext uri="{FF2B5EF4-FFF2-40B4-BE49-F238E27FC236}">
              <a16:creationId xmlns:a16="http://schemas.microsoft.com/office/drawing/2014/main" id="{F8ED6FA1-31EC-443C-89BB-E14BD58C2E0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90" name="Picture 789" descr="NCCP CMYK BI.jpg">
          <a:extLst>
            <a:ext uri="{FF2B5EF4-FFF2-40B4-BE49-F238E27FC236}">
              <a16:creationId xmlns:a16="http://schemas.microsoft.com/office/drawing/2014/main" id="{993B15D3-B477-4F09-A8B5-1C255DC8B7B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91" name="Picture 790" descr="NCCP CMYK BI.jpg">
          <a:extLst>
            <a:ext uri="{FF2B5EF4-FFF2-40B4-BE49-F238E27FC236}">
              <a16:creationId xmlns:a16="http://schemas.microsoft.com/office/drawing/2014/main" id="{22F1A47F-2A20-49FF-8F78-E42FCC30810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92" name="Picture 791" descr="NCCP CMYK BI.jpg">
          <a:extLst>
            <a:ext uri="{FF2B5EF4-FFF2-40B4-BE49-F238E27FC236}">
              <a16:creationId xmlns:a16="http://schemas.microsoft.com/office/drawing/2014/main" id="{CFB6CB2A-E2A8-4425-896F-CB4DD648310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93" name="Picture 792" descr="NCCP CMYK BI.jpg">
          <a:extLst>
            <a:ext uri="{FF2B5EF4-FFF2-40B4-BE49-F238E27FC236}">
              <a16:creationId xmlns:a16="http://schemas.microsoft.com/office/drawing/2014/main" id="{924992C2-3677-46EF-8608-1C1C9E1196A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94" name="Picture 793" descr="NCCP CMYK BI.jpg">
          <a:extLst>
            <a:ext uri="{FF2B5EF4-FFF2-40B4-BE49-F238E27FC236}">
              <a16:creationId xmlns:a16="http://schemas.microsoft.com/office/drawing/2014/main" id="{BA0A3EDD-BD7B-4FD3-B594-8E4995AA945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95" name="Picture 794" descr="NCCP CMYK BI.jpg">
          <a:extLst>
            <a:ext uri="{FF2B5EF4-FFF2-40B4-BE49-F238E27FC236}">
              <a16:creationId xmlns:a16="http://schemas.microsoft.com/office/drawing/2014/main" id="{86AA71C5-52C6-43FE-B184-0858B682216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96" name="Picture 795" descr="NCCP CMYK BI.jpg">
          <a:extLst>
            <a:ext uri="{FF2B5EF4-FFF2-40B4-BE49-F238E27FC236}">
              <a16:creationId xmlns:a16="http://schemas.microsoft.com/office/drawing/2014/main" id="{652701AD-FA29-41B3-9D01-DC517F30865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797" name="Picture 796" descr="NCCP CMYK BI.jpg">
          <a:extLst>
            <a:ext uri="{FF2B5EF4-FFF2-40B4-BE49-F238E27FC236}">
              <a16:creationId xmlns:a16="http://schemas.microsoft.com/office/drawing/2014/main" id="{043F2781-1310-4207-952E-006D4FBC164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98" name="Picture 797" descr="NCCP CMYK BI.jpg">
          <a:extLst>
            <a:ext uri="{FF2B5EF4-FFF2-40B4-BE49-F238E27FC236}">
              <a16:creationId xmlns:a16="http://schemas.microsoft.com/office/drawing/2014/main" id="{55FD37C3-79A2-4422-92A4-CA116300D85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99" name="Picture 798" descr="NCCP CMYK BI.jpg">
          <a:extLst>
            <a:ext uri="{FF2B5EF4-FFF2-40B4-BE49-F238E27FC236}">
              <a16:creationId xmlns:a16="http://schemas.microsoft.com/office/drawing/2014/main" id="{7AB96198-F398-4C4A-A4DC-6F215F4B69B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00" name="Picture 799" descr="NCCP CMYK BI.jpg">
          <a:extLst>
            <a:ext uri="{FF2B5EF4-FFF2-40B4-BE49-F238E27FC236}">
              <a16:creationId xmlns:a16="http://schemas.microsoft.com/office/drawing/2014/main" id="{8063C471-3AC0-4BCB-AE4C-FD69B2C4428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01" name="Picture 800" descr="NCCP CMYK BI.jpg">
          <a:extLst>
            <a:ext uri="{FF2B5EF4-FFF2-40B4-BE49-F238E27FC236}">
              <a16:creationId xmlns:a16="http://schemas.microsoft.com/office/drawing/2014/main" id="{C66EE383-C462-4538-AD03-DA04272E800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02" name="Picture 801" descr="NCCP CMYK BI.jpg">
          <a:extLst>
            <a:ext uri="{FF2B5EF4-FFF2-40B4-BE49-F238E27FC236}">
              <a16:creationId xmlns:a16="http://schemas.microsoft.com/office/drawing/2014/main" id="{1D35224F-2391-4957-9208-1C1471465AA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03" name="Picture 802" descr="NCCP CMYK BI.jpg">
          <a:extLst>
            <a:ext uri="{FF2B5EF4-FFF2-40B4-BE49-F238E27FC236}">
              <a16:creationId xmlns:a16="http://schemas.microsoft.com/office/drawing/2014/main" id="{A1C03AEC-F156-4777-B435-B4464EE02FA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04" name="Picture 803" descr="NCCP CMYK BI.jpg">
          <a:extLst>
            <a:ext uri="{FF2B5EF4-FFF2-40B4-BE49-F238E27FC236}">
              <a16:creationId xmlns:a16="http://schemas.microsoft.com/office/drawing/2014/main" id="{1D065D55-E9DB-465E-9047-13DD672642C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05" name="Picture 804" descr="NCCP CMYK BI.jpg">
          <a:extLst>
            <a:ext uri="{FF2B5EF4-FFF2-40B4-BE49-F238E27FC236}">
              <a16:creationId xmlns:a16="http://schemas.microsoft.com/office/drawing/2014/main" id="{75E73EFF-AA0E-4815-B5FC-1F0C72D5A01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06" name="Picture 805" descr="NCCP CMYK BI.jpg">
          <a:extLst>
            <a:ext uri="{FF2B5EF4-FFF2-40B4-BE49-F238E27FC236}">
              <a16:creationId xmlns:a16="http://schemas.microsoft.com/office/drawing/2014/main" id="{1C4497E2-F50A-43D3-9147-1D49B24F595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07" name="Picture 806" descr="NCCP CMYK BI.jpg">
          <a:extLst>
            <a:ext uri="{FF2B5EF4-FFF2-40B4-BE49-F238E27FC236}">
              <a16:creationId xmlns:a16="http://schemas.microsoft.com/office/drawing/2014/main" id="{BB651424-1498-475B-8EF5-DD3E0D0C31A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08" name="Picture 807" descr="NCCP CMYK BI.jpg">
          <a:extLst>
            <a:ext uri="{FF2B5EF4-FFF2-40B4-BE49-F238E27FC236}">
              <a16:creationId xmlns:a16="http://schemas.microsoft.com/office/drawing/2014/main" id="{65452BE9-D588-4C1E-A531-9BA31AD53FB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09" name="Picture 808" descr="NCCP CMYK BI.jpg">
          <a:extLst>
            <a:ext uri="{FF2B5EF4-FFF2-40B4-BE49-F238E27FC236}">
              <a16:creationId xmlns:a16="http://schemas.microsoft.com/office/drawing/2014/main" id="{86307FB2-EEB8-4E7C-8221-7FB75CD81BA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10" name="Picture 809" descr="NCCP CMYK BI.jpg">
          <a:extLst>
            <a:ext uri="{FF2B5EF4-FFF2-40B4-BE49-F238E27FC236}">
              <a16:creationId xmlns:a16="http://schemas.microsoft.com/office/drawing/2014/main" id="{F5983AC5-3194-4C76-8DD8-7E4EEE693A3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11" name="Picture 810" descr="NCCP CMYK BI.jpg">
          <a:extLst>
            <a:ext uri="{FF2B5EF4-FFF2-40B4-BE49-F238E27FC236}">
              <a16:creationId xmlns:a16="http://schemas.microsoft.com/office/drawing/2014/main" id="{001CFC15-7ED6-4B06-BE04-412CD0D8B01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12" name="Picture 811" descr="NCCP CMYK BI.jpg">
          <a:extLst>
            <a:ext uri="{FF2B5EF4-FFF2-40B4-BE49-F238E27FC236}">
              <a16:creationId xmlns:a16="http://schemas.microsoft.com/office/drawing/2014/main" id="{DF3C0E35-7395-4C0A-8E85-44C04AE053A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13" name="Picture 812" descr="NCCP CMYK BI.jpg">
          <a:extLst>
            <a:ext uri="{FF2B5EF4-FFF2-40B4-BE49-F238E27FC236}">
              <a16:creationId xmlns:a16="http://schemas.microsoft.com/office/drawing/2014/main" id="{0EF22B04-3F39-4AA0-8B71-5BB177FC230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14" name="Picture 813" descr="NCCP CMYK BI.jpg">
          <a:extLst>
            <a:ext uri="{FF2B5EF4-FFF2-40B4-BE49-F238E27FC236}">
              <a16:creationId xmlns:a16="http://schemas.microsoft.com/office/drawing/2014/main" id="{A6CF3FB0-0E59-4823-9DF0-50B17AE1A2D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15" name="Picture 814" descr="NCCP CMYK BI.jpg">
          <a:extLst>
            <a:ext uri="{FF2B5EF4-FFF2-40B4-BE49-F238E27FC236}">
              <a16:creationId xmlns:a16="http://schemas.microsoft.com/office/drawing/2014/main" id="{1C176BD0-D77F-44E2-BB33-6B89BF61780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16" name="Picture 815" descr="NCCP CMYK BI.jpg">
          <a:extLst>
            <a:ext uri="{FF2B5EF4-FFF2-40B4-BE49-F238E27FC236}">
              <a16:creationId xmlns:a16="http://schemas.microsoft.com/office/drawing/2014/main" id="{E7BBA3F2-1469-463D-BAAF-81A06C38902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17" name="Picture 816" descr="NCCP CMYK BI.jpg">
          <a:extLst>
            <a:ext uri="{FF2B5EF4-FFF2-40B4-BE49-F238E27FC236}">
              <a16:creationId xmlns:a16="http://schemas.microsoft.com/office/drawing/2014/main" id="{C295F3FF-BC83-4274-80A3-444CC3B44B7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18" name="Picture 817" descr="NCCP CMYK BI.jpg">
          <a:extLst>
            <a:ext uri="{FF2B5EF4-FFF2-40B4-BE49-F238E27FC236}">
              <a16:creationId xmlns:a16="http://schemas.microsoft.com/office/drawing/2014/main" id="{D8B2D59B-5305-43EF-8D82-A080FB0D1D1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19" name="Picture 818" descr="NCCP CMYK BI.jpg">
          <a:extLst>
            <a:ext uri="{FF2B5EF4-FFF2-40B4-BE49-F238E27FC236}">
              <a16:creationId xmlns:a16="http://schemas.microsoft.com/office/drawing/2014/main" id="{7FBED432-87C0-48EA-8D8C-9582C57DF9B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20" name="Picture 819" descr="NCCP CMYK BI.jpg">
          <a:extLst>
            <a:ext uri="{FF2B5EF4-FFF2-40B4-BE49-F238E27FC236}">
              <a16:creationId xmlns:a16="http://schemas.microsoft.com/office/drawing/2014/main" id="{296507A0-A2C9-4AD6-B53B-4188D9081FF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821" name="Picture 820" descr="NCCP CMYK BI.jpg">
          <a:extLst>
            <a:ext uri="{FF2B5EF4-FFF2-40B4-BE49-F238E27FC236}">
              <a16:creationId xmlns:a16="http://schemas.microsoft.com/office/drawing/2014/main" id="{A13A0D0D-80BD-42BF-A8CA-CB17DAD8B37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22" name="Picture 821" descr="NCCP CMYK BI.jpg">
          <a:extLst>
            <a:ext uri="{FF2B5EF4-FFF2-40B4-BE49-F238E27FC236}">
              <a16:creationId xmlns:a16="http://schemas.microsoft.com/office/drawing/2014/main" id="{24CEA714-8DA4-4E92-A7D1-A0AE773CCB1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23" name="Picture 822" descr="NCCP CMYK BI.jpg">
          <a:extLst>
            <a:ext uri="{FF2B5EF4-FFF2-40B4-BE49-F238E27FC236}">
              <a16:creationId xmlns:a16="http://schemas.microsoft.com/office/drawing/2014/main" id="{0F5E2BD0-BB66-4D94-A3A0-E6203601743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24" name="Picture 823" descr="NCCP CMYK BI.jpg">
          <a:extLst>
            <a:ext uri="{FF2B5EF4-FFF2-40B4-BE49-F238E27FC236}">
              <a16:creationId xmlns:a16="http://schemas.microsoft.com/office/drawing/2014/main" id="{FD72D8F8-CD5F-4D3C-A38E-CBC55211320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25" name="Picture 824" descr="NCCP CMYK BI.jpg">
          <a:extLst>
            <a:ext uri="{FF2B5EF4-FFF2-40B4-BE49-F238E27FC236}">
              <a16:creationId xmlns:a16="http://schemas.microsoft.com/office/drawing/2014/main" id="{EC1CFFB4-11BA-4CCA-AA59-5640A247C42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26" name="Picture 825" descr="NCCP CMYK BI.jpg">
          <a:extLst>
            <a:ext uri="{FF2B5EF4-FFF2-40B4-BE49-F238E27FC236}">
              <a16:creationId xmlns:a16="http://schemas.microsoft.com/office/drawing/2014/main" id="{8EDDF8D8-A916-407B-AB5A-4FBF87502E6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27" name="Picture 826" descr="NCCP CMYK BI.jpg">
          <a:extLst>
            <a:ext uri="{FF2B5EF4-FFF2-40B4-BE49-F238E27FC236}">
              <a16:creationId xmlns:a16="http://schemas.microsoft.com/office/drawing/2014/main" id="{9143B6C7-1949-4B23-8619-F69E81FD96F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28" name="Picture 827" descr="NCCP CMYK BI.jpg">
          <a:extLst>
            <a:ext uri="{FF2B5EF4-FFF2-40B4-BE49-F238E27FC236}">
              <a16:creationId xmlns:a16="http://schemas.microsoft.com/office/drawing/2014/main" id="{4182E4E4-B662-4EDC-86AB-5604BA2B53D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29" name="Picture 828" descr="NCCP CMYK BI.jpg">
          <a:extLst>
            <a:ext uri="{FF2B5EF4-FFF2-40B4-BE49-F238E27FC236}">
              <a16:creationId xmlns:a16="http://schemas.microsoft.com/office/drawing/2014/main" id="{80F8FE59-DCA6-4125-AA09-EC5DD98CCF4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30" name="Picture 829" descr="NCCP CMYK BI.jpg">
          <a:extLst>
            <a:ext uri="{FF2B5EF4-FFF2-40B4-BE49-F238E27FC236}">
              <a16:creationId xmlns:a16="http://schemas.microsoft.com/office/drawing/2014/main" id="{6F96EB74-EE60-4FBC-AA75-8985EBCDB85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31" name="Picture 830" descr="NCCP CMYK BI.jpg">
          <a:extLst>
            <a:ext uri="{FF2B5EF4-FFF2-40B4-BE49-F238E27FC236}">
              <a16:creationId xmlns:a16="http://schemas.microsoft.com/office/drawing/2014/main" id="{7766467D-0395-4476-8506-A279675246D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32" name="Picture 831" descr="NCCP CMYK BI.jpg">
          <a:extLst>
            <a:ext uri="{FF2B5EF4-FFF2-40B4-BE49-F238E27FC236}">
              <a16:creationId xmlns:a16="http://schemas.microsoft.com/office/drawing/2014/main" id="{00A9F5FE-9B88-4A9F-968B-20E5332AF58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33" name="Picture 832" descr="NCCP CMYK BI.jpg">
          <a:extLst>
            <a:ext uri="{FF2B5EF4-FFF2-40B4-BE49-F238E27FC236}">
              <a16:creationId xmlns:a16="http://schemas.microsoft.com/office/drawing/2014/main" id="{7A5D66AD-F891-466C-AF7F-A29C18019E3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34" name="Picture 833" descr="NCCP CMYK BI.jpg">
          <a:extLst>
            <a:ext uri="{FF2B5EF4-FFF2-40B4-BE49-F238E27FC236}">
              <a16:creationId xmlns:a16="http://schemas.microsoft.com/office/drawing/2014/main" id="{94D12BD8-2363-48D4-BB12-65BCADB6064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35" name="Picture 834" descr="NCCP CMYK BI.jpg">
          <a:extLst>
            <a:ext uri="{FF2B5EF4-FFF2-40B4-BE49-F238E27FC236}">
              <a16:creationId xmlns:a16="http://schemas.microsoft.com/office/drawing/2014/main" id="{4F9FDB75-73C0-476C-BDC4-2AB05331C21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36" name="Picture 835" descr="NCCP CMYK BI.jpg">
          <a:extLst>
            <a:ext uri="{FF2B5EF4-FFF2-40B4-BE49-F238E27FC236}">
              <a16:creationId xmlns:a16="http://schemas.microsoft.com/office/drawing/2014/main" id="{218488CA-CE40-485D-9A08-94C6DA4C54A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37" name="Picture 836" descr="NCCP CMYK BI.jpg">
          <a:extLst>
            <a:ext uri="{FF2B5EF4-FFF2-40B4-BE49-F238E27FC236}">
              <a16:creationId xmlns:a16="http://schemas.microsoft.com/office/drawing/2014/main" id="{97EC9913-FB24-401C-9B75-90B0993D40A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838" name="Picture 837" descr="NCCP CMYK BI.jpg">
          <a:extLst>
            <a:ext uri="{FF2B5EF4-FFF2-40B4-BE49-F238E27FC236}">
              <a16:creationId xmlns:a16="http://schemas.microsoft.com/office/drawing/2014/main" id="{BCDB6A18-7FC5-4B5A-AB3D-D8E99BAD48D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39" name="Picture 838" descr="NCCP CMYK BI.jpg">
          <a:extLst>
            <a:ext uri="{FF2B5EF4-FFF2-40B4-BE49-F238E27FC236}">
              <a16:creationId xmlns:a16="http://schemas.microsoft.com/office/drawing/2014/main" id="{15300073-925B-4EA6-BAD1-8CFAA228DC5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40" name="Picture 839" descr="NCCP CMYK BI.jpg">
          <a:extLst>
            <a:ext uri="{FF2B5EF4-FFF2-40B4-BE49-F238E27FC236}">
              <a16:creationId xmlns:a16="http://schemas.microsoft.com/office/drawing/2014/main" id="{554376F0-AB93-4F6E-9AD5-4672E545569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41" name="Picture 840" descr="NCCP CMYK BI.jpg">
          <a:extLst>
            <a:ext uri="{FF2B5EF4-FFF2-40B4-BE49-F238E27FC236}">
              <a16:creationId xmlns:a16="http://schemas.microsoft.com/office/drawing/2014/main" id="{A865EFA8-AE52-42D8-ACB3-4D142F9CF84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42" name="Picture 841" descr="NCCP CMYK BI.jpg">
          <a:extLst>
            <a:ext uri="{FF2B5EF4-FFF2-40B4-BE49-F238E27FC236}">
              <a16:creationId xmlns:a16="http://schemas.microsoft.com/office/drawing/2014/main" id="{86EFA2E2-3AC1-4CCF-A03A-B192007CF11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43" name="Picture 842" descr="NCCP CMYK BI.jpg">
          <a:extLst>
            <a:ext uri="{FF2B5EF4-FFF2-40B4-BE49-F238E27FC236}">
              <a16:creationId xmlns:a16="http://schemas.microsoft.com/office/drawing/2014/main" id="{8735E493-0B23-40D1-85EA-3A3B5D8B0B2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44" name="Picture 843" descr="NCCP CMYK BI.jpg">
          <a:extLst>
            <a:ext uri="{FF2B5EF4-FFF2-40B4-BE49-F238E27FC236}">
              <a16:creationId xmlns:a16="http://schemas.microsoft.com/office/drawing/2014/main" id="{C1A99568-84EB-47EA-80B8-E048E9A86C8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45" name="Picture 844" descr="NCCP CMYK BI.jpg">
          <a:extLst>
            <a:ext uri="{FF2B5EF4-FFF2-40B4-BE49-F238E27FC236}">
              <a16:creationId xmlns:a16="http://schemas.microsoft.com/office/drawing/2014/main" id="{FF87EB20-1C52-44C6-9DB1-F34B9B7FA16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46" name="Picture 845" descr="NCCP CMYK BI.jpg">
          <a:extLst>
            <a:ext uri="{FF2B5EF4-FFF2-40B4-BE49-F238E27FC236}">
              <a16:creationId xmlns:a16="http://schemas.microsoft.com/office/drawing/2014/main" id="{5246B816-7B78-42C5-9C0C-E7BA8C4FCEF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47" name="Picture 846" descr="NCCP CMYK BI.jpg">
          <a:extLst>
            <a:ext uri="{FF2B5EF4-FFF2-40B4-BE49-F238E27FC236}">
              <a16:creationId xmlns:a16="http://schemas.microsoft.com/office/drawing/2014/main" id="{64B655C4-F43F-43ED-9995-B03AD3D68BC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48" name="Picture 847" descr="NCCP CMYK BI.jpg">
          <a:extLst>
            <a:ext uri="{FF2B5EF4-FFF2-40B4-BE49-F238E27FC236}">
              <a16:creationId xmlns:a16="http://schemas.microsoft.com/office/drawing/2014/main" id="{FD2DB23D-5630-4B2F-9E86-CE4DA282A00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49" name="Picture 848" descr="NCCP CMYK BI.jpg">
          <a:extLst>
            <a:ext uri="{FF2B5EF4-FFF2-40B4-BE49-F238E27FC236}">
              <a16:creationId xmlns:a16="http://schemas.microsoft.com/office/drawing/2014/main" id="{5910B0DB-9FDB-44F0-BBDF-EA77F1ECD8D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50" name="Picture 849" descr="NCCP CMYK BI.jpg">
          <a:extLst>
            <a:ext uri="{FF2B5EF4-FFF2-40B4-BE49-F238E27FC236}">
              <a16:creationId xmlns:a16="http://schemas.microsoft.com/office/drawing/2014/main" id="{D095145B-F3DC-493D-9A7F-0F5FBEE6335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51" name="Picture 850" descr="NCCP CMYK BI.jpg">
          <a:extLst>
            <a:ext uri="{FF2B5EF4-FFF2-40B4-BE49-F238E27FC236}">
              <a16:creationId xmlns:a16="http://schemas.microsoft.com/office/drawing/2014/main" id="{9A0D55EF-3C41-44DC-8DB2-3AF22358E69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52" name="Picture 851" descr="NCCP CMYK BI.jpg">
          <a:extLst>
            <a:ext uri="{FF2B5EF4-FFF2-40B4-BE49-F238E27FC236}">
              <a16:creationId xmlns:a16="http://schemas.microsoft.com/office/drawing/2014/main" id="{D36F8082-72A2-41BA-B01A-F9A59ACA7E2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53" name="Picture 852" descr="NCCP CMYK BI.jpg">
          <a:extLst>
            <a:ext uri="{FF2B5EF4-FFF2-40B4-BE49-F238E27FC236}">
              <a16:creationId xmlns:a16="http://schemas.microsoft.com/office/drawing/2014/main" id="{4ADB975E-65E9-4447-B7CF-A2737F64F93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54" name="Picture 853" descr="NCCP CMYK BI.jpg">
          <a:extLst>
            <a:ext uri="{FF2B5EF4-FFF2-40B4-BE49-F238E27FC236}">
              <a16:creationId xmlns:a16="http://schemas.microsoft.com/office/drawing/2014/main" id="{03CA88BB-32D6-4D54-961D-1701CD25B51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55" name="Picture 854" descr="NCCP CMYK BI.jpg">
          <a:extLst>
            <a:ext uri="{FF2B5EF4-FFF2-40B4-BE49-F238E27FC236}">
              <a16:creationId xmlns:a16="http://schemas.microsoft.com/office/drawing/2014/main" id="{63FF40C2-D6B5-4B94-B9D8-320DE68BFDE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56" name="Picture 855" descr="NCCP CMYK BI.jpg">
          <a:extLst>
            <a:ext uri="{FF2B5EF4-FFF2-40B4-BE49-F238E27FC236}">
              <a16:creationId xmlns:a16="http://schemas.microsoft.com/office/drawing/2014/main" id="{3ED9C8BB-28C0-4D78-8949-F2A7599655C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57" name="Picture 856" descr="NCCP CMYK BI.jpg">
          <a:extLst>
            <a:ext uri="{FF2B5EF4-FFF2-40B4-BE49-F238E27FC236}">
              <a16:creationId xmlns:a16="http://schemas.microsoft.com/office/drawing/2014/main" id="{790DB2F4-075A-43C7-A41E-FB27E50075D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58" name="Picture 857" descr="NCCP CMYK BI.jpg">
          <a:extLst>
            <a:ext uri="{FF2B5EF4-FFF2-40B4-BE49-F238E27FC236}">
              <a16:creationId xmlns:a16="http://schemas.microsoft.com/office/drawing/2014/main" id="{A20679C7-1964-4AE3-B1B3-4ACEAAE1F6D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59" name="Picture 858" descr="NCCP CMYK BI.jpg">
          <a:extLst>
            <a:ext uri="{FF2B5EF4-FFF2-40B4-BE49-F238E27FC236}">
              <a16:creationId xmlns:a16="http://schemas.microsoft.com/office/drawing/2014/main" id="{C2F85C8D-1544-4C40-A53C-EEA91EEE7C6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60" name="Picture 859" descr="NCCP CMYK BI.jpg">
          <a:extLst>
            <a:ext uri="{FF2B5EF4-FFF2-40B4-BE49-F238E27FC236}">
              <a16:creationId xmlns:a16="http://schemas.microsoft.com/office/drawing/2014/main" id="{60336108-2372-45FB-882E-1D36C113B33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61" name="Picture 860" descr="NCCP CMYK BI.jpg">
          <a:extLst>
            <a:ext uri="{FF2B5EF4-FFF2-40B4-BE49-F238E27FC236}">
              <a16:creationId xmlns:a16="http://schemas.microsoft.com/office/drawing/2014/main" id="{0ABEF4CD-852D-4A98-B52D-F4D786F0CB1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862" name="Picture 861" descr="NCCP CMYK BI.jpg">
          <a:extLst>
            <a:ext uri="{FF2B5EF4-FFF2-40B4-BE49-F238E27FC236}">
              <a16:creationId xmlns:a16="http://schemas.microsoft.com/office/drawing/2014/main" id="{9953B508-AD33-4B64-B0AE-D18041F5839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63" name="Picture 862" descr="NCCP CMYK BI.jpg">
          <a:extLst>
            <a:ext uri="{FF2B5EF4-FFF2-40B4-BE49-F238E27FC236}">
              <a16:creationId xmlns:a16="http://schemas.microsoft.com/office/drawing/2014/main" id="{6ED07F31-75F5-4BBF-94DF-97CCCA2C488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64" name="Picture 863" descr="NCCP CMYK BI.jpg">
          <a:extLst>
            <a:ext uri="{FF2B5EF4-FFF2-40B4-BE49-F238E27FC236}">
              <a16:creationId xmlns:a16="http://schemas.microsoft.com/office/drawing/2014/main" id="{2749FDDC-E269-49C7-8DC1-9290D1327D5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65" name="Picture 864" descr="NCCP CMYK BI.jpg">
          <a:extLst>
            <a:ext uri="{FF2B5EF4-FFF2-40B4-BE49-F238E27FC236}">
              <a16:creationId xmlns:a16="http://schemas.microsoft.com/office/drawing/2014/main" id="{6114A133-314D-4A80-9F17-4B3C22F22D8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66" name="Picture 865" descr="NCCP CMYK BI.jpg">
          <a:extLst>
            <a:ext uri="{FF2B5EF4-FFF2-40B4-BE49-F238E27FC236}">
              <a16:creationId xmlns:a16="http://schemas.microsoft.com/office/drawing/2014/main" id="{1CECE2EE-C4E5-42E3-9AD8-8C78217514E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67" name="Picture 866" descr="NCCP CMYK BI.jpg">
          <a:extLst>
            <a:ext uri="{FF2B5EF4-FFF2-40B4-BE49-F238E27FC236}">
              <a16:creationId xmlns:a16="http://schemas.microsoft.com/office/drawing/2014/main" id="{7188CEF7-B109-43C1-B285-AFD7ACC3508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68" name="Picture 867" descr="NCCP CMYK BI.jpg">
          <a:extLst>
            <a:ext uri="{FF2B5EF4-FFF2-40B4-BE49-F238E27FC236}">
              <a16:creationId xmlns:a16="http://schemas.microsoft.com/office/drawing/2014/main" id="{9B7F893F-26F8-4B77-8D81-42D54449AB0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69" name="Picture 868" descr="NCCP CMYK BI.jpg">
          <a:extLst>
            <a:ext uri="{FF2B5EF4-FFF2-40B4-BE49-F238E27FC236}">
              <a16:creationId xmlns:a16="http://schemas.microsoft.com/office/drawing/2014/main" id="{4EF5B3EB-7991-481B-817C-861BF083C44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70" name="Picture 869" descr="NCCP CMYK BI.jpg">
          <a:extLst>
            <a:ext uri="{FF2B5EF4-FFF2-40B4-BE49-F238E27FC236}">
              <a16:creationId xmlns:a16="http://schemas.microsoft.com/office/drawing/2014/main" id="{52B74AC5-34E7-4D89-BB72-128D7070E62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71" name="Picture 870" descr="NCCP CMYK BI.jpg">
          <a:extLst>
            <a:ext uri="{FF2B5EF4-FFF2-40B4-BE49-F238E27FC236}">
              <a16:creationId xmlns:a16="http://schemas.microsoft.com/office/drawing/2014/main" id="{141E871E-B30A-47FD-844A-33FB1C0A8BE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72" name="Picture 871" descr="NCCP CMYK BI.jpg">
          <a:extLst>
            <a:ext uri="{FF2B5EF4-FFF2-40B4-BE49-F238E27FC236}">
              <a16:creationId xmlns:a16="http://schemas.microsoft.com/office/drawing/2014/main" id="{BC2303AE-DDC2-4E86-AA63-13111D8437E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73" name="Picture 872" descr="NCCP CMYK BI.jpg">
          <a:extLst>
            <a:ext uri="{FF2B5EF4-FFF2-40B4-BE49-F238E27FC236}">
              <a16:creationId xmlns:a16="http://schemas.microsoft.com/office/drawing/2014/main" id="{FE494A1B-DFBF-4063-963B-F19769347E5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74" name="Picture 873" descr="NCCP CMYK BI.jpg">
          <a:extLst>
            <a:ext uri="{FF2B5EF4-FFF2-40B4-BE49-F238E27FC236}">
              <a16:creationId xmlns:a16="http://schemas.microsoft.com/office/drawing/2014/main" id="{84CC1891-3B04-431E-A61A-75340290FA1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75" name="Picture 874" descr="NCCP CMYK BI.jpg">
          <a:extLst>
            <a:ext uri="{FF2B5EF4-FFF2-40B4-BE49-F238E27FC236}">
              <a16:creationId xmlns:a16="http://schemas.microsoft.com/office/drawing/2014/main" id="{F396CF38-9CDA-4F17-B126-8E38C3D3D05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76" name="Picture 875" descr="NCCP CMYK BI.jpg">
          <a:extLst>
            <a:ext uri="{FF2B5EF4-FFF2-40B4-BE49-F238E27FC236}">
              <a16:creationId xmlns:a16="http://schemas.microsoft.com/office/drawing/2014/main" id="{7C999601-32E3-4D42-86D2-122C0A1D73A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77" name="Picture 876" descr="NCCP CMYK BI.jpg">
          <a:extLst>
            <a:ext uri="{FF2B5EF4-FFF2-40B4-BE49-F238E27FC236}">
              <a16:creationId xmlns:a16="http://schemas.microsoft.com/office/drawing/2014/main" id="{1793BE77-CCE6-43F8-BB35-BE16BB99637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78" name="Picture 877" descr="NCCP CMYK BI.jpg">
          <a:extLst>
            <a:ext uri="{FF2B5EF4-FFF2-40B4-BE49-F238E27FC236}">
              <a16:creationId xmlns:a16="http://schemas.microsoft.com/office/drawing/2014/main" id="{1D260EC7-5535-41A6-A615-9F07D2AF369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879" name="Picture 878" descr="NCCP CMYK BI.jpg">
          <a:extLst>
            <a:ext uri="{FF2B5EF4-FFF2-40B4-BE49-F238E27FC236}">
              <a16:creationId xmlns:a16="http://schemas.microsoft.com/office/drawing/2014/main" id="{29574D61-2BED-47E5-879C-AB500C3BC4C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80" name="Picture 879" descr="NCCP CMYK BI.jpg">
          <a:extLst>
            <a:ext uri="{FF2B5EF4-FFF2-40B4-BE49-F238E27FC236}">
              <a16:creationId xmlns:a16="http://schemas.microsoft.com/office/drawing/2014/main" id="{95612B73-9950-47EF-A13B-DC359F7875E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81" name="Picture 880" descr="NCCP CMYK BI.jpg">
          <a:extLst>
            <a:ext uri="{FF2B5EF4-FFF2-40B4-BE49-F238E27FC236}">
              <a16:creationId xmlns:a16="http://schemas.microsoft.com/office/drawing/2014/main" id="{37BE4C52-9220-4DAF-AEDB-147D69C9E43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82" name="Picture 881" descr="NCCP CMYK BI.jpg">
          <a:extLst>
            <a:ext uri="{FF2B5EF4-FFF2-40B4-BE49-F238E27FC236}">
              <a16:creationId xmlns:a16="http://schemas.microsoft.com/office/drawing/2014/main" id="{5CB0BD4F-DF23-47F8-A4C4-D26E401B62E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83" name="Picture 882" descr="NCCP CMYK BI.jpg">
          <a:extLst>
            <a:ext uri="{FF2B5EF4-FFF2-40B4-BE49-F238E27FC236}">
              <a16:creationId xmlns:a16="http://schemas.microsoft.com/office/drawing/2014/main" id="{F488F105-D748-4153-A8C5-49F2DE53A9F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84" name="Picture 883" descr="NCCP CMYK BI.jpg">
          <a:extLst>
            <a:ext uri="{FF2B5EF4-FFF2-40B4-BE49-F238E27FC236}">
              <a16:creationId xmlns:a16="http://schemas.microsoft.com/office/drawing/2014/main" id="{7678768A-C2E7-4960-95D2-A7D552AB0D9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85" name="Picture 884" descr="NCCP CMYK BI.jpg">
          <a:extLst>
            <a:ext uri="{FF2B5EF4-FFF2-40B4-BE49-F238E27FC236}">
              <a16:creationId xmlns:a16="http://schemas.microsoft.com/office/drawing/2014/main" id="{2F5FB932-B960-40AF-9E03-28ED8AA6DE7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86" name="Picture 885" descr="NCCP CMYK BI.jpg">
          <a:extLst>
            <a:ext uri="{FF2B5EF4-FFF2-40B4-BE49-F238E27FC236}">
              <a16:creationId xmlns:a16="http://schemas.microsoft.com/office/drawing/2014/main" id="{E35DE309-F884-4197-8AF6-EE2B1D6C133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87" name="Picture 886" descr="NCCP CMYK BI.jpg">
          <a:extLst>
            <a:ext uri="{FF2B5EF4-FFF2-40B4-BE49-F238E27FC236}">
              <a16:creationId xmlns:a16="http://schemas.microsoft.com/office/drawing/2014/main" id="{17EB8A71-E8DB-48DB-8AC6-B8EEE5D5123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88" name="Picture 887" descr="NCCP CMYK BI.jpg">
          <a:extLst>
            <a:ext uri="{FF2B5EF4-FFF2-40B4-BE49-F238E27FC236}">
              <a16:creationId xmlns:a16="http://schemas.microsoft.com/office/drawing/2014/main" id="{9E73C0B3-40F6-43C0-9FB0-FCFEF465609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89" name="Picture 888" descr="NCCP CMYK BI.jpg">
          <a:extLst>
            <a:ext uri="{FF2B5EF4-FFF2-40B4-BE49-F238E27FC236}">
              <a16:creationId xmlns:a16="http://schemas.microsoft.com/office/drawing/2014/main" id="{1DC898F9-8344-4D1D-B02F-33AC0670F28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90" name="Picture 889" descr="NCCP CMYK BI.jpg">
          <a:extLst>
            <a:ext uri="{FF2B5EF4-FFF2-40B4-BE49-F238E27FC236}">
              <a16:creationId xmlns:a16="http://schemas.microsoft.com/office/drawing/2014/main" id="{A1B92FE6-2432-435C-9B35-8E06FFCCF81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91" name="Picture 890" descr="NCCP CMYK BI.jpg">
          <a:extLst>
            <a:ext uri="{FF2B5EF4-FFF2-40B4-BE49-F238E27FC236}">
              <a16:creationId xmlns:a16="http://schemas.microsoft.com/office/drawing/2014/main" id="{814661EB-8600-499C-B366-61B8F5DDE99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92" name="Picture 891" descr="NCCP CMYK BI.jpg">
          <a:extLst>
            <a:ext uri="{FF2B5EF4-FFF2-40B4-BE49-F238E27FC236}">
              <a16:creationId xmlns:a16="http://schemas.microsoft.com/office/drawing/2014/main" id="{96728725-CD0D-44A6-B9BA-70F9A49161E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93" name="Picture 892" descr="NCCP CMYK BI.jpg">
          <a:extLst>
            <a:ext uri="{FF2B5EF4-FFF2-40B4-BE49-F238E27FC236}">
              <a16:creationId xmlns:a16="http://schemas.microsoft.com/office/drawing/2014/main" id="{7BA6B447-BDDD-4F1A-B273-639456E0CD5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94" name="Picture 893" descr="NCCP CMYK BI.jpg">
          <a:extLst>
            <a:ext uri="{FF2B5EF4-FFF2-40B4-BE49-F238E27FC236}">
              <a16:creationId xmlns:a16="http://schemas.microsoft.com/office/drawing/2014/main" id="{E2519ED7-C67B-41EA-BE7D-A2EECACBB48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95" name="Picture 894" descr="NCCP CMYK BI.jpg">
          <a:extLst>
            <a:ext uri="{FF2B5EF4-FFF2-40B4-BE49-F238E27FC236}">
              <a16:creationId xmlns:a16="http://schemas.microsoft.com/office/drawing/2014/main" id="{B4C2C9F1-C00A-4EFB-B2E4-01E0EC89C14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96" name="Picture 895" descr="NCCP CMYK BI.jpg">
          <a:extLst>
            <a:ext uri="{FF2B5EF4-FFF2-40B4-BE49-F238E27FC236}">
              <a16:creationId xmlns:a16="http://schemas.microsoft.com/office/drawing/2014/main" id="{5D37DBEF-E636-4AA0-B69D-D23A3A15A46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97" name="Picture 896" descr="NCCP CMYK BI.jpg">
          <a:extLst>
            <a:ext uri="{FF2B5EF4-FFF2-40B4-BE49-F238E27FC236}">
              <a16:creationId xmlns:a16="http://schemas.microsoft.com/office/drawing/2014/main" id="{095BB507-14E6-4493-8F09-536FC958BCE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98" name="Picture 897" descr="NCCP CMYK BI.jpg">
          <a:extLst>
            <a:ext uri="{FF2B5EF4-FFF2-40B4-BE49-F238E27FC236}">
              <a16:creationId xmlns:a16="http://schemas.microsoft.com/office/drawing/2014/main" id="{A5EAD3F1-3CE2-4689-9F23-FB877B8FC09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99" name="Picture 898" descr="NCCP CMYK BI.jpg">
          <a:extLst>
            <a:ext uri="{FF2B5EF4-FFF2-40B4-BE49-F238E27FC236}">
              <a16:creationId xmlns:a16="http://schemas.microsoft.com/office/drawing/2014/main" id="{3AC84408-BB4B-4E69-8724-9809ACDE462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00" name="Picture 899" descr="NCCP CMYK BI.jpg">
          <a:extLst>
            <a:ext uri="{FF2B5EF4-FFF2-40B4-BE49-F238E27FC236}">
              <a16:creationId xmlns:a16="http://schemas.microsoft.com/office/drawing/2014/main" id="{E4945753-0CC8-44B2-ABDB-4DB036F2089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01" name="Picture 900" descr="NCCP CMYK BI.jpg">
          <a:extLst>
            <a:ext uri="{FF2B5EF4-FFF2-40B4-BE49-F238E27FC236}">
              <a16:creationId xmlns:a16="http://schemas.microsoft.com/office/drawing/2014/main" id="{40E548AD-2B03-44B4-9AC7-664671F6CD8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02" name="Picture 901" descr="NCCP CMYK BI.jpg">
          <a:extLst>
            <a:ext uri="{FF2B5EF4-FFF2-40B4-BE49-F238E27FC236}">
              <a16:creationId xmlns:a16="http://schemas.microsoft.com/office/drawing/2014/main" id="{9295C8DB-3AF4-47E0-80E0-44241880B50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903" name="Picture 902" descr="NCCP CMYK BI.jpg">
          <a:extLst>
            <a:ext uri="{FF2B5EF4-FFF2-40B4-BE49-F238E27FC236}">
              <a16:creationId xmlns:a16="http://schemas.microsoft.com/office/drawing/2014/main" id="{35196BDE-69D0-487B-A8BF-F03D4CB17A1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04" name="Picture 903" descr="NCCP CMYK BI.jpg">
          <a:extLst>
            <a:ext uri="{FF2B5EF4-FFF2-40B4-BE49-F238E27FC236}">
              <a16:creationId xmlns:a16="http://schemas.microsoft.com/office/drawing/2014/main" id="{A6361A12-8195-4A06-8F17-E4EDB3A5FC3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05" name="Picture 904" descr="NCCP CMYK BI.jpg">
          <a:extLst>
            <a:ext uri="{FF2B5EF4-FFF2-40B4-BE49-F238E27FC236}">
              <a16:creationId xmlns:a16="http://schemas.microsoft.com/office/drawing/2014/main" id="{BB3C213D-3725-4193-91E1-1FB3546C8C5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06" name="Picture 905" descr="NCCP CMYK BI.jpg">
          <a:extLst>
            <a:ext uri="{FF2B5EF4-FFF2-40B4-BE49-F238E27FC236}">
              <a16:creationId xmlns:a16="http://schemas.microsoft.com/office/drawing/2014/main" id="{42FEE38A-FF7A-448D-83A8-DEA529ACB00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07" name="Picture 906" descr="NCCP CMYK BI.jpg">
          <a:extLst>
            <a:ext uri="{FF2B5EF4-FFF2-40B4-BE49-F238E27FC236}">
              <a16:creationId xmlns:a16="http://schemas.microsoft.com/office/drawing/2014/main" id="{FA4346E0-E5A8-4950-BBB6-4476EFB976F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08" name="Picture 907" descr="NCCP CMYK BI.jpg">
          <a:extLst>
            <a:ext uri="{FF2B5EF4-FFF2-40B4-BE49-F238E27FC236}">
              <a16:creationId xmlns:a16="http://schemas.microsoft.com/office/drawing/2014/main" id="{E30103A1-BCE2-4CF6-B9E8-CF79491EF0D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09" name="Picture 908" descr="NCCP CMYK BI.jpg">
          <a:extLst>
            <a:ext uri="{FF2B5EF4-FFF2-40B4-BE49-F238E27FC236}">
              <a16:creationId xmlns:a16="http://schemas.microsoft.com/office/drawing/2014/main" id="{85263FAC-1218-40BB-B22C-CA66B730F3C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10" name="Picture 909" descr="NCCP CMYK BI.jpg">
          <a:extLst>
            <a:ext uri="{FF2B5EF4-FFF2-40B4-BE49-F238E27FC236}">
              <a16:creationId xmlns:a16="http://schemas.microsoft.com/office/drawing/2014/main" id="{31DF2CD3-0B9D-426D-AAF2-656F8690246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11" name="Picture 910" descr="NCCP CMYK BI.jpg">
          <a:extLst>
            <a:ext uri="{FF2B5EF4-FFF2-40B4-BE49-F238E27FC236}">
              <a16:creationId xmlns:a16="http://schemas.microsoft.com/office/drawing/2014/main" id="{E88C49A4-CE0C-406B-A748-669349D8E34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12" name="Picture 911" descr="NCCP CMYK BI.jpg">
          <a:extLst>
            <a:ext uri="{FF2B5EF4-FFF2-40B4-BE49-F238E27FC236}">
              <a16:creationId xmlns:a16="http://schemas.microsoft.com/office/drawing/2014/main" id="{577118B2-54DC-4143-A68D-E51F79920A8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13" name="Picture 912" descr="NCCP CMYK BI.jpg">
          <a:extLst>
            <a:ext uri="{FF2B5EF4-FFF2-40B4-BE49-F238E27FC236}">
              <a16:creationId xmlns:a16="http://schemas.microsoft.com/office/drawing/2014/main" id="{66AD846E-4592-4C22-90BE-C242B520B22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14" name="Picture 913" descr="NCCP CMYK BI.jpg">
          <a:extLst>
            <a:ext uri="{FF2B5EF4-FFF2-40B4-BE49-F238E27FC236}">
              <a16:creationId xmlns:a16="http://schemas.microsoft.com/office/drawing/2014/main" id="{79617FBB-5194-4E9C-8831-70D2034597C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15" name="Picture 914" descr="NCCP CMYK BI.jpg">
          <a:extLst>
            <a:ext uri="{FF2B5EF4-FFF2-40B4-BE49-F238E27FC236}">
              <a16:creationId xmlns:a16="http://schemas.microsoft.com/office/drawing/2014/main" id="{5318A92F-7DAA-45CA-B22F-0473FA7E66C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16" name="Picture 915" descr="NCCP CMYK BI.jpg">
          <a:extLst>
            <a:ext uri="{FF2B5EF4-FFF2-40B4-BE49-F238E27FC236}">
              <a16:creationId xmlns:a16="http://schemas.microsoft.com/office/drawing/2014/main" id="{C2B578FD-70C8-4D13-BF58-F36B265DAC9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17" name="Picture 916" descr="NCCP CMYK BI.jpg">
          <a:extLst>
            <a:ext uri="{FF2B5EF4-FFF2-40B4-BE49-F238E27FC236}">
              <a16:creationId xmlns:a16="http://schemas.microsoft.com/office/drawing/2014/main" id="{ABB33BB9-CEC5-4E4C-8CE3-42415418F8B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918" name="Picture 917" descr="NCCP CMYK BI.jpg">
          <a:extLst>
            <a:ext uri="{FF2B5EF4-FFF2-40B4-BE49-F238E27FC236}">
              <a16:creationId xmlns:a16="http://schemas.microsoft.com/office/drawing/2014/main" id="{79A27D42-8BD5-4F21-9EC6-221F51FE639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19" name="Picture 918" descr="NCCP CMYK BI.jpg">
          <a:extLst>
            <a:ext uri="{FF2B5EF4-FFF2-40B4-BE49-F238E27FC236}">
              <a16:creationId xmlns:a16="http://schemas.microsoft.com/office/drawing/2014/main" id="{DF0EC8BA-5D23-4D53-86A3-668DE532A03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920" name="Picture 919" descr="NCCP CMYK BI.jpg">
          <a:extLst>
            <a:ext uri="{FF2B5EF4-FFF2-40B4-BE49-F238E27FC236}">
              <a16:creationId xmlns:a16="http://schemas.microsoft.com/office/drawing/2014/main" id="{D992733A-47BF-4C5D-8498-85A231F7C71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21" name="Picture 920" descr="NCCP CMYK BI.jpg">
          <a:extLst>
            <a:ext uri="{FF2B5EF4-FFF2-40B4-BE49-F238E27FC236}">
              <a16:creationId xmlns:a16="http://schemas.microsoft.com/office/drawing/2014/main" id="{E616EA41-87ED-4E1A-A87B-51D587EC44A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22" name="Picture 921" descr="NCCP CMYK BI.jpg">
          <a:extLst>
            <a:ext uri="{FF2B5EF4-FFF2-40B4-BE49-F238E27FC236}">
              <a16:creationId xmlns:a16="http://schemas.microsoft.com/office/drawing/2014/main" id="{F31A8C08-59CF-49F9-9861-7D521DF622F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23" name="Picture 922" descr="NCCP CMYK BI.jpg">
          <a:extLst>
            <a:ext uri="{FF2B5EF4-FFF2-40B4-BE49-F238E27FC236}">
              <a16:creationId xmlns:a16="http://schemas.microsoft.com/office/drawing/2014/main" id="{BAEA6087-842C-4AEC-AF87-09BFBF52962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24" name="Picture 923" descr="NCCP CMYK BI.jpg">
          <a:extLst>
            <a:ext uri="{FF2B5EF4-FFF2-40B4-BE49-F238E27FC236}">
              <a16:creationId xmlns:a16="http://schemas.microsoft.com/office/drawing/2014/main" id="{E21B8ABA-A6C6-4813-8BBE-35C08157656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25" name="Picture 924" descr="NCCP CMYK BI.jpg">
          <a:extLst>
            <a:ext uri="{FF2B5EF4-FFF2-40B4-BE49-F238E27FC236}">
              <a16:creationId xmlns:a16="http://schemas.microsoft.com/office/drawing/2014/main" id="{0EB7057A-11F2-40E6-845E-E50079C686F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26" name="Picture 925" descr="NCCP CMYK BI.jpg">
          <a:extLst>
            <a:ext uri="{FF2B5EF4-FFF2-40B4-BE49-F238E27FC236}">
              <a16:creationId xmlns:a16="http://schemas.microsoft.com/office/drawing/2014/main" id="{7F4015B7-2FD4-4FDB-9B92-D768C98D623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27" name="Picture 926" descr="NCCP CMYK BI.jpg">
          <a:extLst>
            <a:ext uri="{FF2B5EF4-FFF2-40B4-BE49-F238E27FC236}">
              <a16:creationId xmlns:a16="http://schemas.microsoft.com/office/drawing/2014/main" id="{2F88621B-CDBC-47C9-A4D0-B49665D3DD0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28" name="Picture 927" descr="NCCP CMYK BI.jpg">
          <a:extLst>
            <a:ext uri="{FF2B5EF4-FFF2-40B4-BE49-F238E27FC236}">
              <a16:creationId xmlns:a16="http://schemas.microsoft.com/office/drawing/2014/main" id="{83990ABD-B30F-4715-BE91-C5305C6F1A5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29" name="Picture 928" descr="NCCP CMYK BI.jpg">
          <a:extLst>
            <a:ext uri="{FF2B5EF4-FFF2-40B4-BE49-F238E27FC236}">
              <a16:creationId xmlns:a16="http://schemas.microsoft.com/office/drawing/2014/main" id="{69398068-5F90-4F33-829F-5A1A97C7DC3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30" name="Picture 929" descr="NCCP CMYK BI.jpg">
          <a:extLst>
            <a:ext uri="{FF2B5EF4-FFF2-40B4-BE49-F238E27FC236}">
              <a16:creationId xmlns:a16="http://schemas.microsoft.com/office/drawing/2014/main" id="{045C5DA1-7097-46E3-A452-3BD1912B752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931" name="Picture 930" descr="NCCP CMYK BI.jpg">
          <a:extLst>
            <a:ext uri="{FF2B5EF4-FFF2-40B4-BE49-F238E27FC236}">
              <a16:creationId xmlns:a16="http://schemas.microsoft.com/office/drawing/2014/main" id="{3D0C8C65-CED8-43C1-813C-EC4E500FCBD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32" name="Picture 931" descr="NCCP CMYK BI.jpg">
          <a:extLst>
            <a:ext uri="{FF2B5EF4-FFF2-40B4-BE49-F238E27FC236}">
              <a16:creationId xmlns:a16="http://schemas.microsoft.com/office/drawing/2014/main" id="{D1B5EDE4-71F2-4761-A10F-8107C64643A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33" name="Picture 932" descr="NCCP CMYK BI.jpg">
          <a:extLst>
            <a:ext uri="{FF2B5EF4-FFF2-40B4-BE49-F238E27FC236}">
              <a16:creationId xmlns:a16="http://schemas.microsoft.com/office/drawing/2014/main" id="{17D4F1C2-B200-4020-8E03-30C33F03311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34" name="Picture 933" descr="NCCP CMYK BI.jpg">
          <a:extLst>
            <a:ext uri="{FF2B5EF4-FFF2-40B4-BE49-F238E27FC236}">
              <a16:creationId xmlns:a16="http://schemas.microsoft.com/office/drawing/2014/main" id="{5C1AC9DC-FD17-4457-8E06-EB77C7F7098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35" name="Picture 934" descr="NCCP CMYK BI.jpg">
          <a:extLst>
            <a:ext uri="{FF2B5EF4-FFF2-40B4-BE49-F238E27FC236}">
              <a16:creationId xmlns:a16="http://schemas.microsoft.com/office/drawing/2014/main" id="{4FD36F63-B2BF-4946-BD54-83D1A67BC1C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36" name="Picture 935" descr="NCCP CMYK BI.jpg">
          <a:extLst>
            <a:ext uri="{FF2B5EF4-FFF2-40B4-BE49-F238E27FC236}">
              <a16:creationId xmlns:a16="http://schemas.microsoft.com/office/drawing/2014/main" id="{012ABBA2-48F2-4E05-9E90-145E0A43723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37" name="Picture 936" descr="NCCP CMYK BI.jpg">
          <a:extLst>
            <a:ext uri="{FF2B5EF4-FFF2-40B4-BE49-F238E27FC236}">
              <a16:creationId xmlns:a16="http://schemas.microsoft.com/office/drawing/2014/main" id="{567D1179-6AD9-4665-A289-E80A499E83D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38" name="Picture 937" descr="NCCP CMYK BI.jpg">
          <a:extLst>
            <a:ext uri="{FF2B5EF4-FFF2-40B4-BE49-F238E27FC236}">
              <a16:creationId xmlns:a16="http://schemas.microsoft.com/office/drawing/2014/main" id="{47E54A19-7BC9-4CCA-9BA4-67BDF5B16C7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39" name="Picture 938" descr="NCCP CMYK BI.jpg">
          <a:extLst>
            <a:ext uri="{FF2B5EF4-FFF2-40B4-BE49-F238E27FC236}">
              <a16:creationId xmlns:a16="http://schemas.microsoft.com/office/drawing/2014/main" id="{552117D5-B91A-4FE4-9E38-56BE3D869E4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40" name="Picture 939" descr="NCCP CMYK BI.jpg">
          <a:extLst>
            <a:ext uri="{FF2B5EF4-FFF2-40B4-BE49-F238E27FC236}">
              <a16:creationId xmlns:a16="http://schemas.microsoft.com/office/drawing/2014/main" id="{8DA1C9D9-3231-40E7-8BB6-A3B47A4DADF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41" name="Picture 940" descr="NCCP CMYK BI.jpg">
          <a:extLst>
            <a:ext uri="{FF2B5EF4-FFF2-40B4-BE49-F238E27FC236}">
              <a16:creationId xmlns:a16="http://schemas.microsoft.com/office/drawing/2014/main" id="{8A374FCF-53F9-4196-BF0A-D99A4180830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42" name="Picture 941" descr="NCCP CMYK BI.jpg">
          <a:extLst>
            <a:ext uri="{FF2B5EF4-FFF2-40B4-BE49-F238E27FC236}">
              <a16:creationId xmlns:a16="http://schemas.microsoft.com/office/drawing/2014/main" id="{3B1C50D2-AC67-4D38-9E42-9476D17D23D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43" name="Picture 942" descr="NCCP CMYK BI.jpg">
          <a:extLst>
            <a:ext uri="{FF2B5EF4-FFF2-40B4-BE49-F238E27FC236}">
              <a16:creationId xmlns:a16="http://schemas.microsoft.com/office/drawing/2014/main" id="{6BCBA3CE-170A-4F14-B95A-9CB9A625C00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944" name="Picture 943" descr="NCCP CMYK BI.jpg">
          <a:extLst>
            <a:ext uri="{FF2B5EF4-FFF2-40B4-BE49-F238E27FC236}">
              <a16:creationId xmlns:a16="http://schemas.microsoft.com/office/drawing/2014/main" id="{E346DD46-1A08-4649-8AE2-AC18F842374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45" name="Picture 944" descr="NCCP CMYK BI.jpg">
          <a:extLst>
            <a:ext uri="{FF2B5EF4-FFF2-40B4-BE49-F238E27FC236}">
              <a16:creationId xmlns:a16="http://schemas.microsoft.com/office/drawing/2014/main" id="{882DDEDE-D0B1-46E3-A80F-FDCCFB3AA0A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46" name="Picture 945" descr="NCCP CMYK BI.jpg">
          <a:extLst>
            <a:ext uri="{FF2B5EF4-FFF2-40B4-BE49-F238E27FC236}">
              <a16:creationId xmlns:a16="http://schemas.microsoft.com/office/drawing/2014/main" id="{A4601EFF-ABF5-4995-BCC3-D33F97EF8DD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47" name="Picture 946" descr="NCCP CMYK BI.jpg">
          <a:extLst>
            <a:ext uri="{FF2B5EF4-FFF2-40B4-BE49-F238E27FC236}">
              <a16:creationId xmlns:a16="http://schemas.microsoft.com/office/drawing/2014/main" id="{E570F948-5AD6-4FBA-A666-8B451CCFD90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48" name="Picture 947" descr="NCCP CMYK BI.jpg">
          <a:extLst>
            <a:ext uri="{FF2B5EF4-FFF2-40B4-BE49-F238E27FC236}">
              <a16:creationId xmlns:a16="http://schemas.microsoft.com/office/drawing/2014/main" id="{1206F331-FF41-4F28-AE63-26F0CFEC6EB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49" name="Picture 948" descr="NCCP CMYK BI.jpg">
          <a:extLst>
            <a:ext uri="{FF2B5EF4-FFF2-40B4-BE49-F238E27FC236}">
              <a16:creationId xmlns:a16="http://schemas.microsoft.com/office/drawing/2014/main" id="{9E3254A0-275F-4439-A682-1EF96B4396C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50" name="Picture 949" descr="NCCP CMYK BI.jpg">
          <a:extLst>
            <a:ext uri="{FF2B5EF4-FFF2-40B4-BE49-F238E27FC236}">
              <a16:creationId xmlns:a16="http://schemas.microsoft.com/office/drawing/2014/main" id="{773AFAE9-01F0-4E53-8541-76A4D7C734A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51" name="Picture 950" descr="NCCP CMYK BI.jpg">
          <a:extLst>
            <a:ext uri="{FF2B5EF4-FFF2-40B4-BE49-F238E27FC236}">
              <a16:creationId xmlns:a16="http://schemas.microsoft.com/office/drawing/2014/main" id="{0B0699D9-3284-4E21-8D1F-0FE402DD98C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52" name="Picture 951" descr="NCCP CMYK BI.jpg">
          <a:extLst>
            <a:ext uri="{FF2B5EF4-FFF2-40B4-BE49-F238E27FC236}">
              <a16:creationId xmlns:a16="http://schemas.microsoft.com/office/drawing/2014/main" id="{AD854328-4A73-4754-B2B1-02BE6D0EB93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53" name="Picture 952" descr="NCCP CMYK BI.jpg">
          <a:extLst>
            <a:ext uri="{FF2B5EF4-FFF2-40B4-BE49-F238E27FC236}">
              <a16:creationId xmlns:a16="http://schemas.microsoft.com/office/drawing/2014/main" id="{C75BC45A-AC52-4A08-B61F-5CF43BE97B5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54" name="Picture 953" descr="NCCP CMYK BI.jpg">
          <a:extLst>
            <a:ext uri="{FF2B5EF4-FFF2-40B4-BE49-F238E27FC236}">
              <a16:creationId xmlns:a16="http://schemas.microsoft.com/office/drawing/2014/main" id="{F76D9BAF-D706-4322-B0EA-681BEF275CB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55" name="Picture 954" descr="NCCP CMYK BI.jpg">
          <a:extLst>
            <a:ext uri="{FF2B5EF4-FFF2-40B4-BE49-F238E27FC236}">
              <a16:creationId xmlns:a16="http://schemas.microsoft.com/office/drawing/2014/main" id="{9F8DC164-F7D5-4E41-B49C-C7F57122AD5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56" name="Picture 955" descr="NCCP CMYK BI.jpg">
          <a:extLst>
            <a:ext uri="{FF2B5EF4-FFF2-40B4-BE49-F238E27FC236}">
              <a16:creationId xmlns:a16="http://schemas.microsoft.com/office/drawing/2014/main" id="{5F162430-E15E-42EF-B587-28DA694B405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57" name="Picture 956" descr="NCCP CMYK BI.jpg">
          <a:extLst>
            <a:ext uri="{FF2B5EF4-FFF2-40B4-BE49-F238E27FC236}">
              <a16:creationId xmlns:a16="http://schemas.microsoft.com/office/drawing/2014/main" id="{DF5CDF7E-8A73-4582-9DC1-C86F962954B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58" name="Picture 957" descr="NCCP CMYK BI.jpg">
          <a:extLst>
            <a:ext uri="{FF2B5EF4-FFF2-40B4-BE49-F238E27FC236}">
              <a16:creationId xmlns:a16="http://schemas.microsoft.com/office/drawing/2014/main" id="{7E4F4A21-0C8E-4E3A-845A-AEC22F29E19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959" name="Picture 958" descr="NCCP CMYK BI.jpg">
          <a:extLst>
            <a:ext uri="{FF2B5EF4-FFF2-40B4-BE49-F238E27FC236}">
              <a16:creationId xmlns:a16="http://schemas.microsoft.com/office/drawing/2014/main" id="{24ED63D7-875A-4BC4-9897-018169E0649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60" name="Picture 959" descr="NCCP CMYK BI.jpg">
          <a:extLst>
            <a:ext uri="{FF2B5EF4-FFF2-40B4-BE49-F238E27FC236}">
              <a16:creationId xmlns:a16="http://schemas.microsoft.com/office/drawing/2014/main" id="{6728EDBD-F416-438F-B9BF-58BF6E06D1D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961" name="Picture 960" descr="NCCP CMYK BI.jpg">
          <a:extLst>
            <a:ext uri="{FF2B5EF4-FFF2-40B4-BE49-F238E27FC236}">
              <a16:creationId xmlns:a16="http://schemas.microsoft.com/office/drawing/2014/main" id="{0718AE33-62C9-4DDC-8423-6B2D1863722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62" name="Picture 961" descr="NCCP CMYK BI.jpg">
          <a:extLst>
            <a:ext uri="{FF2B5EF4-FFF2-40B4-BE49-F238E27FC236}">
              <a16:creationId xmlns:a16="http://schemas.microsoft.com/office/drawing/2014/main" id="{D7D3F877-ABA8-4179-A24C-AB28B7E8CAA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63" name="Picture 962" descr="NCCP CMYK BI.jpg">
          <a:extLst>
            <a:ext uri="{FF2B5EF4-FFF2-40B4-BE49-F238E27FC236}">
              <a16:creationId xmlns:a16="http://schemas.microsoft.com/office/drawing/2014/main" id="{4FF0BFBB-CB5C-42B0-A6A4-5EFF27C562E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64" name="Picture 963" descr="NCCP CMYK BI.jpg">
          <a:extLst>
            <a:ext uri="{FF2B5EF4-FFF2-40B4-BE49-F238E27FC236}">
              <a16:creationId xmlns:a16="http://schemas.microsoft.com/office/drawing/2014/main" id="{F1ECAC33-97B9-44CA-A78F-0AB6977F654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65" name="Picture 964" descr="NCCP CMYK BI.jpg">
          <a:extLst>
            <a:ext uri="{FF2B5EF4-FFF2-40B4-BE49-F238E27FC236}">
              <a16:creationId xmlns:a16="http://schemas.microsoft.com/office/drawing/2014/main" id="{5EC49924-712D-4032-BF35-BBB270B9124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66" name="Picture 965" descr="NCCP CMYK BI.jpg">
          <a:extLst>
            <a:ext uri="{FF2B5EF4-FFF2-40B4-BE49-F238E27FC236}">
              <a16:creationId xmlns:a16="http://schemas.microsoft.com/office/drawing/2014/main" id="{0C79FD5D-D9D7-4414-841A-0F15CA03300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67" name="Picture 966" descr="NCCP CMYK BI.jpg">
          <a:extLst>
            <a:ext uri="{FF2B5EF4-FFF2-40B4-BE49-F238E27FC236}">
              <a16:creationId xmlns:a16="http://schemas.microsoft.com/office/drawing/2014/main" id="{25B70DEA-64F7-45E0-9BD7-6EE0C91297A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68" name="Picture 967" descr="NCCP CMYK BI.jpg">
          <a:extLst>
            <a:ext uri="{FF2B5EF4-FFF2-40B4-BE49-F238E27FC236}">
              <a16:creationId xmlns:a16="http://schemas.microsoft.com/office/drawing/2014/main" id="{98A38655-3ECF-4EC3-ADBA-C3727F92DA5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69" name="Picture 968" descr="NCCP CMYK BI.jpg">
          <a:extLst>
            <a:ext uri="{FF2B5EF4-FFF2-40B4-BE49-F238E27FC236}">
              <a16:creationId xmlns:a16="http://schemas.microsoft.com/office/drawing/2014/main" id="{7970EA02-9E57-49D5-BA2C-C90C73FA761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70" name="Picture 969" descr="NCCP CMYK BI.jpg">
          <a:extLst>
            <a:ext uri="{FF2B5EF4-FFF2-40B4-BE49-F238E27FC236}">
              <a16:creationId xmlns:a16="http://schemas.microsoft.com/office/drawing/2014/main" id="{25A9324E-E1A9-4BFE-A8B4-2F58481741F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71" name="Picture 970" descr="NCCP CMYK BI.jpg">
          <a:extLst>
            <a:ext uri="{FF2B5EF4-FFF2-40B4-BE49-F238E27FC236}">
              <a16:creationId xmlns:a16="http://schemas.microsoft.com/office/drawing/2014/main" id="{8E6AED51-956D-4C39-B03F-F349B088536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972" name="Picture 971" descr="NCCP CMYK BI.jpg">
          <a:extLst>
            <a:ext uri="{FF2B5EF4-FFF2-40B4-BE49-F238E27FC236}">
              <a16:creationId xmlns:a16="http://schemas.microsoft.com/office/drawing/2014/main" id="{42CF61E2-2F7E-4AF7-A4F1-55ECDC2483B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73" name="Picture 972" descr="NCCP CMYK BI.jpg">
          <a:extLst>
            <a:ext uri="{FF2B5EF4-FFF2-40B4-BE49-F238E27FC236}">
              <a16:creationId xmlns:a16="http://schemas.microsoft.com/office/drawing/2014/main" id="{2CDE3D77-0B90-4204-A5DE-6BA6D650EDE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74" name="Picture 973" descr="NCCP CMYK BI.jpg">
          <a:extLst>
            <a:ext uri="{FF2B5EF4-FFF2-40B4-BE49-F238E27FC236}">
              <a16:creationId xmlns:a16="http://schemas.microsoft.com/office/drawing/2014/main" id="{3CC6CB00-5121-4AC9-B04F-EAFC4FE19F4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75" name="Picture 974" descr="NCCP CMYK BI.jpg">
          <a:extLst>
            <a:ext uri="{FF2B5EF4-FFF2-40B4-BE49-F238E27FC236}">
              <a16:creationId xmlns:a16="http://schemas.microsoft.com/office/drawing/2014/main" id="{3A3E3C70-CBCC-491B-AB50-D4B9177F674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76" name="Picture 975" descr="NCCP CMYK BI.jpg">
          <a:extLst>
            <a:ext uri="{FF2B5EF4-FFF2-40B4-BE49-F238E27FC236}">
              <a16:creationId xmlns:a16="http://schemas.microsoft.com/office/drawing/2014/main" id="{8DCF6F62-C0A9-4210-BC88-04167190028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77" name="Picture 976" descr="NCCP CMYK BI.jpg">
          <a:extLst>
            <a:ext uri="{FF2B5EF4-FFF2-40B4-BE49-F238E27FC236}">
              <a16:creationId xmlns:a16="http://schemas.microsoft.com/office/drawing/2014/main" id="{A6A0AB42-05AF-4DF9-9940-7AACCCD6A23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78" name="Picture 977" descr="NCCP CMYK BI.jpg">
          <a:extLst>
            <a:ext uri="{FF2B5EF4-FFF2-40B4-BE49-F238E27FC236}">
              <a16:creationId xmlns:a16="http://schemas.microsoft.com/office/drawing/2014/main" id="{1D818567-4E58-4806-B923-36025E4CAFD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79" name="Picture 978" descr="NCCP CMYK BI.jpg">
          <a:extLst>
            <a:ext uri="{FF2B5EF4-FFF2-40B4-BE49-F238E27FC236}">
              <a16:creationId xmlns:a16="http://schemas.microsoft.com/office/drawing/2014/main" id="{DF063AB8-B921-4418-B422-63D5C717516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80" name="Picture 979" descr="NCCP CMYK BI.jpg">
          <a:extLst>
            <a:ext uri="{FF2B5EF4-FFF2-40B4-BE49-F238E27FC236}">
              <a16:creationId xmlns:a16="http://schemas.microsoft.com/office/drawing/2014/main" id="{5E5833DC-4C04-4058-A9DB-BC619EBEF12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81" name="Picture 980" descr="NCCP CMYK BI.jpg">
          <a:extLst>
            <a:ext uri="{FF2B5EF4-FFF2-40B4-BE49-F238E27FC236}">
              <a16:creationId xmlns:a16="http://schemas.microsoft.com/office/drawing/2014/main" id="{9986149E-95CD-4B7B-BF7E-278EAF9F9E8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82" name="Picture 981" descr="NCCP CMYK BI.jpg">
          <a:extLst>
            <a:ext uri="{FF2B5EF4-FFF2-40B4-BE49-F238E27FC236}">
              <a16:creationId xmlns:a16="http://schemas.microsoft.com/office/drawing/2014/main" id="{A6841557-7732-4EA6-A3B0-E7541F840DC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83" name="Picture 982" descr="NCCP CMYK BI.jpg">
          <a:extLst>
            <a:ext uri="{FF2B5EF4-FFF2-40B4-BE49-F238E27FC236}">
              <a16:creationId xmlns:a16="http://schemas.microsoft.com/office/drawing/2014/main" id="{7A2EF42D-981C-4787-A651-1804F665956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84" name="Picture 983" descr="NCCP CMYK BI.jpg">
          <a:extLst>
            <a:ext uri="{FF2B5EF4-FFF2-40B4-BE49-F238E27FC236}">
              <a16:creationId xmlns:a16="http://schemas.microsoft.com/office/drawing/2014/main" id="{8A727472-17C1-464B-820F-E720A93E93D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985" name="Picture 984" descr="NCCP CMYK BI.jpg">
          <a:extLst>
            <a:ext uri="{FF2B5EF4-FFF2-40B4-BE49-F238E27FC236}">
              <a16:creationId xmlns:a16="http://schemas.microsoft.com/office/drawing/2014/main" id="{0949F489-8346-4451-AE90-F10F64DB45D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86" name="Picture 985" descr="NCCP CMYK BI.jpg">
          <a:extLst>
            <a:ext uri="{FF2B5EF4-FFF2-40B4-BE49-F238E27FC236}">
              <a16:creationId xmlns:a16="http://schemas.microsoft.com/office/drawing/2014/main" id="{17A051E8-5D1D-4D77-A7BF-873301B57C1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87" name="Picture 986" descr="NCCP CMYK BI.jpg">
          <a:extLst>
            <a:ext uri="{FF2B5EF4-FFF2-40B4-BE49-F238E27FC236}">
              <a16:creationId xmlns:a16="http://schemas.microsoft.com/office/drawing/2014/main" id="{4F3B7D2F-1D78-4444-8E35-50F8F33963C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88" name="Picture 987" descr="NCCP CMYK BI.jpg">
          <a:extLst>
            <a:ext uri="{FF2B5EF4-FFF2-40B4-BE49-F238E27FC236}">
              <a16:creationId xmlns:a16="http://schemas.microsoft.com/office/drawing/2014/main" id="{F56E690D-E540-4D53-BB76-1446F73AD9A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89" name="Picture 988" descr="NCCP CMYK BI.jpg">
          <a:extLst>
            <a:ext uri="{FF2B5EF4-FFF2-40B4-BE49-F238E27FC236}">
              <a16:creationId xmlns:a16="http://schemas.microsoft.com/office/drawing/2014/main" id="{E921B7C5-57CA-4879-847E-C3AF7BBDA5D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90" name="Picture 989" descr="NCCP CMYK BI.jpg">
          <a:extLst>
            <a:ext uri="{FF2B5EF4-FFF2-40B4-BE49-F238E27FC236}">
              <a16:creationId xmlns:a16="http://schemas.microsoft.com/office/drawing/2014/main" id="{4E1C3289-F474-4A4F-9F81-09A21AA6A78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91" name="Picture 990" descr="NCCP CMYK BI.jpg">
          <a:extLst>
            <a:ext uri="{FF2B5EF4-FFF2-40B4-BE49-F238E27FC236}">
              <a16:creationId xmlns:a16="http://schemas.microsoft.com/office/drawing/2014/main" id="{7234F8E4-0F6F-43BC-B388-E8EAD5C91A2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92" name="Picture 991" descr="NCCP CMYK BI.jpg">
          <a:extLst>
            <a:ext uri="{FF2B5EF4-FFF2-40B4-BE49-F238E27FC236}">
              <a16:creationId xmlns:a16="http://schemas.microsoft.com/office/drawing/2014/main" id="{48E83AF2-F580-4589-AB8B-C74982AE153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93" name="Picture 992" descr="NCCP CMYK BI.jpg">
          <a:extLst>
            <a:ext uri="{FF2B5EF4-FFF2-40B4-BE49-F238E27FC236}">
              <a16:creationId xmlns:a16="http://schemas.microsoft.com/office/drawing/2014/main" id="{73144857-6659-4BE3-ADB7-9DDA2E75132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94" name="Picture 993" descr="NCCP CMYK BI.jpg">
          <a:extLst>
            <a:ext uri="{FF2B5EF4-FFF2-40B4-BE49-F238E27FC236}">
              <a16:creationId xmlns:a16="http://schemas.microsoft.com/office/drawing/2014/main" id="{58495902-60D2-4AA0-9492-D18F1F50AA5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95" name="Picture 994" descr="NCCP CMYK BI.jpg">
          <a:extLst>
            <a:ext uri="{FF2B5EF4-FFF2-40B4-BE49-F238E27FC236}">
              <a16:creationId xmlns:a16="http://schemas.microsoft.com/office/drawing/2014/main" id="{2CF23188-2552-4255-9ADB-DE8FCA7D719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96" name="Picture 995" descr="NCCP CMYK BI.jpg">
          <a:extLst>
            <a:ext uri="{FF2B5EF4-FFF2-40B4-BE49-F238E27FC236}">
              <a16:creationId xmlns:a16="http://schemas.microsoft.com/office/drawing/2014/main" id="{66F07D67-6AC4-41CB-8F87-FB4FA4D4DFD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97" name="Picture 996" descr="NCCP CMYK BI.jpg">
          <a:extLst>
            <a:ext uri="{FF2B5EF4-FFF2-40B4-BE49-F238E27FC236}">
              <a16:creationId xmlns:a16="http://schemas.microsoft.com/office/drawing/2014/main" id="{65DFF265-1E10-4FB6-B506-BC81717ADE6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98" name="Picture 997" descr="NCCP CMYK BI.jpg">
          <a:extLst>
            <a:ext uri="{FF2B5EF4-FFF2-40B4-BE49-F238E27FC236}">
              <a16:creationId xmlns:a16="http://schemas.microsoft.com/office/drawing/2014/main" id="{C3095E0B-240E-4845-A249-3B8CCCA2DF7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99" name="Picture 998" descr="NCCP CMYK BI.jpg">
          <a:extLst>
            <a:ext uri="{FF2B5EF4-FFF2-40B4-BE49-F238E27FC236}">
              <a16:creationId xmlns:a16="http://schemas.microsoft.com/office/drawing/2014/main" id="{0B5CCC93-3612-40A2-9F1B-97AD82B2DC4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00" name="Picture 999" descr="NCCP CMYK BI.jpg">
          <a:extLst>
            <a:ext uri="{FF2B5EF4-FFF2-40B4-BE49-F238E27FC236}">
              <a16:creationId xmlns:a16="http://schemas.microsoft.com/office/drawing/2014/main" id="{7AA441D7-7A1A-4FF7-A710-C6F4F2A155C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01" name="Picture 1000" descr="NCCP CMYK BI.jpg">
          <a:extLst>
            <a:ext uri="{FF2B5EF4-FFF2-40B4-BE49-F238E27FC236}">
              <a16:creationId xmlns:a16="http://schemas.microsoft.com/office/drawing/2014/main" id="{3BC3D22A-28A5-442C-827C-9E84B371F8F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002" name="Picture 1001" descr="NCCP CMYK BI.jpg">
          <a:extLst>
            <a:ext uri="{FF2B5EF4-FFF2-40B4-BE49-F238E27FC236}">
              <a16:creationId xmlns:a16="http://schemas.microsoft.com/office/drawing/2014/main" id="{21448734-0ABB-4097-B1EE-8A0BA59B354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03" name="Picture 1002" descr="NCCP CMYK BI.jpg">
          <a:extLst>
            <a:ext uri="{FF2B5EF4-FFF2-40B4-BE49-F238E27FC236}">
              <a16:creationId xmlns:a16="http://schemas.microsoft.com/office/drawing/2014/main" id="{0C731467-5C9F-4B9F-B2D0-441A2D5869E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04" name="Picture 1003" descr="NCCP CMYK BI.jpg">
          <a:extLst>
            <a:ext uri="{FF2B5EF4-FFF2-40B4-BE49-F238E27FC236}">
              <a16:creationId xmlns:a16="http://schemas.microsoft.com/office/drawing/2014/main" id="{C57EBBAC-E945-4AF3-85A5-199C25ECC95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05" name="Picture 1004" descr="NCCP CMYK BI.jpg">
          <a:extLst>
            <a:ext uri="{FF2B5EF4-FFF2-40B4-BE49-F238E27FC236}">
              <a16:creationId xmlns:a16="http://schemas.microsoft.com/office/drawing/2014/main" id="{81FC7207-37A3-4A59-9CBF-55984BF9451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06" name="Picture 1005" descr="NCCP CMYK BI.jpg">
          <a:extLst>
            <a:ext uri="{FF2B5EF4-FFF2-40B4-BE49-F238E27FC236}">
              <a16:creationId xmlns:a16="http://schemas.microsoft.com/office/drawing/2014/main" id="{4AAD9D11-B023-4890-B809-FFF92BF5AC8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07" name="Picture 1006" descr="NCCP CMYK BI.jpg">
          <a:extLst>
            <a:ext uri="{FF2B5EF4-FFF2-40B4-BE49-F238E27FC236}">
              <a16:creationId xmlns:a16="http://schemas.microsoft.com/office/drawing/2014/main" id="{19E17A12-275F-4ABA-8C5C-FED3DB3C37F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08" name="Picture 1007" descr="NCCP CMYK BI.jpg">
          <a:extLst>
            <a:ext uri="{FF2B5EF4-FFF2-40B4-BE49-F238E27FC236}">
              <a16:creationId xmlns:a16="http://schemas.microsoft.com/office/drawing/2014/main" id="{9F531A3A-2F93-4602-BD60-AFDBD54D9DA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09" name="Picture 1008" descr="NCCP CMYK BI.jpg">
          <a:extLst>
            <a:ext uri="{FF2B5EF4-FFF2-40B4-BE49-F238E27FC236}">
              <a16:creationId xmlns:a16="http://schemas.microsoft.com/office/drawing/2014/main" id="{81132902-5FCB-4EB8-A93B-4831C086815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10" name="Picture 1009" descr="NCCP CMYK BI.jpg">
          <a:extLst>
            <a:ext uri="{FF2B5EF4-FFF2-40B4-BE49-F238E27FC236}">
              <a16:creationId xmlns:a16="http://schemas.microsoft.com/office/drawing/2014/main" id="{F4893003-9FC1-42C2-8120-C8804206D5E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11" name="Picture 1010" descr="NCCP CMYK BI.jpg">
          <a:extLst>
            <a:ext uri="{FF2B5EF4-FFF2-40B4-BE49-F238E27FC236}">
              <a16:creationId xmlns:a16="http://schemas.microsoft.com/office/drawing/2014/main" id="{15F7DF58-AA05-4EA2-B473-999CB6EBB4D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12" name="Picture 1011" descr="NCCP CMYK BI.jpg">
          <a:extLst>
            <a:ext uri="{FF2B5EF4-FFF2-40B4-BE49-F238E27FC236}">
              <a16:creationId xmlns:a16="http://schemas.microsoft.com/office/drawing/2014/main" id="{2114B13D-D1A0-45C6-BF01-9598B189D26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13" name="Picture 1012" descr="NCCP CMYK BI.jpg">
          <a:extLst>
            <a:ext uri="{FF2B5EF4-FFF2-40B4-BE49-F238E27FC236}">
              <a16:creationId xmlns:a16="http://schemas.microsoft.com/office/drawing/2014/main" id="{CA59F203-B2E3-471A-8508-F5EE0266C21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14" name="Picture 1013" descr="NCCP CMYK BI.jpg">
          <a:extLst>
            <a:ext uri="{FF2B5EF4-FFF2-40B4-BE49-F238E27FC236}">
              <a16:creationId xmlns:a16="http://schemas.microsoft.com/office/drawing/2014/main" id="{1BC5F0C1-B51A-4EF5-BC99-3E8DC38D916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15" name="Picture 1014" descr="NCCP CMYK BI.jpg">
          <a:extLst>
            <a:ext uri="{FF2B5EF4-FFF2-40B4-BE49-F238E27FC236}">
              <a16:creationId xmlns:a16="http://schemas.microsoft.com/office/drawing/2014/main" id="{03995E27-9F31-463E-B4B1-FDAA57E74F6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16" name="Picture 1015" descr="NCCP CMYK BI.jpg">
          <a:extLst>
            <a:ext uri="{FF2B5EF4-FFF2-40B4-BE49-F238E27FC236}">
              <a16:creationId xmlns:a16="http://schemas.microsoft.com/office/drawing/2014/main" id="{4C47A642-38FF-4C15-A545-7E5753075D7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17" name="Picture 1016" descr="NCCP CMYK BI.jpg">
          <a:extLst>
            <a:ext uri="{FF2B5EF4-FFF2-40B4-BE49-F238E27FC236}">
              <a16:creationId xmlns:a16="http://schemas.microsoft.com/office/drawing/2014/main" id="{4004FE21-497B-481E-ADC4-0A89E275C28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18" name="Picture 1017" descr="NCCP CMYK BI.jpg">
          <a:extLst>
            <a:ext uri="{FF2B5EF4-FFF2-40B4-BE49-F238E27FC236}">
              <a16:creationId xmlns:a16="http://schemas.microsoft.com/office/drawing/2014/main" id="{533D29D0-D37E-4A6F-B28C-1955CB9B53D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19" name="Picture 1018" descr="NCCP CMYK BI.jpg">
          <a:extLst>
            <a:ext uri="{FF2B5EF4-FFF2-40B4-BE49-F238E27FC236}">
              <a16:creationId xmlns:a16="http://schemas.microsoft.com/office/drawing/2014/main" id="{0B05F167-428B-4D77-BABE-DCAE99F9B67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20" name="Picture 1019" descr="NCCP CMYK BI.jpg">
          <a:extLst>
            <a:ext uri="{FF2B5EF4-FFF2-40B4-BE49-F238E27FC236}">
              <a16:creationId xmlns:a16="http://schemas.microsoft.com/office/drawing/2014/main" id="{E10E0E4C-3321-461A-A69F-08DE013DCED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21" name="Picture 1020" descr="NCCP CMYK BI.jpg">
          <a:extLst>
            <a:ext uri="{FF2B5EF4-FFF2-40B4-BE49-F238E27FC236}">
              <a16:creationId xmlns:a16="http://schemas.microsoft.com/office/drawing/2014/main" id="{3B39BEAA-B0EC-4EB1-A01B-BEF09AAE5C9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22" name="Picture 1021" descr="NCCP CMYK BI.jpg">
          <a:extLst>
            <a:ext uri="{FF2B5EF4-FFF2-40B4-BE49-F238E27FC236}">
              <a16:creationId xmlns:a16="http://schemas.microsoft.com/office/drawing/2014/main" id="{DCC44526-B8F0-4930-9745-DD69B352F2E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23" name="Picture 1022" descr="NCCP CMYK BI.jpg">
          <a:extLst>
            <a:ext uri="{FF2B5EF4-FFF2-40B4-BE49-F238E27FC236}">
              <a16:creationId xmlns:a16="http://schemas.microsoft.com/office/drawing/2014/main" id="{BE802522-DA93-4FFD-971F-A693FFFA231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24" name="Picture 1023" descr="NCCP CMYK BI.jpg">
          <a:extLst>
            <a:ext uri="{FF2B5EF4-FFF2-40B4-BE49-F238E27FC236}">
              <a16:creationId xmlns:a16="http://schemas.microsoft.com/office/drawing/2014/main" id="{AA7BC82D-34F5-4D8D-9F51-048D553AAA9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25" name="Picture 1024" descr="NCCP CMYK BI.jpg">
          <a:extLst>
            <a:ext uri="{FF2B5EF4-FFF2-40B4-BE49-F238E27FC236}">
              <a16:creationId xmlns:a16="http://schemas.microsoft.com/office/drawing/2014/main" id="{5F195DEC-281D-4BE6-A0AC-8AE33FB6BBB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26" name="Picture 1025" descr="NCCP CMYK BI.jpg">
          <a:extLst>
            <a:ext uri="{FF2B5EF4-FFF2-40B4-BE49-F238E27FC236}">
              <a16:creationId xmlns:a16="http://schemas.microsoft.com/office/drawing/2014/main" id="{0B08A66F-A1B3-4D67-9482-AE4D4EBCE51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27" name="Picture 1026" descr="NCCP CMYK BI.jpg">
          <a:extLst>
            <a:ext uri="{FF2B5EF4-FFF2-40B4-BE49-F238E27FC236}">
              <a16:creationId xmlns:a16="http://schemas.microsoft.com/office/drawing/2014/main" id="{17D34831-E92D-46B2-AAD5-4ADF5651B23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28" name="Picture 1027" descr="NCCP CMYK BI.jpg">
          <a:extLst>
            <a:ext uri="{FF2B5EF4-FFF2-40B4-BE49-F238E27FC236}">
              <a16:creationId xmlns:a16="http://schemas.microsoft.com/office/drawing/2014/main" id="{B8722679-7188-4360-9C6A-500FC15BA37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29" name="Picture 1028" descr="NCCP CMYK BI.jpg">
          <a:extLst>
            <a:ext uri="{FF2B5EF4-FFF2-40B4-BE49-F238E27FC236}">
              <a16:creationId xmlns:a16="http://schemas.microsoft.com/office/drawing/2014/main" id="{33D4D4D6-3BCC-4F80-9A64-F92A55DD38E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30" name="Picture 1029" descr="NCCP CMYK BI.jpg">
          <a:extLst>
            <a:ext uri="{FF2B5EF4-FFF2-40B4-BE49-F238E27FC236}">
              <a16:creationId xmlns:a16="http://schemas.microsoft.com/office/drawing/2014/main" id="{CBBEBD3F-3FCC-4393-8107-CC5589A82A3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31" name="Picture 1030" descr="NCCP CMYK BI.jpg">
          <a:extLst>
            <a:ext uri="{FF2B5EF4-FFF2-40B4-BE49-F238E27FC236}">
              <a16:creationId xmlns:a16="http://schemas.microsoft.com/office/drawing/2014/main" id="{BE278FF1-C278-4B05-A0FE-A6B5AF8C194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32" name="Picture 1031" descr="NCCP CMYK BI.jpg">
          <a:extLst>
            <a:ext uri="{FF2B5EF4-FFF2-40B4-BE49-F238E27FC236}">
              <a16:creationId xmlns:a16="http://schemas.microsoft.com/office/drawing/2014/main" id="{1CB787A0-3C2D-4F94-A6DE-F2ABFDA2EDA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33" name="Picture 1032" descr="NCCP CMYK BI.jpg">
          <a:extLst>
            <a:ext uri="{FF2B5EF4-FFF2-40B4-BE49-F238E27FC236}">
              <a16:creationId xmlns:a16="http://schemas.microsoft.com/office/drawing/2014/main" id="{961F0A07-0E86-4831-AE7D-6B32EF0713B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34" name="Picture 1033" descr="NCCP CMYK BI.jpg">
          <a:extLst>
            <a:ext uri="{FF2B5EF4-FFF2-40B4-BE49-F238E27FC236}">
              <a16:creationId xmlns:a16="http://schemas.microsoft.com/office/drawing/2014/main" id="{31505D25-4907-4828-AE9D-B4DBBF05410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35" name="Picture 1034" descr="NCCP CMYK BI.jpg">
          <a:extLst>
            <a:ext uri="{FF2B5EF4-FFF2-40B4-BE49-F238E27FC236}">
              <a16:creationId xmlns:a16="http://schemas.microsoft.com/office/drawing/2014/main" id="{AA53B337-E4CA-47DE-8BDA-D6FD9EDF712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36" name="Picture 1035" descr="NCCP CMYK BI.jpg">
          <a:extLst>
            <a:ext uri="{FF2B5EF4-FFF2-40B4-BE49-F238E27FC236}">
              <a16:creationId xmlns:a16="http://schemas.microsoft.com/office/drawing/2014/main" id="{3535EE39-2F3E-41F0-97A4-F3B45FA0A12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37" name="Picture 1036" descr="NCCP CMYK BI.jpg">
          <a:extLst>
            <a:ext uri="{FF2B5EF4-FFF2-40B4-BE49-F238E27FC236}">
              <a16:creationId xmlns:a16="http://schemas.microsoft.com/office/drawing/2014/main" id="{0DFA7EA5-5B58-4301-AE27-5E5B7E00ACE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38" name="Picture 1037" descr="NCCP CMYK BI.jpg">
          <a:extLst>
            <a:ext uri="{FF2B5EF4-FFF2-40B4-BE49-F238E27FC236}">
              <a16:creationId xmlns:a16="http://schemas.microsoft.com/office/drawing/2014/main" id="{3470FB41-0CCE-4842-AB1B-F15FDE79E88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39" name="Picture 1038" descr="NCCP CMYK BI.jpg">
          <a:extLst>
            <a:ext uri="{FF2B5EF4-FFF2-40B4-BE49-F238E27FC236}">
              <a16:creationId xmlns:a16="http://schemas.microsoft.com/office/drawing/2014/main" id="{20AE814A-2629-4C98-A683-BF5BC82269D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40" name="Picture 1039" descr="NCCP CMYK BI.jpg">
          <a:extLst>
            <a:ext uri="{FF2B5EF4-FFF2-40B4-BE49-F238E27FC236}">
              <a16:creationId xmlns:a16="http://schemas.microsoft.com/office/drawing/2014/main" id="{763B8D8F-07C0-4CA7-95EA-C5C44A2ED0D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041" name="Picture 1040" descr="NCCP CMYK BI.jpg">
          <a:extLst>
            <a:ext uri="{FF2B5EF4-FFF2-40B4-BE49-F238E27FC236}">
              <a16:creationId xmlns:a16="http://schemas.microsoft.com/office/drawing/2014/main" id="{E1DED031-8B65-4990-8EAF-E5CDAC58E74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42" name="Picture 1041" descr="NCCP CMYK BI.jpg">
          <a:extLst>
            <a:ext uri="{FF2B5EF4-FFF2-40B4-BE49-F238E27FC236}">
              <a16:creationId xmlns:a16="http://schemas.microsoft.com/office/drawing/2014/main" id="{ECB63CAC-D1D1-4400-BFD1-DC5CF17C3C7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43" name="Picture 1042" descr="NCCP CMYK BI.jpg">
          <a:extLst>
            <a:ext uri="{FF2B5EF4-FFF2-40B4-BE49-F238E27FC236}">
              <a16:creationId xmlns:a16="http://schemas.microsoft.com/office/drawing/2014/main" id="{A4D565EA-1784-4AE6-8E2B-E069022D89F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44" name="Picture 1043" descr="NCCP CMYK BI.jpg">
          <a:extLst>
            <a:ext uri="{FF2B5EF4-FFF2-40B4-BE49-F238E27FC236}">
              <a16:creationId xmlns:a16="http://schemas.microsoft.com/office/drawing/2014/main" id="{EC25C252-0C00-4C06-9842-24DD1337238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45" name="Picture 1044" descr="NCCP CMYK BI.jpg">
          <a:extLst>
            <a:ext uri="{FF2B5EF4-FFF2-40B4-BE49-F238E27FC236}">
              <a16:creationId xmlns:a16="http://schemas.microsoft.com/office/drawing/2014/main" id="{204E1AFC-3417-46D7-8F0B-C75E9359929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46" name="Picture 1045" descr="NCCP CMYK BI.jpg">
          <a:extLst>
            <a:ext uri="{FF2B5EF4-FFF2-40B4-BE49-F238E27FC236}">
              <a16:creationId xmlns:a16="http://schemas.microsoft.com/office/drawing/2014/main" id="{0059C4AF-6456-44A0-958F-7A47C186391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47" name="Picture 1046" descr="NCCP CMYK BI.jpg">
          <a:extLst>
            <a:ext uri="{FF2B5EF4-FFF2-40B4-BE49-F238E27FC236}">
              <a16:creationId xmlns:a16="http://schemas.microsoft.com/office/drawing/2014/main" id="{41D2EEAA-3016-4F8A-A0A1-53DEC4E998F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48" name="Picture 1047" descr="NCCP CMYK BI.jpg">
          <a:extLst>
            <a:ext uri="{FF2B5EF4-FFF2-40B4-BE49-F238E27FC236}">
              <a16:creationId xmlns:a16="http://schemas.microsoft.com/office/drawing/2014/main" id="{9901FFC1-9E61-4EC4-972C-A279AA0AB7C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49" name="Picture 1048" descr="NCCP CMYK BI.jpg">
          <a:extLst>
            <a:ext uri="{FF2B5EF4-FFF2-40B4-BE49-F238E27FC236}">
              <a16:creationId xmlns:a16="http://schemas.microsoft.com/office/drawing/2014/main" id="{B1C3A499-A82C-4E2F-A228-E51E94AAD1D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50" name="Picture 1049" descr="NCCP CMYK BI.jpg">
          <a:extLst>
            <a:ext uri="{FF2B5EF4-FFF2-40B4-BE49-F238E27FC236}">
              <a16:creationId xmlns:a16="http://schemas.microsoft.com/office/drawing/2014/main" id="{3BE98519-6255-4AF2-AE81-DD3B699B993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51" name="Picture 1050" descr="NCCP CMYK BI.jpg">
          <a:extLst>
            <a:ext uri="{FF2B5EF4-FFF2-40B4-BE49-F238E27FC236}">
              <a16:creationId xmlns:a16="http://schemas.microsoft.com/office/drawing/2014/main" id="{9F9A3853-BEFF-41FD-B737-DDBCF216D7D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52" name="Picture 1051" descr="NCCP CMYK BI.jpg">
          <a:extLst>
            <a:ext uri="{FF2B5EF4-FFF2-40B4-BE49-F238E27FC236}">
              <a16:creationId xmlns:a16="http://schemas.microsoft.com/office/drawing/2014/main" id="{E36DE6FC-137C-42C1-A82E-B9D82D2929B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53" name="Picture 1052" descr="NCCP CMYK BI.jpg">
          <a:extLst>
            <a:ext uri="{FF2B5EF4-FFF2-40B4-BE49-F238E27FC236}">
              <a16:creationId xmlns:a16="http://schemas.microsoft.com/office/drawing/2014/main" id="{1B3AEE15-1D22-498C-834E-C4150448053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54" name="Picture 1053" descr="NCCP CMYK BI.jpg">
          <a:extLst>
            <a:ext uri="{FF2B5EF4-FFF2-40B4-BE49-F238E27FC236}">
              <a16:creationId xmlns:a16="http://schemas.microsoft.com/office/drawing/2014/main" id="{2142F27D-A0A2-4D9B-9680-AECF0E6BF72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55" name="Picture 1054" descr="NCCP CMYK BI.jpg">
          <a:extLst>
            <a:ext uri="{FF2B5EF4-FFF2-40B4-BE49-F238E27FC236}">
              <a16:creationId xmlns:a16="http://schemas.microsoft.com/office/drawing/2014/main" id="{72A0EF05-EC26-4ED5-96C3-677207ECF91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56" name="Picture 1055" descr="NCCP CMYK BI.jpg">
          <a:extLst>
            <a:ext uri="{FF2B5EF4-FFF2-40B4-BE49-F238E27FC236}">
              <a16:creationId xmlns:a16="http://schemas.microsoft.com/office/drawing/2014/main" id="{11DFD847-45F6-4758-AE11-E6D88CDBDC3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57" name="Picture 1056" descr="NCCP CMYK BI.jpg">
          <a:extLst>
            <a:ext uri="{FF2B5EF4-FFF2-40B4-BE49-F238E27FC236}">
              <a16:creationId xmlns:a16="http://schemas.microsoft.com/office/drawing/2014/main" id="{6B1BFDCE-5F32-48D9-A08F-0F4990CBB9E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058" name="Picture 1057" descr="NCCP CMYK BI.jpg">
          <a:extLst>
            <a:ext uri="{FF2B5EF4-FFF2-40B4-BE49-F238E27FC236}">
              <a16:creationId xmlns:a16="http://schemas.microsoft.com/office/drawing/2014/main" id="{19968EF5-8497-40E0-A9D8-3ABBDACF6A5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59" name="Picture 1058" descr="NCCP CMYK BI.jpg">
          <a:extLst>
            <a:ext uri="{FF2B5EF4-FFF2-40B4-BE49-F238E27FC236}">
              <a16:creationId xmlns:a16="http://schemas.microsoft.com/office/drawing/2014/main" id="{F5DE2F20-72C1-477D-83DB-4E7961F0F38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60" name="Picture 1059" descr="NCCP CMYK BI.jpg">
          <a:extLst>
            <a:ext uri="{FF2B5EF4-FFF2-40B4-BE49-F238E27FC236}">
              <a16:creationId xmlns:a16="http://schemas.microsoft.com/office/drawing/2014/main" id="{68CBB803-1397-4F65-AFEF-843F0FFA8B6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61" name="Picture 1060" descr="NCCP CMYK BI.jpg">
          <a:extLst>
            <a:ext uri="{FF2B5EF4-FFF2-40B4-BE49-F238E27FC236}">
              <a16:creationId xmlns:a16="http://schemas.microsoft.com/office/drawing/2014/main" id="{D91ED217-1E43-430A-BECD-6075452F2A2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62" name="Picture 1061" descr="NCCP CMYK BI.jpg">
          <a:extLst>
            <a:ext uri="{FF2B5EF4-FFF2-40B4-BE49-F238E27FC236}">
              <a16:creationId xmlns:a16="http://schemas.microsoft.com/office/drawing/2014/main" id="{4484D132-2857-4FD7-90DD-8F1DD1ED954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63" name="Picture 1062" descr="NCCP CMYK BI.jpg">
          <a:extLst>
            <a:ext uri="{FF2B5EF4-FFF2-40B4-BE49-F238E27FC236}">
              <a16:creationId xmlns:a16="http://schemas.microsoft.com/office/drawing/2014/main" id="{C7B24E0C-6829-4D45-B2D0-D643F1AEDA7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64" name="Picture 1063" descr="NCCP CMYK BI.jpg">
          <a:extLst>
            <a:ext uri="{FF2B5EF4-FFF2-40B4-BE49-F238E27FC236}">
              <a16:creationId xmlns:a16="http://schemas.microsoft.com/office/drawing/2014/main" id="{E4D350E7-5BE2-445C-A45D-E0420CE369A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65" name="Picture 1064" descr="NCCP CMYK BI.jpg">
          <a:extLst>
            <a:ext uri="{FF2B5EF4-FFF2-40B4-BE49-F238E27FC236}">
              <a16:creationId xmlns:a16="http://schemas.microsoft.com/office/drawing/2014/main" id="{A6C81486-2402-45BC-9125-ADE50A1171D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66" name="Picture 1065" descr="NCCP CMYK BI.jpg">
          <a:extLst>
            <a:ext uri="{FF2B5EF4-FFF2-40B4-BE49-F238E27FC236}">
              <a16:creationId xmlns:a16="http://schemas.microsoft.com/office/drawing/2014/main" id="{9D0CA98A-56F9-4767-B286-9C804B1B6B2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67" name="Picture 1066" descr="NCCP CMYK BI.jpg">
          <a:extLst>
            <a:ext uri="{FF2B5EF4-FFF2-40B4-BE49-F238E27FC236}">
              <a16:creationId xmlns:a16="http://schemas.microsoft.com/office/drawing/2014/main" id="{26525F07-4803-4EF7-9E8D-392C6494CF7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68" name="Picture 1067" descr="NCCP CMYK BI.jpg">
          <a:extLst>
            <a:ext uri="{FF2B5EF4-FFF2-40B4-BE49-F238E27FC236}">
              <a16:creationId xmlns:a16="http://schemas.microsoft.com/office/drawing/2014/main" id="{A4B4A9FC-68EB-45B7-A50B-B63FAFD1116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1069" name="Picture 1068" descr="NCCP CMYK BI.jpg">
          <a:extLst>
            <a:ext uri="{FF2B5EF4-FFF2-40B4-BE49-F238E27FC236}">
              <a16:creationId xmlns:a16="http://schemas.microsoft.com/office/drawing/2014/main" id="{E616226F-F0E9-4067-99EE-5497BC01ECF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70" name="Picture 1069" descr="NCCP CMYK BI.jpg">
          <a:extLst>
            <a:ext uri="{FF2B5EF4-FFF2-40B4-BE49-F238E27FC236}">
              <a16:creationId xmlns:a16="http://schemas.microsoft.com/office/drawing/2014/main" id="{51CCAE76-1635-4294-9E1B-55E8CC46F30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71" name="Picture 1070" descr="NCCP CMYK BI.jpg">
          <a:extLst>
            <a:ext uri="{FF2B5EF4-FFF2-40B4-BE49-F238E27FC236}">
              <a16:creationId xmlns:a16="http://schemas.microsoft.com/office/drawing/2014/main" id="{AA434140-418B-4D08-99DF-38870B69435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1072" name="Picture 1071" descr="NCCP CMYK BI.jpg">
          <a:extLst>
            <a:ext uri="{FF2B5EF4-FFF2-40B4-BE49-F238E27FC236}">
              <a16:creationId xmlns:a16="http://schemas.microsoft.com/office/drawing/2014/main" id="{CD554917-D6D4-41D4-BDF6-F7A01B33620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1073" name="Picture 1072" descr="NCCP CMYK BI.jpg">
          <a:extLst>
            <a:ext uri="{FF2B5EF4-FFF2-40B4-BE49-F238E27FC236}">
              <a16:creationId xmlns:a16="http://schemas.microsoft.com/office/drawing/2014/main" id="{B340A82E-0983-4EB0-B59F-F18DD6E5CF1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1074" name="Picture 1073" descr="NCCP CMYK BI.jpg">
          <a:extLst>
            <a:ext uri="{FF2B5EF4-FFF2-40B4-BE49-F238E27FC236}">
              <a16:creationId xmlns:a16="http://schemas.microsoft.com/office/drawing/2014/main" id="{DEAB4771-0775-40E0-B090-005A711E594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75" name="Picture 1074" descr="NCCP CMYK BI.jpg">
          <a:extLst>
            <a:ext uri="{FF2B5EF4-FFF2-40B4-BE49-F238E27FC236}">
              <a16:creationId xmlns:a16="http://schemas.microsoft.com/office/drawing/2014/main" id="{8FECF2EA-4A21-485A-9598-3C5DA5FB1AC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76" name="Picture 1075" descr="NCCP CMYK BI.jpg">
          <a:extLst>
            <a:ext uri="{FF2B5EF4-FFF2-40B4-BE49-F238E27FC236}">
              <a16:creationId xmlns:a16="http://schemas.microsoft.com/office/drawing/2014/main" id="{03432CC6-5956-4380-A143-C22ED327B05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77" name="Picture 1076" descr="NCCP CMYK BI.jpg">
          <a:extLst>
            <a:ext uri="{FF2B5EF4-FFF2-40B4-BE49-F238E27FC236}">
              <a16:creationId xmlns:a16="http://schemas.microsoft.com/office/drawing/2014/main" id="{DCEE7031-1C6C-4B23-BB42-C2E74D3483E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78" name="Picture 1077" descr="NCCP CMYK BI.jpg">
          <a:extLst>
            <a:ext uri="{FF2B5EF4-FFF2-40B4-BE49-F238E27FC236}">
              <a16:creationId xmlns:a16="http://schemas.microsoft.com/office/drawing/2014/main" id="{174CDA6F-C29C-49A2-A16C-CAB203305E6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79" name="Picture 1078" descr="NCCP CMYK BI.jpg">
          <a:extLst>
            <a:ext uri="{FF2B5EF4-FFF2-40B4-BE49-F238E27FC236}">
              <a16:creationId xmlns:a16="http://schemas.microsoft.com/office/drawing/2014/main" id="{47A083A0-3193-4320-B4CC-8646AE63A33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80" name="Picture 1079" descr="NCCP CMYK BI.jpg">
          <a:extLst>
            <a:ext uri="{FF2B5EF4-FFF2-40B4-BE49-F238E27FC236}">
              <a16:creationId xmlns:a16="http://schemas.microsoft.com/office/drawing/2014/main" id="{954326E9-47F3-48CA-A1FE-3BE97AF0D1D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81" name="Picture 1080" descr="NCCP CMYK BI.jpg">
          <a:extLst>
            <a:ext uri="{FF2B5EF4-FFF2-40B4-BE49-F238E27FC236}">
              <a16:creationId xmlns:a16="http://schemas.microsoft.com/office/drawing/2014/main" id="{E1D9A36F-486F-4DB2-A5A5-D03482B02AF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82" name="Picture 1081" descr="NCCP CMYK BI.jpg">
          <a:extLst>
            <a:ext uri="{FF2B5EF4-FFF2-40B4-BE49-F238E27FC236}">
              <a16:creationId xmlns:a16="http://schemas.microsoft.com/office/drawing/2014/main" id="{93C3FFBD-8ACD-4854-AB8D-65AEA5B6EB0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83" name="Picture 1082" descr="NCCP CMYK BI.jpg">
          <a:extLst>
            <a:ext uri="{FF2B5EF4-FFF2-40B4-BE49-F238E27FC236}">
              <a16:creationId xmlns:a16="http://schemas.microsoft.com/office/drawing/2014/main" id="{399DE2B6-3EA0-4F38-A351-09129216219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84" name="Picture 1083" descr="NCCP CMYK BI.jpg">
          <a:extLst>
            <a:ext uri="{FF2B5EF4-FFF2-40B4-BE49-F238E27FC236}">
              <a16:creationId xmlns:a16="http://schemas.microsoft.com/office/drawing/2014/main" id="{B1D43422-5657-4A9C-918D-72A7C5AF0D8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85" name="Picture 1084" descr="NCCP CMYK BI.jpg">
          <a:extLst>
            <a:ext uri="{FF2B5EF4-FFF2-40B4-BE49-F238E27FC236}">
              <a16:creationId xmlns:a16="http://schemas.microsoft.com/office/drawing/2014/main" id="{E0BA889D-C12E-434C-B13C-B6CBA20BA3B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86" name="Picture 1085" descr="NCCP CMYK BI.jpg">
          <a:extLst>
            <a:ext uri="{FF2B5EF4-FFF2-40B4-BE49-F238E27FC236}">
              <a16:creationId xmlns:a16="http://schemas.microsoft.com/office/drawing/2014/main" id="{3A29EF18-23A9-4190-BB46-79BFF7FDA40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87" name="Picture 1086" descr="NCCP CMYK BI.jpg">
          <a:extLst>
            <a:ext uri="{FF2B5EF4-FFF2-40B4-BE49-F238E27FC236}">
              <a16:creationId xmlns:a16="http://schemas.microsoft.com/office/drawing/2014/main" id="{B2FF605A-C100-49C3-BF69-2C2A9F158AC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88" name="Picture 1087" descr="NCCP CMYK BI.jpg">
          <a:extLst>
            <a:ext uri="{FF2B5EF4-FFF2-40B4-BE49-F238E27FC236}">
              <a16:creationId xmlns:a16="http://schemas.microsoft.com/office/drawing/2014/main" id="{453EE8B4-E580-47E7-9E43-13CBD98E3B3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89" name="Picture 1088" descr="NCCP CMYK BI.jpg">
          <a:extLst>
            <a:ext uri="{FF2B5EF4-FFF2-40B4-BE49-F238E27FC236}">
              <a16:creationId xmlns:a16="http://schemas.microsoft.com/office/drawing/2014/main" id="{E56987F0-5983-431A-AEC4-958B3AB44A8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90" name="Picture 1089" descr="NCCP CMYK BI.jpg">
          <a:extLst>
            <a:ext uri="{FF2B5EF4-FFF2-40B4-BE49-F238E27FC236}">
              <a16:creationId xmlns:a16="http://schemas.microsoft.com/office/drawing/2014/main" id="{E6F834F7-DCF8-4695-8B82-76A9050BCD8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91" name="Picture 1090" descr="NCCP CMYK BI.jpg">
          <a:extLst>
            <a:ext uri="{FF2B5EF4-FFF2-40B4-BE49-F238E27FC236}">
              <a16:creationId xmlns:a16="http://schemas.microsoft.com/office/drawing/2014/main" id="{417950C2-2463-46B3-BDEE-DB2980B4FDC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92" name="Picture 1091" descr="NCCP CMYK BI.jpg">
          <a:extLst>
            <a:ext uri="{FF2B5EF4-FFF2-40B4-BE49-F238E27FC236}">
              <a16:creationId xmlns:a16="http://schemas.microsoft.com/office/drawing/2014/main" id="{9626FB08-D9CD-4AFA-9F06-27434687375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93" name="Picture 1092" descr="NCCP CMYK BI.jpg">
          <a:extLst>
            <a:ext uri="{FF2B5EF4-FFF2-40B4-BE49-F238E27FC236}">
              <a16:creationId xmlns:a16="http://schemas.microsoft.com/office/drawing/2014/main" id="{B4A2AA77-55BB-4597-BE71-0DEAD9E44F5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94" name="Picture 1093" descr="NCCP CMYK BI.jpg">
          <a:extLst>
            <a:ext uri="{FF2B5EF4-FFF2-40B4-BE49-F238E27FC236}">
              <a16:creationId xmlns:a16="http://schemas.microsoft.com/office/drawing/2014/main" id="{F04729C4-3EEF-45D5-8E05-132E068E08F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95" name="Picture 1094" descr="NCCP CMYK BI.jpg">
          <a:extLst>
            <a:ext uri="{FF2B5EF4-FFF2-40B4-BE49-F238E27FC236}">
              <a16:creationId xmlns:a16="http://schemas.microsoft.com/office/drawing/2014/main" id="{EC30ED67-2336-43BB-834E-48D24003CBF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96" name="Picture 1095" descr="NCCP CMYK BI.jpg">
          <a:extLst>
            <a:ext uri="{FF2B5EF4-FFF2-40B4-BE49-F238E27FC236}">
              <a16:creationId xmlns:a16="http://schemas.microsoft.com/office/drawing/2014/main" id="{5A0047DD-F43D-48FD-AB36-E2DF41A1C83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97" name="Picture 1096" descr="NCCP CMYK BI.jpg">
          <a:extLst>
            <a:ext uri="{FF2B5EF4-FFF2-40B4-BE49-F238E27FC236}">
              <a16:creationId xmlns:a16="http://schemas.microsoft.com/office/drawing/2014/main" id="{3977A349-D7B9-4A4F-85DA-C6C4D9ABD09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98" name="Picture 1097" descr="NCCP CMYK BI.jpg">
          <a:extLst>
            <a:ext uri="{FF2B5EF4-FFF2-40B4-BE49-F238E27FC236}">
              <a16:creationId xmlns:a16="http://schemas.microsoft.com/office/drawing/2014/main" id="{099276C4-689C-4B83-A173-D3966315DD7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99" name="Picture 1098" descr="NCCP CMYK BI.jpg">
          <a:extLst>
            <a:ext uri="{FF2B5EF4-FFF2-40B4-BE49-F238E27FC236}">
              <a16:creationId xmlns:a16="http://schemas.microsoft.com/office/drawing/2014/main" id="{9F589110-3BF4-4CC0-B820-87776FF4D10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00" name="Picture 1099" descr="NCCP CMYK BI.jpg">
          <a:extLst>
            <a:ext uri="{FF2B5EF4-FFF2-40B4-BE49-F238E27FC236}">
              <a16:creationId xmlns:a16="http://schemas.microsoft.com/office/drawing/2014/main" id="{FD6E7A65-2937-449D-BA58-2360DDDA5F5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01" name="Picture 1100" descr="NCCP CMYK BI.jpg">
          <a:extLst>
            <a:ext uri="{FF2B5EF4-FFF2-40B4-BE49-F238E27FC236}">
              <a16:creationId xmlns:a16="http://schemas.microsoft.com/office/drawing/2014/main" id="{AE1577C1-E13A-408D-94BF-7767DD5DADE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102" name="Picture 1101" descr="NCCP CMYK BI.jpg">
          <a:extLst>
            <a:ext uri="{FF2B5EF4-FFF2-40B4-BE49-F238E27FC236}">
              <a16:creationId xmlns:a16="http://schemas.microsoft.com/office/drawing/2014/main" id="{7E58565D-6458-4B01-806C-13134633131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03" name="Picture 1102" descr="NCCP CMYK BI.jpg">
          <a:extLst>
            <a:ext uri="{FF2B5EF4-FFF2-40B4-BE49-F238E27FC236}">
              <a16:creationId xmlns:a16="http://schemas.microsoft.com/office/drawing/2014/main" id="{8AA3B501-7133-4498-A04A-85B0F24950D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04" name="Picture 1103" descr="NCCP CMYK BI.jpg">
          <a:extLst>
            <a:ext uri="{FF2B5EF4-FFF2-40B4-BE49-F238E27FC236}">
              <a16:creationId xmlns:a16="http://schemas.microsoft.com/office/drawing/2014/main" id="{14025124-B1C5-4A6F-AEAA-21C342BB27E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05" name="Picture 1104" descr="NCCP CMYK BI.jpg">
          <a:extLst>
            <a:ext uri="{FF2B5EF4-FFF2-40B4-BE49-F238E27FC236}">
              <a16:creationId xmlns:a16="http://schemas.microsoft.com/office/drawing/2014/main" id="{6F74FB56-B288-4B69-A903-86068825758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06" name="Picture 1105" descr="NCCP CMYK BI.jpg">
          <a:extLst>
            <a:ext uri="{FF2B5EF4-FFF2-40B4-BE49-F238E27FC236}">
              <a16:creationId xmlns:a16="http://schemas.microsoft.com/office/drawing/2014/main" id="{C680DB9F-9A59-49DF-89E1-1FAC66771B9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07" name="Picture 1106" descr="NCCP CMYK BI.jpg">
          <a:extLst>
            <a:ext uri="{FF2B5EF4-FFF2-40B4-BE49-F238E27FC236}">
              <a16:creationId xmlns:a16="http://schemas.microsoft.com/office/drawing/2014/main" id="{2A751BED-33CD-4F9A-864D-6F219DC5641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08" name="Picture 1107" descr="NCCP CMYK BI.jpg">
          <a:extLst>
            <a:ext uri="{FF2B5EF4-FFF2-40B4-BE49-F238E27FC236}">
              <a16:creationId xmlns:a16="http://schemas.microsoft.com/office/drawing/2014/main" id="{86C0A37B-EDAF-41C1-BEB5-05AC97935F5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09" name="Picture 1108" descr="NCCP CMYK BI.jpg">
          <a:extLst>
            <a:ext uri="{FF2B5EF4-FFF2-40B4-BE49-F238E27FC236}">
              <a16:creationId xmlns:a16="http://schemas.microsoft.com/office/drawing/2014/main" id="{DDFCEF00-9829-4F79-BF29-2D64069FBAE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10" name="Picture 1109" descr="NCCP CMYK BI.jpg">
          <a:extLst>
            <a:ext uri="{FF2B5EF4-FFF2-40B4-BE49-F238E27FC236}">
              <a16:creationId xmlns:a16="http://schemas.microsoft.com/office/drawing/2014/main" id="{1423ADE4-076E-4F0E-AADA-F12669BD9C5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11" name="Picture 1110" descr="NCCP CMYK BI.jpg">
          <a:extLst>
            <a:ext uri="{FF2B5EF4-FFF2-40B4-BE49-F238E27FC236}">
              <a16:creationId xmlns:a16="http://schemas.microsoft.com/office/drawing/2014/main" id="{A0C0BCFD-0AD8-46E2-B518-A23AA726E96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12" name="Picture 1111" descr="NCCP CMYK BI.jpg">
          <a:extLst>
            <a:ext uri="{FF2B5EF4-FFF2-40B4-BE49-F238E27FC236}">
              <a16:creationId xmlns:a16="http://schemas.microsoft.com/office/drawing/2014/main" id="{6E0AD278-E58D-4ACB-B9D2-1390E2C74CE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13" name="Picture 1112" descr="NCCP CMYK BI.jpg">
          <a:extLst>
            <a:ext uri="{FF2B5EF4-FFF2-40B4-BE49-F238E27FC236}">
              <a16:creationId xmlns:a16="http://schemas.microsoft.com/office/drawing/2014/main" id="{68B94BCB-CB24-4FF5-8036-EDA67F6E067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14" name="Picture 1113" descr="NCCP CMYK BI.jpg">
          <a:extLst>
            <a:ext uri="{FF2B5EF4-FFF2-40B4-BE49-F238E27FC236}">
              <a16:creationId xmlns:a16="http://schemas.microsoft.com/office/drawing/2014/main" id="{2863D209-3BFE-4F29-898F-D927D1AF7B9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15" name="Picture 1114" descr="NCCP CMYK BI.jpg">
          <a:extLst>
            <a:ext uri="{FF2B5EF4-FFF2-40B4-BE49-F238E27FC236}">
              <a16:creationId xmlns:a16="http://schemas.microsoft.com/office/drawing/2014/main" id="{E9CAE1B7-D91A-427E-8482-C5D329D9167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16" name="Picture 1115" descr="NCCP CMYK BI.jpg">
          <a:extLst>
            <a:ext uri="{FF2B5EF4-FFF2-40B4-BE49-F238E27FC236}">
              <a16:creationId xmlns:a16="http://schemas.microsoft.com/office/drawing/2014/main" id="{214B44C2-41AB-464F-929C-C2A800CAC09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17" name="Picture 1116" descr="NCCP CMYK BI.jpg">
          <a:extLst>
            <a:ext uri="{FF2B5EF4-FFF2-40B4-BE49-F238E27FC236}">
              <a16:creationId xmlns:a16="http://schemas.microsoft.com/office/drawing/2014/main" id="{06B927EC-09E9-4658-B0B3-62F3D4690BC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18" name="Picture 1117" descr="NCCP CMYK BI.jpg">
          <a:extLst>
            <a:ext uri="{FF2B5EF4-FFF2-40B4-BE49-F238E27FC236}">
              <a16:creationId xmlns:a16="http://schemas.microsoft.com/office/drawing/2014/main" id="{A204111C-2ADE-49C7-A61D-6208C5D36A6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119" name="Picture 1118" descr="NCCP CMYK BI.jpg">
          <a:extLst>
            <a:ext uri="{FF2B5EF4-FFF2-40B4-BE49-F238E27FC236}">
              <a16:creationId xmlns:a16="http://schemas.microsoft.com/office/drawing/2014/main" id="{818C0C6D-B603-41E5-BDEE-5256F1EC815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20" name="Picture 1119" descr="NCCP CMYK BI.jpg">
          <a:extLst>
            <a:ext uri="{FF2B5EF4-FFF2-40B4-BE49-F238E27FC236}">
              <a16:creationId xmlns:a16="http://schemas.microsoft.com/office/drawing/2014/main" id="{4541EFFC-B56E-45F6-83D6-E29C4928256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21" name="Picture 1120" descr="NCCP CMYK BI.jpg">
          <a:extLst>
            <a:ext uri="{FF2B5EF4-FFF2-40B4-BE49-F238E27FC236}">
              <a16:creationId xmlns:a16="http://schemas.microsoft.com/office/drawing/2014/main" id="{8693152D-DC7C-45B3-B787-18F0178B1D8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22" name="Picture 1121" descr="NCCP CMYK BI.jpg">
          <a:extLst>
            <a:ext uri="{FF2B5EF4-FFF2-40B4-BE49-F238E27FC236}">
              <a16:creationId xmlns:a16="http://schemas.microsoft.com/office/drawing/2014/main" id="{60EFE918-20E6-404E-ABA5-6FEB03DD96C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23" name="Picture 1122" descr="NCCP CMYK BI.jpg">
          <a:extLst>
            <a:ext uri="{FF2B5EF4-FFF2-40B4-BE49-F238E27FC236}">
              <a16:creationId xmlns:a16="http://schemas.microsoft.com/office/drawing/2014/main" id="{AD13106F-D2F4-42DA-936F-51BDBD97EF8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24" name="Picture 1123" descr="NCCP CMYK BI.jpg">
          <a:extLst>
            <a:ext uri="{FF2B5EF4-FFF2-40B4-BE49-F238E27FC236}">
              <a16:creationId xmlns:a16="http://schemas.microsoft.com/office/drawing/2014/main" id="{47C328EC-D910-482E-B580-E256A3F7E01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25" name="Picture 1124" descr="NCCP CMYK BI.jpg">
          <a:extLst>
            <a:ext uri="{FF2B5EF4-FFF2-40B4-BE49-F238E27FC236}">
              <a16:creationId xmlns:a16="http://schemas.microsoft.com/office/drawing/2014/main" id="{41CD9848-AA73-4274-8E61-0BB7E8870F4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26" name="Picture 1125" descr="NCCP CMYK BI.jpg">
          <a:extLst>
            <a:ext uri="{FF2B5EF4-FFF2-40B4-BE49-F238E27FC236}">
              <a16:creationId xmlns:a16="http://schemas.microsoft.com/office/drawing/2014/main" id="{73939776-B3CD-466F-8FA4-8C6519C0AAD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27" name="Picture 1126" descr="NCCP CMYK BI.jpg">
          <a:extLst>
            <a:ext uri="{FF2B5EF4-FFF2-40B4-BE49-F238E27FC236}">
              <a16:creationId xmlns:a16="http://schemas.microsoft.com/office/drawing/2014/main" id="{2BA396D2-69A2-4240-BF3B-C3AF4D9F089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28" name="Picture 1127" descr="NCCP CMYK BI.jpg">
          <a:extLst>
            <a:ext uri="{FF2B5EF4-FFF2-40B4-BE49-F238E27FC236}">
              <a16:creationId xmlns:a16="http://schemas.microsoft.com/office/drawing/2014/main" id="{0D707E87-43F7-4DC7-B474-1B894CE8B9C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29" name="Picture 1128" descr="NCCP CMYK BI.jpg">
          <a:extLst>
            <a:ext uri="{FF2B5EF4-FFF2-40B4-BE49-F238E27FC236}">
              <a16:creationId xmlns:a16="http://schemas.microsoft.com/office/drawing/2014/main" id="{606E16F2-1721-4B0B-83C1-7F0FC6426AB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30" name="Picture 1129" descr="NCCP CMYK BI.jpg">
          <a:extLst>
            <a:ext uri="{FF2B5EF4-FFF2-40B4-BE49-F238E27FC236}">
              <a16:creationId xmlns:a16="http://schemas.microsoft.com/office/drawing/2014/main" id="{8C056A6F-6FC5-4E91-8D9D-9D33045076E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31" name="Picture 1130" descr="NCCP CMYK BI.jpg">
          <a:extLst>
            <a:ext uri="{FF2B5EF4-FFF2-40B4-BE49-F238E27FC236}">
              <a16:creationId xmlns:a16="http://schemas.microsoft.com/office/drawing/2014/main" id="{9E53BECB-F312-41B6-A2A9-605C31E522E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32" name="Picture 1131" descr="NCCP CMYK BI.jpg">
          <a:extLst>
            <a:ext uri="{FF2B5EF4-FFF2-40B4-BE49-F238E27FC236}">
              <a16:creationId xmlns:a16="http://schemas.microsoft.com/office/drawing/2014/main" id="{4972C303-456A-4162-BBFE-4F8E500FECC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33" name="Picture 1132" descr="NCCP CMYK BI.jpg">
          <a:extLst>
            <a:ext uri="{FF2B5EF4-FFF2-40B4-BE49-F238E27FC236}">
              <a16:creationId xmlns:a16="http://schemas.microsoft.com/office/drawing/2014/main" id="{4BB87C3C-D3A6-4704-ACD4-8F7A9C94639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34" name="Picture 1133" descr="NCCP CMYK BI.jpg">
          <a:extLst>
            <a:ext uri="{FF2B5EF4-FFF2-40B4-BE49-F238E27FC236}">
              <a16:creationId xmlns:a16="http://schemas.microsoft.com/office/drawing/2014/main" id="{485BB802-5738-43C7-9AB4-49FD7C4C614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35" name="Picture 1134" descr="NCCP CMYK BI.jpg">
          <a:extLst>
            <a:ext uri="{FF2B5EF4-FFF2-40B4-BE49-F238E27FC236}">
              <a16:creationId xmlns:a16="http://schemas.microsoft.com/office/drawing/2014/main" id="{0258D84E-3628-4E26-AA6E-E593C085C8C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36" name="Picture 1135" descr="NCCP CMYK BI.jpg">
          <a:extLst>
            <a:ext uri="{FF2B5EF4-FFF2-40B4-BE49-F238E27FC236}">
              <a16:creationId xmlns:a16="http://schemas.microsoft.com/office/drawing/2014/main" id="{3EAB1366-F923-42E8-9EFF-9B2518759FA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37" name="Picture 1136" descr="NCCP CMYK BI.jpg">
          <a:extLst>
            <a:ext uri="{FF2B5EF4-FFF2-40B4-BE49-F238E27FC236}">
              <a16:creationId xmlns:a16="http://schemas.microsoft.com/office/drawing/2014/main" id="{A2CB5278-9446-45B7-8F1D-5C2C3C43171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38" name="Picture 1137" descr="NCCP CMYK BI.jpg">
          <a:extLst>
            <a:ext uri="{FF2B5EF4-FFF2-40B4-BE49-F238E27FC236}">
              <a16:creationId xmlns:a16="http://schemas.microsoft.com/office/drawing/2014/main" id="{997FEF52-E92B-4B50-990C-3C03C42FDD6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39" name="Picture 1138" descr="NCCP CMYK BI.jpg">
          <a:extLst>
            <a:ext uri="{FF2B5EF4-FFF2-40B4-BE49-F238E27FC236}">
              <a16:creationId xmlns:a16="http://schemas.microsoft.com/office/drawing/2014/main" id="{DAE3CFB9-43DB-4579-8FF3-F5BD02FBAC3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40" name="Picture 1139" descr="NCCP CMYK BI.jpg">
          <a:extLst>
            <a:ext uri="{FF2B5EF4-FFF2-40B4-BE49-F238E27FC236}">
              <a16:creationId xmlns:a16="http://schemas.microsoft.com/office/drawing/2014/main" id="{13C6060A-DFBE-4D7F-8E6B-FACF9D3AD41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41" name="Picture 1140" descr="NCCP CMYK BI.jpg">
          <a:extLst>
            <a:ext uri="{FF2B5EF4-FFF2-40B4-BE49-F238E27FC236}">
              <a16:creationId xmlns:a16="http://schemas.microsoft.com/office/drawing/2014/main" id="{D854C696-CD9F-43BF-AA10-DDCA4021938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42" name="Picture 1141" descr="NCCP CMYK BI.jpg">
          <a:extLst>
            <a:ext uri="{FF2B5EF4-FFF2-40B4-BE49-F238E27FC236}">
              <a16:creationId xmlns:a16="http://schemas.microsoft.com/office/drawing/2014/main" id="{8B82F298-215D-4C91-9952-5082CB7D07F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143" name="Picture 1142" descr="NCCP CMYK BI.jpg">
          <a:extLst>
            <a:ext uri="{FF2B5EF4-FFF2-40B4-BE49-F238E27FC236}">
              <a16:creationId xmlns:a16="http://schemas.microsoft.com/office/drawing/2014/main" id="{22ECEDC9-6098-4BE2-96A9-958A24C82E9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44" name="Picture 1143" descr="NCCP CMYK BI.jpg">
          <a:extLst>
            <a:ext uri="{FF2B5EF4-FFF2-40B4-BE49-F238E27FC236}">
              <a16:creationId xmlns:a16="http://schemas.microsoft.com/office/drawing/2014/main" id="{CE63ADC5-43E5-4278-A37D-3F516528EBB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45" name="Picture 1144" descr="NCCP CMYK BI.jpg">
          <a:extLst>
            <a:ext uri="{FF2B5EF4-FFF2-40B4-BE49-F238E27FC236}">
              <a16:creationId xmlns:a16="http://schemas.microsoft.com/office/drawing/2014/main" id="{56E70FED-D0E3-4D72-8CF2-BDCDFE1AC98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46" name="Picture 1145" descr="NCCP CMYK BI.jpg">
          <a:extLst>
            <a:ext uri="{FF2B5EF4-FFF2-40B4-BE49-F238E27FC236}">
              <a16:creationId xmlns:a16="http://schemas.microsoft.com/office/drawing/2014/main" id="{1A24DF7D-7DD7-4888-A85B-5A8A32381CC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47" name="Picture 1146" descr="NCCP CMYK BI.jpg">
          <a:extLst>
            <a:ext uri="{FF2B5EF4-FFF2-40B4-BE49-F238E27FC236}">
              <a16:creationId xmlns:a16="http://schemas.microsoft.com/office/drawing/2014/main" id="{2FB21260-DCED-4D6E-BB57-51D60129B5C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48" name="Picture 1147" descr="NCCP CMYK BI.jpg">
          <a:extLst>
            <a:ext uri="{FF2B5EF4-FFF2-40B4-BE49-F238E27FC236}">
              <a16:creationId xmlns:a16="http://schemas.microsoft.com/office/drawing/2014/main" id="{C4798999-17D2-4B08-8D51-BC357DA13BB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49" name="Picture 1148" descr="NCCP CMYK BI.jpg">
          <a:extLst>
            <a:ext uri="{FF2B5EF4-FFF2-40B4-BE49-F238E27FC236}">
              <a16:creationId xmlns:a16="http://schemas.microsoft.com/office/drawing/2014/main" id="{3EEFF3EB-2E83-405A-BD05-121F0FED7DB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50" name="Picture 1149" descr="NCCP CMYK BI.jpg">
          <a:extLst>
            <a:ext uri="{FF2B5EF4-FFF2-40B4-BE49-F238E27FC236}">
              <a16:creationId xmlns:a16="http://schemas.microsoft.com/office/drawing/2014/main" id="{A7724B1A-D94C-4E8E-9B78-DAED9B44EB6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51" name="Picture 1150" descr="NCCP CMYK BI.jpg">
          <a:extLst>
            <a:ext uri="{FF2B5EF4-FFF2-40B4-BE49-F238E27FC236}">
              <a16:creationId xmlns:a16="http://schemas.microsoft.com/office/drawing/2014/main" id="{2D9153E0-42D8-4FB5-8626-50DCFB32C59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52" name="Picture 1151" descr="NCCP CMYK BI.jpg">
          <a:extLst>
            <a:ext uri="{FF2B5EF4-FFF2-40B4-BE49-F238E27FC236}">
              <a16:creationId xmlns:a16="http://schemas.microsoft.com/office/drawing/2014/main" id="{7A123118-EBB4-4258-A552-CFBF0F514C7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53" name="Picture 1152" descr="NCCP CMYK BI.jpg">
          <a:extLst>
            <a:ext uri="{FF2B5EF4-FFF2-40B4-BE49-F238E27FC236}">
              <a16:creationId xmlns:a16="http://schemas.microsoft.com/office/drawing/2014/main" id="{8B257BA1-5A4E-4C9D-9962-39AF59AFC00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54" name="Picture 1153" descr="NCCP CMYK BI.jpg">
          <a:extLst>
            <a:ext uri="{FF2B5EF4-FFF2-40B4-BE49-F238E27FC236}">
              <a16:creationId xmlns:a16="http://schemas.microsoft.com/office/drawing/2014/main" id="{EA3E85C7-3668-4516-80A4-DA70292A1CE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55" name="Picture 1154" descr="NCCP CMYK BI.jpg">
          <a:extLst>
            <a:ext uri="{FF2B5EF4-FFF2-40B4-BE49-F238E27FC236}">
              <a16:creationId xmlns:a16="http://schemas.microsoft.com/office/drawing/2014/main" id="{F3B58AF1-07A9-4285-865A-DFCF03F4085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56" name="Picture 1155" descr="NCCP CMYK BI.jpg">
          <a:extLst>
            <a:ext uri="{FF2B5EF4-FFF2-40B4-BE49-F238E27FC236}">
              <a16:creationId xmlns:a16="http://schemas.microsoft.com/office/drawing/2014/main" id="{1EF3B2C4-BB96-4CD0-A19B-BF9A4D708F6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57" name="Picture 1156" descr="NCCP CMYK BI.jpg">
          <a:extLst>
            <a:ext uri="{FF2B5EF4-FFF2-40B4-BE49-F238E27FC236}">
              <a16:creationId xmlns:a16="http://schemas.microsoft.com/office/drawing/2014/main" id="{169E33E6-21D0-4754-8269-B4F30887D93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58" name="Picture 1157" descr="NCCP CMYK BI.jpg">
          <a:extLst>
            <a:ext uri="{FF2B5EF4-FFF2-40B4-BE49-F238E27FC236}">
              <a16:creationId xmlns:a16="http://schemas.microsoft.com/office/drawing/2014/main" id="{23B4B222-F7BD-40C0-A032-19FA246AF4B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59" name="Picture 1158" descr="NCCP CMYK BI.jpg">
          <a:extLst>
            <a:ext uri="{FF2B5EF4-FFF2-40B4-BE49-F238E27FC236}">
              <a16:creationId xmlns:a16="http://schemas.microsoft.com/office/drawing/2014/main" id="{99974F18-6494-4A5F-BEEC-75695966792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160" name="Picture 1159" descr="NCCP CMYK BI.jpg">
          <a:extLst>
            <a:ext uri="{FF2B5EF4-FFF2-40B4-BE49-F238E27FC236}">
              <a16:creationId xmlns:a16="http://schemas.microsoft.com/office/drawing/2014/main" id="{92512A4F-5297-4728-A424-6BF658B9796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61" name="Picture 1160" descr="NCCP CMYK BI.jpg">
          <a:extLst>
            <a:ext uri="{FF2B5EF4-FFF2-40B4-BE49-F238E27FC236}">
              <a16:creationId xmlns:a16="http://schemas.microsoft.com/office/drawing/2014/main" id="{2C73DDB6-02C6-4B2C-901F-74A34C232DA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62" name="Picture 1161" descr="NCCP CMYK BI.jpg">
          <a:extLst>
            <a:ext uri="{FF2B5EF4-FFF2-40B4-BE49-F238E27FC236}">
              <a16:creationId xmlns:a16="http://schemas.microsoft.com/office/drawing/2014/main" id="{BD3F6A03-69D7-4AA2-BD91-915B1A86E10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63" name="Picture 1162" descr="NCCP CMYK BI.jpg">
          <a:extLst>
            <a:ext uri="{FF2B5EF4-FFF2-40B4-BE49-F238E27FC236}">
              <a16:creationId xmlns:a16="http://schemas.microsoft.com/office/drawing/2014/main" id="{E1205825-780D-4ECC-AEA6-446776EFC9C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64" name="Picture 1163" descr="NCCP CMYK BI.jpg">
          <a:extLst>
            <a:ext uri="{FF2B5EF4-FFF2-40B4-BE49-F238E27FC236}">
              <a16:creationId xmlns:a16="http://schemas.microsoft.com/office/drawing/2014/main" id="{ED009C2D-6A7D-4890-BDD8-91C8703FA9F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65" name="Picture 1164" descr="NCCP CMYK BI.jpg">
          <a:extLst>
            <a:ext uri="{FF2B5EF4-FFF2-40B4-BE49-F238E27FC236}">
              <a16:creationId xmlns:a16="http://schemas.microsoft.com/office/drawing/2014/main" id="{EDD711EB-E499-4A85-94B0-F1179AC0EC4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66" name="Picture 1165" descr="NCCP CMYK BI.jpg">
          <a:extLst>
            <a:ext uri="{FF2B5EF4-FFF2-40B4-BE49-F238E27FC236}">
              <a16:creationId xmlns:a16="http://schemas.microsoft.com/office/drawing/2014/main" id="{069939DC-740A-43BF-9EC0-9486980930A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67" name="Picture 1166" descr="NCCP CMYK BI.jpg">
          <a:extLst>
            <a:ext uri="{FF2B5EF4-FFF2-40B4-BE49-F238E27FC236}">
              <a16:creationId xmlns:a16="http://schemas.microsoft.com/office/drawing/2014/main" id="{0BB386DA-51D2-4192-B8D0-093A1664C55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68" name="Picture 1167" descr="NCCP CMYK BI.jpg">
          <a:extLst>
            <a:ext uri="{FF2B5EF4-FFF2-40B4-BE49-F238E27FC236}">
              <a16:creationId xmlns:a16="http://schemas.microsoft.com/office/drawing/2014/main" id="{119DE182-992C-44BF-B67E-689B9DE43FF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69" name="Picture 1168" descr="NCCP CMYK BI.jpg">
          <a:extLst>
            <a:ext uri="{FF2B5EF4-FFF2-40B4-BE49-F238E27FC236}">
              <a16:creationId xmlns:a16="http://schemas.microsoft.com/office/drawing/2014/main" id="{5B194CFE-E23C-4D49-8DD7-D63541702AE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70" name="Picture 1169" descr="NCCP CMYK BI.jpg">
          <a:extLst>
            <a:ext uri="{FF2B5EF4-FFF2-40B4-BE49-F238E27FC236}">
              <a16:creationId xmlns:a16="http://schemas.microsoft.com/office/drawing/2014/main" id="{43C13D2B-42C9-48B7-9D1C-C0705827DED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71" name="Picture 1170" descr="NCCP CMYK BI.jpg">
          <a:extLst>
            <a:ext uri="{FF2B5EF4-FFF2-40B4-BE49-F238E27FC236}">
              <a16:creationId xmlns:a16="http://schemas.microsoft.com/office/drawing/2014/main" id="{0CB4797E-7EB4-49E3-B863-D22B19CDF6E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72" name="Picture 1171" descr="NCCP CMYK BI.jpg">
          <a:extLst>
            <a:ext uri="{FF2B5EF4-FFF2-40B4-BE49-F238E27FC236}">
              <a16:creationId xmlns:a16="http://schemas.microsoft.com/office/drawing/2014/main" id="{8CDDB5BF-A0FE-41D8-AB1D-3CC5485E65C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73" name="Picture 1172" descr="NCCP CMYK BI.jpg">
          <a:extLst>
            <a:ext uri="{FF2B5EF4-FFF2-40B4-BE49-F238E27FC236}">
              <a16:creationId xmlns:a16="http://schemas.microsoft.com/office/drawing/2014/main" id="{240372BE-DC62-4AC2-B567-78257019069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74" name="Picture 1173" descr="NCCP CMYK BI.jpg">
          <a:extLst>
            <a:ext uri="{FF2B5EF4-FFF2-40B4-BE49-F238E27FC236}">
              <a16:creationId xmlns:a16="http://schemas.microsoft.com/office/drawing/2014/main" id="{2568676F-802F-4678-8338-C3809C23282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75" name="Picture 1174" descr="NCCP CMYK BI.jpg">
          <a:extLst>
            <a:ext uri="{FF2B5EF4-FFF2-40B4-BE49-F238E27FC236}">
              <a16:creationId xmlns:a16="http://schemas.microsoft.com/office/drawing/2014/main" id="{B3CDF233-3FD1-4BA6-83A9-48749FC7B6F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76" name="Picture 1175" descr="NCCP CMYK BI.jpg">
          <a:extLst>
            <a:ext uri="{FF2B5EF4-FFF2-40B4-BE49-F238E27FC236}">
              <a16:creationId xmlns:a16="http://schemas.microsoft.com/office/drawing/2014/main" id="{DA517E97-25C3-4F48-BC44-184B6A2D71D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77" name="Picture 1176" descr="NCCP CMYK BI.jpg">
          <a:extLst>
            <a:ext uri="{FF2B5EF4-FFF2-40B4-BE49-F238E27FC236}">
              <a16:creationId xmlns:a16="http://schemas.microsoft.com/office/drawing/2014/main" id="{346F6A5D-ADE3-45A1-9046-809A5739D7C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78" name="Picture 1177" descr="NCCP CMYK BI.jpg">
          <a:extLst>
            <a:ext uri="{FF2B5EF4-FFF2-40B4-BE49-F238E27FC236}">
              <a16:creationId xmlns:a16="http://schemas.microsoft.com/office/drawing/2014/main" id="{3DF848AD-594D-412F-A073-8E472926E2C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79" name="Picture 1178" descr="NCCP CMYK BI.jpg">
          <a:extLst>
            <a:ext uri="{FF2B5EF4-FFF2-40B4-BE49-F238E27FC236}">
              <a16:creationId xmlns:a16="http://schemas.microsoft.com/office/drawing/2014/main" id="{BD441F1F-6688-4D2B-BDCA-F64D9B6B74B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80" name="Picture 1179" descr="NCCP CMYK BI.jpg">
          <a:extLst>
            <a:ext uri="{FF2B5EF4-FFF2-40B4-BE49-F238E27FC236}">
              <a16:creationId xmlns:a16="http://schemas.microsoft.com/office/drawing/2014/main" id="{6BA56206-7B92-4E76-ACD5-5991DBBE11C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81" name="Picture 1180" descr="NCCP CMYK BI.jpg">
          <a:extLst>
            <a:ext uri="{FF2B5EF4-FFF2-40B4-BE49-F238E27FC236}">
              <a16:creationId xmlns:a16="http://schemas.microsoft.com/office/drawing/2014/main" id="{04C4B96A-F428-4F8B-A1F5-BEF96170A3F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82" name="Picture 1181" descr="NCCP CMYK BI.jpg">
          <a:extLst>
            <a:ext uri="{FF2B5EF4-FFF2-40B4-BE49-F238E27FC236}">
              <a16:creationId xmlns:a16="http://schemas.microsoft.com/office/drawing/2014/main" id="{D8F7D84E-5618-4E56-BA9F-B5B17437165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83" name="Picture 1182" descr="NCCP CMYK BI.jpg">
          <a:extLst>
            <a:ext uri="{FF2B5EF4-FFF2-40B4-BE49-F238E27FC236}">
              <a16:creationId xmlns:a16="http://schemas.microsoft.com/office/drawing/2014/main" id="{330B9710-3F5D-4F6A-B6D1-FA55126933B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184" name="Picture 1183" descr="NCCP CMYK BI.jpg">
          <a:extLst>
            <a:ext uri="{FF2B5EF4-FFF2-40B4-BE49-F238E27FC236}">
              <a16:creationId xmlns:a16="http://schemas.microsoft.com/office/drawing/2014/main" id="{EB185968-AFB8-4B3F-8259-D28552829C8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85" name="Picture 1184" descr="NCCP CMYK BI.jpg">
          <a:extLst>
            <a:ext uri="{FF2B5EF4-FFF2-40B4-BE49-F238E27FC236}">
              <a16:creationId xmlns:a16="http://schemas.microsoft.com/office/drawing/2014/main" id="{7C83E9AD-6964-4774-A40C-627FA4F91A3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86" name="Picture 1185" descr="NCCP CMYK BI.jpg">
          <a:extLst>
            <a:ext uri="{FF2B5EF4-FFF2-40B4-BE49-F238E27FC236}">
              <a16:creationId xmlns:a16="http://schemas.microsoft.com/office/drawing/2014/main" id="{7FD88680-1DA6-4F72-9715-C7E4D095920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87" name="Picture 1186" descr="NCCP CMYK BI.jpg">
          <a:extLst>
            <a:ext uri="{FF2B5EF4-FFF2-40B4-BE49-F238E27FC236}">
              <a16:creationId xmlns:a16="http://schemas.microsoft.com/office/drawing/2014/main" id="{DB040808-E760-4162-8059-23C74635737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88" name="Picture 1187" descr="NCCP CMYK BI.jpg">
          <a:extLst>
            <a:ext uri="{FF2B5EF4-FFF2-40B4-BE49-F238E27FC236}">
              <a16:creationId xmlns:a16="http://schemas.microsoft.com/office/drawing/2014/main" id="{1754397F-17AD-4305-8C2E-22E90530843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89" name="Picture 1188" descr="NCCP CMYK BI.jpg">
          <a:extLst>
            <a:ext uri="{FF2B5EF4-FFF2-40B4-BE49-F238E27FC236}">
              <a16:creationId xmlns:a16="http://schemas.microsoft.com/office/drawing/2014/main" id="{D66B3A08-0F39-4E79-AFC4-067E999D63A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90" name="Picture 1189" descr="NCCP CMYK BI.jpg">
          <a:extLst>
            <a:ext uri="{FF2B5EF4-FFF2-40B4-BE49-F238E27FC236}">
              <a16:creationId xmlns:a16="http://schemas.microsoft.com/office/drawing/2014/main" id="{E88365F7-81B1-4B09-9EDB-5B62B7D4B0A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91" name="Picture 1190" descr="NCCP CMYK BI.jpg">
          <a:extLst>
            <a:ext uri="{FF2B5EF4-FFF2-40B4-BE49-F238E27FC236}">
              <a16:creationId xmlns:a16="http://schemas.microsoft.com/office/drawing/2014/main" id="{8C4FECDA-E44E-40F7-9832-BF6D96E2086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92" name="Picture 1191" descr="NCCP CMYK BI.jpg">
          <a:extLst>
            <a:ext uri="{FF2B5EF4-FFF2-40B4-BE49-F238E27FC236}">
              <a16:creationId xmlns:a16="http://schemas.microsoft.com/office/drawing/2014/main" id="{5D473D23-BFA1-4321-98BB-095DE144286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93" name="Picture 1192" descr="NCCP CMYK BI.jpg">
          <a:extLst>
            <a:ext uri="{FF2B5EF4-FFF2-40B4-BE49-F238E27FC236}">
              <a16:creationId xmlns:a16="http://schemas.microsoft.com/office/drawing/2014/main" id="{75213F37-9754-4819-8542-BE1E490478B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94" name="Picture 1193" descr="NCCP CMYK BI.jpg">
          <a:extLst>
            <a:ext uri="{FF2B5EF4-FFF2-40B4-BE49-F238E27FC236}">
              <a16:creationId xmlns:a16="http://schemas.microsoft.com/office/drawing/2014/main" id="{3F71C4CA-AD77-4B54-A78B-3673F3E14B5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95" name="Picture 1194" descr="NCCP CMYK BI.jpg">
          <a:extLst>
            <a:ext uri="{FF2B5EF4-FFF2-40B4-BE49-F238E27FC236}">
              <a16:creationId xmlns:a16="http://schemas.microsoft.com/office/drawing/2014/main" id="{02589684-1332-414B-8781-0B002130551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96" name="Picture 1195" descr="NCCP CMYK BI.jpg">
          <a:extLst>
            <a:ext uri="{FF2B5EF4-FFF2-40B4-BE49-F238E27FC236}">
              <a16:creationId xmlns:a16="http://schemas.microsoft.com/office/drawing/2014/main" id="{221EC64D-3638-4410-A6BA-FE05C3F58E7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97" name="Picture 1196" descr="NCCP CMYK BI.jpg">
          <a:extLst>
            <a:ext uri="{FF2B5EF4-FFF2-40B4-BE49-F238E27FC236}">
              <a16:creationId xmlns:a16="http://schemas.microsoft.com/office/drawing/2014/main" id="{B6246635-0101-4D1E-8965-AD529F1C9D6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98" name="Picture 1197" descr="NCCP CMYK BI.jpg">
          <a:extLst>
            <a:ext uri="{FF2B5EF4-FFF2-40B4-BE49-F238E27FC236}">
              <a16:creationId xmlns:a16="http://schemas.microsoft.com/office/drawing/2014/main" id="{B6C72153-11B3-4337-9355-CB7EEA8BDF9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99" name="Picture 1198" descr="NCCP CMYK BI.jpg">
          <a:extLst>
            <a:ext uri="{FF2B5EF4-FFF2-40B4-BE49-F238E27FC236}">
              <a16:creationId xmlns:a16="http://schemas.microsoft.com/office/drawing/2014/main" id="{7C0C0941-2706-4805-814B-AB020DCDB9E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00" name="Picture 1199" descr="NCCP CMYK BI.jpg">
          <a:extLst>
            <a:ext uri="{FF2B5EF4-FFF2-40B4-BE49-F238E27FC236}">
              <a16:creationId xmlns:a16="http://schemas.microsoft.com/office/drawing/2014/main" id="{122F959B-8C2C-41F4-9EDA-F09841AD4D8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201" name="Picture 1200" descr="NCCP CMYK BI.jpg">
          <a:extLst>
            <a:ext uri="{FF2B5EF4-FFF2-40B4-BE49-F238E27FC236}">
              <a16:creationId xmlns:a16="http://schemas.microsoft.com/office/drawing/2014/main" id="{BD15E645-324F-494E-82C6-97773DE3BE2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02" name="Picture 1201" descr="NCCP CMYK BI.jpg">
          <a:extLst>
            <a:ext uri="{FF2B5EF4-FFF2-40B4-BE49-F238E27FC236}">
              <a16:creationId xmlns:a16="http://schemas.microsoft.com/office/drawing/2014/main" id="{7E9D40E6-A168-4ADF-ACEA-1CF07A3E274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03" name="Picture 1202" descr="NCCP CMYK BI.jpg">
          <a:extLst>
            <a:ext uri="{FF2B5EF4-FFF2-40B4-BE49-F238E27FC236}">
              <a16:creationId xmlns:a16="http://schemas.microsoft.com/office/drawing/2014/main" id="{C2906BC6-BDDE-4DBF-A204-40677DCD72A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04" name="Picture 1203" descr="NCCP CMYK BI.jpg">
          <a:extLst>
            <a:ext uri="{FF2B5EF4-FFF2-40B4-BE49-F238E27FC236}">
              <a16:creationId xmlns:a16="http://schemas.microsoft.com/office/drawing/2014/main" id="{9FC3758A-764D-466A-BBBB-F1ED5149FBD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05" name="Picture 1204" descr="NCCP CMYK BI.jpg">
          <a:extLst>
            <a:ext uri="{FF2B5EF4-FFF2-40B4-BE49-F238E27FC236}">
              <a16:creationId xmlns:a16="http://schemas.microsoft.com/office/drawing/2014/main" id="{8CEDDF68-7C46-4DB2-A1AC-92D7785E0D7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06" name="Picture 1205" descr="NCCP CMYK BI.jpg">
          <a:extLst>
            <a:ext uri="{FF2B5EF4-FFF2-40B4-BE49-F238E27FC236}">
              <a16:creationId xmlns:a16="http://schemas.microsoft.com/office/drawing/2014/main" id="{764E3335-0B05-430C-8729-8A7AEF34550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07" name="Picture 1206" descr="NCCP CMYK BI.jpg">
          <a:extLst>
            <a:ext uri="{FF2B5EF4-FFF2-40B4-BE49-F238E27FC236}">
              <a16:creationId xmlns:a16="http://schemas.microsoft.com/office/drawing/2014/main" id="{4AA463BF-0A1C-4C5F-A4C2-51529D83921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08" name="Picture 1207" descr="NCCP CMYK BI.jpg">
          <a:extLst>
            <a:ext uri="{FF2B5EF4-FFF2-40B4-BE49-F238E27FC236}">
              <a16:creationId xmlns:a16="http://schemas.microsoft.com/office/drawing/2014/main" id="{5B703F92-8EB2-4DE2-89B2-F0A7F52BC2D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09" name="Picture 1208" descr="NCCP CMYK BI.jpg">
          <a:extLst>
            <a:ext uri="{FF2B5EF4-FFF2-40B4-BE49-F238E27FC236}">
              <a16:creationId xmlns:a16="http://schemas.microsoft.com/office/drawing/2014/main" id="{EE7DB6B0-9B76-481C-8FA2-2F2E7F81B0F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10" name="Picture 1209" descr="NCCP CMYK BI.jpg">
          <a:extLst>
            <a:ext uri="{FF2B5EF4-FFF2-40B4-BE49-F238E27FC236}">
              <a16:creationId xmlns:a16="http://schemas.microsoft.com/office/drawing/2014/main" id="{4916CDD9-7AC1-431D-9A6B-63C70075CFA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11" name="Picture 1210" descr="NCCP CMYK BI.jpg">
          <a:extLst>
            <a:ext uri="{FF2B5EF4-FFF2-40B4-BE49-F238E27FC236}">
              <a16:creationId xmlns:a16="http://schemas.microsoft.com/office/drawing/2014/main" id="{910F5472-F58C-439B-9335-952414D9AD0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12" name="Picture 1211" descr="NCCP CMYK BI.jpg">
          <a:extLst>
            <a:ext uri="{FF2B5EF4-FFF2-40B4-BE49-F238E27FC236}">
              <a16:creationId xmlns:a16="http://schemas.microsoft.com/office/drawing/2014/main" id="{7D698C7D-FFCD-4006-B86D-629E03CE3AE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13" name="Picture 1212" descr="NCCP CMYK BI.jpg">
          <a:extLst>
            <a:ext uri="{FF2B5EF4-FFF2-40B4-BE49-F238E27FC236}">
              <a16:creationId xmlns:a16="http://schemas.microsoft.com/office/drawing/2014/main" id="{05B725C1-46C1-4B1A-95BC-0793DEAB1B4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14" name="Picture 1213" descr="NCCP CMYK BI.jpg">
          <a:extLst>
            <a:ext uri="{FF2B5EF4-FFF2-40B4-BE49-F238E27FC236}">
              <a16:creationId xmlns:a16="http://schemas.microsoft.com/office/drawing/2014/main" id="{16CD48C3-88A5-493A-8EB0-70640DC684F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15" name="Picture 1214" descr="NCCP CMYK BI.jpg">
          <a:extLst>
            <a:ext uri="{FF2B5EF4-FFF2-40B4-BE49-F238E27FC236}">
              <a16:creationId xmlns:a16="http://schemas.microsoft.com/office/drawing/2014/main" id="{23EA34FC-58CF-46D5-BC9D-682D3F2CB56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16" name="Picture 1215" descr="NCCP CMYK BI.jpg">
          <a:extLst>
            <a:ext uri="{FF2B5EF4-FFF2-40B4-BE49-F238E27FC236}">
              <a16:creationId xmlns:a16="http://schemas.microsoft.com/office/drawing/2014/main" id="{F6957FBD-8306-424E-8DAD-A70A8C344E2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17" name="Picture 1216" descr="NCCP CMYK BI.jpg">
          <a:extLst>
            <a:ext uri="{FF2B5EF4-FFF2-40B4-BE49-F238E27FC236}">
              <a16:creationId xmlns:a16="http://schemas.microsoft.com/office/drawing/2014/main" id="{34436252-439E-49B4-8D42-6ABC7C6ED20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18" name="Picture 1217" descr="NCCP CMYK BI.jpg">
          <a:extLst>
            <a:ext uri="{FF2B5EF4-FFF2-40B4-BE49-F238E27FC236}">
              <a16:creationId xmlns:a16="http://schemas.microsoft.com/office/drawing/2014/main" id="{18FE0F09-1B32-42C3-9C07-9DED3AD8E16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19" name="Picture 1218" descr="NCCP CMYK BI.jpg">
          <a:extLst>
            <a:ext uri="{FF2B5EF4-FFF2-40B4-BE49-F238E27FC236}">
              <a16:creationId xmlns:a16="http://schemas.microsoft.com/office/drawing/2014/main" id="{2F00EABE-6A4B-43BE-9DDD-C7C0572D34C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20" name="Picture 1219" descr="NCCP CMYK BI.jpg">
          <a:extLst>
            <a:ext uri="{FF2B5EF4-FFF2-40B4-BE49-F238E27FC236}">
              <a16:creationId xmlns:a16="http://schemas.microsoft.com/office/drawing/2014/main" id="{86857CA8-CC78-487D-9FEB-73EE73908E6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21" name="Picture 1220" descr="NCCP CMYK BI.jpg">
          <a:extLst>
            <a:ext uri="{FF2B5EF4-FFF2-40B4-BE49-F238E27FC236}">
              <a16:creationId xmlns:a16="http://schemas.microsoft.com/office/drawing/2014/main" id="{31E33BF0-999E-4341-BE84-90DF9C15467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22" name="Picture 1221" descr="NCCP CMYK BI.jpg">
          <a:extLst>
            <a:ext uri="{FF2B5EF4-FFF2-40B4-BE49-F238E27FC236}">
              <a16:creationId xmlns:a16="http://schemas.microsoft.com/office/drawing/2014/main" id="{20660AB4-0FC1-4AEB-8CA0-9C17330BA62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23" name="Picture 1222" descr="NCCP CMYK BI.jpg">
          <a:extLst>
            <a:ext uri="{FF2B5EF4-FFF2-40B4-BE49-F238E27FC236}">
              <a16:creationId xmlns:a16="http://schemas.microsoft.com/office/drawing/2014/main" id="{2B4CAECA-3DC3-4C18-BDAA-07E8E0CCE5D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24" name="Picture 1223" descr="NCCP CMYK BI.jpg">
          <a:extLst>
            <a:ext uri="{FF2B5EF4-FFF2-40B4-BE49-F238E27FC236}">
              <a16:creationId xmlns:a16="http://schemas.microsoft.com/office/drawing/2014/main" id="{DF23F3A9-7FCD-4240-8B3F-4CA597C5AC8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25" name="Picture 1224" descr="NCCP CMYK BI.jpg">
          <a:extLst>
            <a:ext uri="{FF2B5EF4-FFF2-40B4-BE49-F238E27FC236}">
              <a16:creationId xmlns:a16="http://schemas.microsoft.com/office/drawing/2014/main" id="{9F178280-F882-4F8C-978A-EC86E031BB4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26" name="Picture 1225" descr="NCCP CMYK BI.jpg">
          <a:extLst>
            <a:ext uri="{FF2B5EF4-FFF2-40B4-BE49-F238E27FC236}">
              <a16:creationId xmlns:a16="http://schemas.microsoft.com/office/drawing/2014/main" id="{A5EFE21B-32D3-4C9A-864B-1BEEDA1F467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27" name="Picture 1226" descr="NCCP CMYK BI.jpg">
          <a:extLst>
            <a:ext uri="{FF2B5EF4-FFF2-40B4-BE49-F238E27FC236}">
              <a16:creationId xmlns:a16="http://schemas.microsoft.com/office/drawing/2014/main" id="{C56D1509-CF4F-493E-A725-E48E0045AD2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28" name="Picture 1227" descr="NCCP CMYK BI.jpg">
          <a:extLst>
            <a:ext uri="{FF2B5EF4-FFF2-40B4-BE49-F238E27FC236}">
              <a16:creationId xmlns:a16="http://schemas.microsoft.com/office/drawing/2014/main" id="{CDDFC9AE-6CAA-4AE6-B0E7-60554BAB78A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29" name="Picture 1228" descr="NCCP CMYK BI.jpg">
          <a:extLst>
            <a:ext uri="{FF2B5EF4-FFF2-40B4-BE49-F238E27FC236}">
              <a16:creationId xmlns:a16="http://schemas.microsoft.com/office/drawing/2014/main" id="{A5AF0441-BBE9-41C2-8394-B68E5DB8B22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30" name="Picture 1229" descr="NCCP CMYK BI.jpg">
          <a:extLst>
            <a:ext uri="{FF2B5EF4-FFF2-40B4-BE49-F238E27FC236}">
              <a16:creationId xmlns:a16="http://schemas.microsoft.com/office/drawing/2014/main" id="{4AA03C7D-E6B1-4F2F-A7B4-37EF6E35892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31" name="Picture 1230" descr="NCCP CMYK BI.jpg">
          <a:extLst>
            <a:ext uri="{FF2B5EF4-FFF2-40B4-BE49-F238E27FC236}">
              <a16:creationId xmlns:a16="http://schemas.microsoft.com/office/drawing/2014/main" id="{599F88CB-7E2F-4B1A-A741-CFF87593104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32" name="Picture 1231" descr="NCCP CMYK BI.jpg">
          <a:extLst>
            <a:ext uri="{FF2B5EF4-FFF2-40B4-BE49-F238E27FC236}">
              <a16:creationId xmlns:a16="http://schemas.microsoft.com/office/drawing/2014/main" id="{8D4E773C-49A1-49C5-9424-FF4EC08D17B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33" name="Picture 1232" descr="NCCP CMYK BI.jpg">
          <a:extLst>
            <a:ext uri="{FF2B5EF4-FFF2-40B4-BE49-F238E27FC236}">
              <a16:creationId xmlns:a16="http://schemas.microsoft.com/office/drawing/2014/main" id="{9F238BBA-ACAE-4EFD-B0F8-A7489DA7A23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34" name="Picture 1233" descr="NCCP CMYK BI.jpg">
          <a:extLst>
            <a:ext uri="{FF2B5EF4-FFF2-40B4-BE49-F238E27FC236}">
              <a16:creationId xmlns:a16="http://schemas.microsoft.com/office/drawing/2014/main" id="{FE7ED3F6-17C4-459E-A90C-D24BE4FF11C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35" name="Picture 1234" descr="NCCP CMYK BI.jpg">
          <a:extLst>
            <a:ext uri="{FF2B5EF4-FFF2-40B4-BE49-F238E27FC236}">
              <a16:creationId xmlns:a16="http://schemas.microsoft.com/office/drawing/2014/main" id="{8BD3D4AC-401D-4D7D-AFD4-62E35CBD5B8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36" name="Picture 1235" descr="NCCP CMYK BI.jpg">
          <a:extLst>
            <a:ext uri="{FF2B5EF4-FFF2-40B4-BE49-F238E27FC236}">
              <a16:creationId xmlns:a16="http://schemas.microsoft.com/office/drawing/2014/main" id="{A8BEA85E-8CD3-43CD-9EEC-E09DB96C9A6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37" name="Picture 1236" descr="NCCP CMYK BI.jpg">
          <a:extLst>
            <a:ext uri="{FF2B5EF4-FFF2-40B4-BE49-F238E27FC236}">
              <a16:creationId xmlns:a16="http://schemas.microsoft.com/office/drawing/2014/main" id="{E559B05B-CB79-4F33-B203-6F5528C3910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38" name="Picture 1237" descr="NCCP CMYK BI.jpg">
          <a:extLst>
            <a:ext uri="{FF2B5EF4-FFF2-40B4-BE49-F238E27FC236}">
              <a16:creationId xmlns:a16="http://schemas.microsoft.com/office/drawing/2014/main" id="{DA4433DA-2CC7-470E-9D14-CEBB745357E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39" name="Picture 1238" descr="NCCP CMYK BI.jpg">
          <a:extLst>
            <a:ext uri="{FF2B5EF4-FFF2-40B4-BE49-F238E27FC236}">
              <a16:creationId xmlns:a16="http://schemas.microsoft.com/office/drawing/2014/main" id="{F449CBDD-A47D-420D-AD22-E9717DCA4F4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240" name="Picture 1239" descr="NCCP CMYK BI.jpg">
          <a:extLst>
            <a:ext uri="{FF2B5EF4-FFF2-40B4-BE49-F238E27FC236}">
              <a16:creationId xmlns:a16="http://schemas.microsoft.com/office/drawing/2014/main" id="{CE97B2D0-0168-4E52-A4E1-9428B931EB7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41" name="Picture 1240" descr="NCCP CMYK BI.jpg">
          <a:extLst>
            <a:ext uri="{FF2B5EF4-FFF2-40B4-BE49-F238E27FC236}">
              <a16:creationId xmlns:a16="http://schemas.microsoft.com/office/drawing/2014/main" id="{F4575865-F5B9-495B-A3FB-33571B7CA4C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42" name="Picture 1241" descr="NCCP CMYK BI.jpg">
          <a:extLst>
            <a:ext uri="{FF2B5EF4-FFF2-40B4-BE49-F238E27FC236}">
              <a16:creationId xmlns:a16="http://schemas.microsoft.com/office/drawing/2014/main" id="{7A2DF340-7A84-4DF2-9361-DF609B40262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43" name="Picture 1242" descr="NCCP CMYK BI.jpg">
          <a:extLst>
            <a:ext uri="{FF2B5EF4-FFF2-40B4-BE49-F238E27FC236}">
              <a16:creationId xmlns:a16="http://schemas.microsoft.com/office/drawing/2014/main" id="{130B3E2C-A887-4812-B27F-5D1E9D83E36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44" name="Picture 1243" descr="NCCP CMYK BI.jpg">
          <a:extLst>
            <a:ext uri="{FF2B5EF4-FFF2-40B4-BE49-F238E27FC236}">
              <a16:creationId xmlns:a16="http://schemas.microsoft.com/office/drawing/2014/main" id="{058D2283-4936-4292-ADD9-39214C9F0E3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45" name="Picture 1244" descr="NCCP CMYK BI.jpg">
          <a:extLst>
            <a:ext uri="{FF2B5EF4-FFF2-40B4-BE49-F238E27FC236}">
              <a16:creationId xmlns:a16="http://schemas.microsoft.com/office/drawing/2014/main" id="{573E6BF0-6EA0-45CF-BFC8-C09681C3364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46" name="Picture 1245" descr="NCCP CMYK BI.jpg">
          <a:extLst>
            <a:ext uri="{FF2B5EF4-FFF2-40B4-BE49-F238E27FC236}">
              <a16:creationId xmlns:a16="http://schemas.microsoft.com/office/drawing/2014/main" id="{45F9EC19-A214-466E-B586-0BB4CFB700A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47" name="Picture 1246" descr="NCCP CMYK BI.jpg">
          <a:extLst>
            <a:ext uri="{FF2B5EF4-FFF2-40B4-BE49-F238E27FC236}">
              <a16:creationId xmlns:a16="http://schemas.microsoft.com/office/drawing/2014/main" id="{CF9DF4F0-0EE0-4B25-B9E9-B7010282192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48" name="Picture 1247" descr="NCCP CMYK BI.jpg">
          <a:extLst>
            <a:ext uri="{FF2B5EF4-FFF2-40B4-BE49-F238E27FC236}">
              <a16:creationId xmlns:a16="http://schemas.microsoft.com/office/drawing/2014/main" id="{C64EA690-5050-4247-8CD1-563D05926AA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49" name="Picture 1248" descr="NCCP CMYK BI.jpg">
          <a:extLst>
            <a:ext uri="{FF2B5EF4-FFF2-40B4-BE49-F238E27FC236}">
              <a16:creationId xmlns:a16="http://schemas.microsoft.com/office/drawing/2014/main" id="{28F26210-F251-4227-94B2-A4247EF258F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50" name="Picture 1249" descr="NCCP CMYK BI.jpg">
          <a:extLst>
            <a:ext uri="{FF2B5EF4-FFF2-40B4-BE49-F238E27FC236}">
              <a16:creationId xmlns:a16="http://schemas.microsoft.com/office/drawing/2014/main" id="{612D8F88-831C-4C55-86AA-2A30A19DA5B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51" name="Picture 1250" descr="NCCP CMYK BI.jpg">
          <a:extLst>
            <a:ext uri="{FF2B5EF4-FFF2-40B4-BE49-F238E27FC236}">
              <a16:creationId xmlns:a16="http://schemas.microsoft.com/office/drawing/2014/main" id="{5D81DCE7-D2D7-429D-9F90-38FD3D1AB1C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52" name="Picture 1251" descr="NCCP CMYK BI.jpg">
          <a:extLst>
            <a:ext uri="{FF2B5EF4-FFF2-40B4-BE49-F238E27FC236}">
              <a16:creationId xmlns:a16="http://schemas.microsoft.com/office/drawing/2014/main" id="{BDB418CD-4453-4F3B-B27A-A5ED7E9BE05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53" name="Picture 1252" descr="NCCP CMYK BI.jpg">
          <a:extLst>
            <a:ext uri="{FF2B5EF4-FFF2-40B4-BE49-F238E27FC236}">
              <a16:creationId xmlns:a16="http://schemas.microsoft.com/office/drawing/2014/main" id="{4D1A9DD9-720F-424C-BDF2-9FFEDF977CD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54" name="Picture 1253" descr="NCCP CMYK BI.jpg">
          <a:extLst>
            <a:ext uri="{FF2B5EF4-FFF2-40B4-BE49-F238E27FC236}">
              <a16:creationId xmlns:a16="http://schemas.microsoft.com/office/drawing/2014/main" id="{07A67F07-56B7-4429-AC63-642AC3E0F94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55" name="Picture 1254" descr="NCCP CMYK BI.jpg">
          <a:extLst>
            <a:ext uri="{FF2B5EF4-FFF2-40B4-BE49-F238E27FC236}">
              <a16:creationId xmlns:a16="http://schemas.microsoft.com/office/drawing/2014/main" id="{286B5922-3027-4F24-9376-7CDBA1E8945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56" name="Picture 1255" descr="NCCP CMYK BI.jpg">
          <a:extLst>
            <a:ext uri="{FF2B5EF4-FFF2-40B4-BE49-F238E27FC236}">
              <a16:creationId xmlns:a16="http://schemas.microsoft.com/office/drawing/2014/main" id="{ACA70FFC-5026-4AD7-996D-D16435B50BD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257" name="Picture 1256" descr="NCCP CMYK BI.jpg">
          <a:extLst>
            <a:ext uri="{FF2B5EF4-FFF2-40B4-BE49-F238E27FC236}">
              <a16:creationId xmlns:a16="http://schemas.microsoft.com/office/drawing/2014/main" id="{A2A9832E-18C5-49F2-86B2-472448407C5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58" name="Picture 1257" descr="NCCP CMYK BI.jpg">
          <a:extLst>
            <a:ext uri="{FF2B5EF4-FFF2-40B4-BE49-F238E27FC236}">
              <a16:creationId xmlns:a16="http://schemas.microsoft.com/office/drawing/2014/main" id="{E6BBE397-C640-437E-9B76-EB6E2B681CD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59" name="Picture 1258" descr="NCCP CMYK BI.jpg">
          <a:extLst>
            <a:ext uri="{FF2B5EF4-FFF2-40B4-BE49-F238E27FC236}">
              <a16:creationId xmlns:a16="http://schemas.microsoft.com/office/drawing/2014/main" id="{0826A13F-155E-4962-B48D-5B1BAF107BF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60" name="Picture 1259" descr="NCCP CMYK BI.jpg">
          <a:extLst>
            <a:ext uri="{FF2B5EF4-FFF2-40B4-BE49-F238E27FC236}">
              <a16:creationId xmlns:a16="http://schemas.microsoft.com/office/drawing/2014/main" id="{D229DE99-F633-4ABA-9104-FBF8FC80A2E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61" name="Picture 1260" descr="NCCP CMYK BI.jpg">
          <a:extLst>
            <a:ext uri="{FF2B5EF4-FFF2-40B4-BE49-F238E27FC236}">
              <a16:creationId xmlns:a16="http://schemas.microsoft.com/office/drawing/2014/main" id="{077FC668-7CE9-4D3A-843C-B280316776E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62" name="Picture 1261" descr="NCCP CMYK BI.jpg">
          <a:extLst>
            <a:ext uri="{FF2B5EF4-FFF2-40B4-BE49-F238E27FC236}">
              <a16:creationId xmlns:a16="http://schemas.microsoft.com/office/drawing/2014/main" id="{F4C3889D-5D13-432C-9C0E-A494F4E0366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63" name="Picture 1262" descr="NCCP CMYK BI.jpg">
          <a:extLst>
            <a:ext uri="{FF2B5EF4-FFF2-40B4-BE49-F238E27FC236}">
              <a16:creationId xmlns:a16="http://schemas.microsoft.com/office/drawing/2014/main" id="{017F3B35-618C-4263-8217-48D3FB9AAED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64" name="Picture 1263" descr="NCCP CMYK BI.jpg">
          <a:extLst>
            <a:ext uri="{FF2B5EF4-FFF2-40B4-BE49-F238E27FC236}">
              <a16:creationId xmlns:a16="http://schemas.microsoft.com/office/drawing/2014/main" id="{542B51E4-EAF7-47FC-8FBE-127085806D0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65" name="Picture 1264" descr="NCCP CMYK BI.jpg">
          <a:extLst>
            <a:ext uri="{FF2B5EF4-FFF2-40B4-BE49-F238E27FC236}">
              <a16:creationId xmlns:a16="http://schemas.microsoft.com/office/drawing/2014/main" id="{3E682B3F-488F-480A-B101-4CCB50EA658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66" name="Picture 1265" descr="NCCP CMYK BI.jpg">
          <a:extLst>
            <a:ext uri="{FF2B5EF4-FFF2-40B4-BE49-F238E27FC236}">
              <a16:creationId xmlns:a16="http://schemas.microsoft.com/office/drawing/2014/main" id="{41D9212C-B3CF-4549-92BE-D575EFB1E25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67" name="Picture 1266" descr="NCCP CMYK BI.jpg">
          <a:extLst>
            <a:ext uri="{FF2B5EF4-FFF2-40B4-BE49-F238E27FC236}">
              <a16:creationId xmlns:a16="http://schemas.microsoft.com/office/drawing/2014/main" id="{184DED40-35AD-4C09-ABE9-C4F4D93EDED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1268" name="Picture 1267" descr="NCCP CMYK BI.jpg">
          <a:extLst>
            <a:ext uri="{FF2B5EF4-FFF2-40B4-BE49-F238E27FC236}">
              <a16:creationId xmlns:a16="http://schemas.microsoft.com/office/drawing/2014/main" id="{FC77D5C9-A8E4-47F0-89A9-9A2901E37B9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69" name="Picture 1268" descr="NCCP CMYK BI.jpg">
          <a:extLst>
            <a:ext uri="{FF2B5EF4-FFF2-40B4-BE49-F238E27FC236}">
              <a16:creationId xmlns:a16="http://schemas.microsoft.com/office/drawing/2014/main" id="{8708B723-5471-4E3A-BF28-C9B6153D677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70" name="Picture 1269" descr="NCCP CMYK BI.jpg">
          <a:extLst>
            <a:ext uri="{FF2B5EF4-FFF2-40B4-BE49-F238E27FC236}">
              <a16:creationId xmlns:a16="http://schemas.microsoft.com/office/drawing/2014/main" id="{88CB727E-CE99-41F7-99A2-8BE0FE65D97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1271" name="Picture 1270" descr="NCCP CMYK BI.jpg">
          <a:extLst>
            <a:ext uri="{FF2B5EF4-FFF2-40B4-BE49-F238E27FC236}">
              <a16:creationId xmlns:a16="http://schemas.microsoft.com/office/drawing/2014/main" id="{9CD824E8-90DA-49A2-8C76-18A42FF3A34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1272" name="Picture 1271" descr="NCCP CMYK BI.jpg">
          <a:extLst>
            <a:ext uri="{FF2B5EF4-FFF2-40B4-BE49-F238E27FC236}">
              <a16:creationId xmlns:a16="http://schemas.microsoft.com/office/drawing/2014/main" id="{E83F9E35-44E3-454A-8641-76BFBB87EF6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1273" name="Picture 1272" descr="NCCP CMYK BI.jpg">
          <a:extLst>
            <a:ext uri="{FF2B5EF4-FFF2-40B4-BE49-F238E27FC236}">
              <a16:creationId xmlns:a16="http://schemas.microsoft.com/office/drawing/2014/main" id="{34080E1F-92A8-48C9-8AC0-FDE9A43A00B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74" name="Picture 1273" descr="NCCP CMYK BI.jpg">
          <a:extLst>
            <a:ext uri="{FF2B5EF4-FFF2-40B4-BE49-F238E27FC236}">
              <a16:creationId xmlns:a16="http://schemas.microsoft.com/office/drawing/2014/main" id="{B6117439-399B-4199-87C5-18264028FE3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75" name="Picture 1274" descr="NCCP CMYK BI.jpg">
          <a:extLst>
            <a:ext uri="{FF2B5EF4-FFF2-40B4-BE49-F238E27FC236}">
              <a16:creationId xmlns:a16="http://schemas.microsoft.com/office/drawing/2014/main" id="{FF4164FC-A342-4823-B6A3-0FA1A1D7211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76" name="Picture 1275" descr="NCCP CMYK BI.jpg">
          <a:extLst>
            <a:ext uri="{FF2B5EF4-FFF2-40B4-BE49-F238E27FC236}">
              <a16:creationId xmlns:a16="http://schemas.microsoft.com/office/drawing/2014/main" id="{861E8B69-A06A-4A30-AE88-2F4F9D19BA4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77" name="Picture 1276" descr="NCCP CMYK BI.jpg">
          <a:extLst>
            <a:ext uri="{FF2B5EF4-FFF2-40B4-BE49-F238E27FC236}">
              <a16:creationId xmlns:a16="http://schemas.microsoft.com/office/drawing/2014/main" id="{4AF7ED67-E5B8-43CB-9A05-90873B5B1F1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78" name="Picture 1277" descr="NCCP CMYK BI.jpg">
          <a:extLst>
            <a:ext uri="{FF2B5EF4-FFF2-40B4-BE49-F238E27FC236}">
              <a16:creationId xmlns:a16="http://schemas.microsoft.com/office/drawing/2014/main" id="{FE2827FF-D66F-4E44-98D3-62075E066CD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79" name="Picture 1278" descr="NCCP CMYK BI.jpg">
          <a:extLst>
            <a:ext uri="{FF2B5EF4-FFF2-40B4-BE49-F238E27FC236}">
              <a16:creationId xmlns:a16="http://schemas.microsoft.com/office/drawing/2014/main" id="{1C885380-BD4F-44A3-A8CE-8B128452020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80" name="Picture 1279" descr="NCCP CMYK BI.jpg">
          <a:extLst>
            <a:ext uri="{FF2B5EF4-FFF2-40B4-BE49-F238E27FC236}">
              <a16:creationId xmlns:a16="http://schemas.microsoft.com/office/drawing/2014/main" id="{BA911542-CD5D-46AC-A2EB-23C1481A508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81" name="Picture 1280" descr="NCCP CMYK BI.jpg">
          <a:extLst>
            <a:ext uri="{FF2B5EF4-FFF2-40B4-BE49-F238E27FC236}">
              <a16:creationId xmlns:a16="http://schemas.microsoft.com/office/drawing/2014/main" id="{180EAC35-183E-4A29-987E-584162011E6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82" name="Picture 1281" descr="NCCP CMYK BI.jpg">
          <a:extLst>
            <a:ext uri="{FF2B5EF4-FFF2-40B4-BE49-F238E27FC236}">
              <a16:creationId xmlns:a16="http://schemas.microsoft.com/office/drawing/2014/main" id="{0AD45004-4C76-461B-8AF3-8721DF970A7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83" name="Picture 1282" descr="NCCP CMYK BI.jpg">
          <a:extLst>
            <a:ext uri="{FF2B5EF4-FFF2-40B4-BE49-F238E27FC236}">
              <a16:creationId xmlns:a16="http://schemas.microsoft.com/office/drawing/2014/main" id="{4FCD8098-BE5A-49F4-A318-3EC84042FDD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84" name="Picture 1283" descr="NCCP CMYK BI.jpg">
          <a:extLst>
            <a:ext uri="{FF2B5EF4-FFF2-40B4-BE49-F238E27FC236}">
              <a16:creationId xmlns:a16="http://schemas.microsoft.com/office/drawing/2014/main" id="{00DED018-9322-49C4-B682-66A2B54ED41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85" name="Picture 1284" descr="NCCP CMYK BI.jpg">
          <a:extLst>
            <a:ext uri="{FF2B5EF4-FFF2-40B4-BE49-F238E27FC236}">
              <a16:creationId xmlns:a16="http://schemas.microsoft.com/office/drawing/2014/main" id="{9E448312-653F-4771-9347-9A2E585F589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86" name="Picture 1285" descr="NCCP CMYK BI.jpg">
          <a:extLst>
            <a:ext uri="{FF2B5EF4-FFF2-40B4-BE49-F238E27FC236}">
              <a16:creationId xmlns:a16="http://schemas.microsoft.com/office/drawing/2014/main" id="{7FAA8564-0352-4032-B9F8-7937666B0F9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87" name="Picture 1286" descr="NCCP CMYK BI.jpg">
          <a:extLst>
            <a:ext uri="{FF2B5EF4-FFF2-40B4-BE49-F238E27FC236}">
              <a16:creationId xmlns:a16="http://schemas.microsoft.com/office/drawing/2014/main" id="{2A6006E1-D2E3-4A8E-8833-383421EABB4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10</xdr:col>
      <xdr:colOff>0</xdr:colOff>
      <xdr:row>12</xdr:row>
      <xdr:rowOff>39770</xdr:rowOff>
    </xdr:to>
    <xdr:pic>
      <xdr:nvPicPr>
        <xdr:cNvPr id="2" name="Picture 1" descr="NCCP CMYK BI.jpg">
          <a:extLst>
            <a:ext uri="{FF2B5EF4-FFF2-40B4-BE49-F238E27FC236}">
              <a16:creationId xmlns:a16="http://schemas.microsoft.com/office/drawing/2014/main" id="{D1461264-5F5C-4CEB-8301-7CD873CE6685}"/>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87470"/>
        </a:xfrm>
        <a:prstGeom prst="rect">
          <a:avLst/>
        </a:prstGeom>
      </xdr:spPr>
    </xdr:pic>
    <xdr:clientData/>
  </xdr:twoCellAnchor>
  <xdr:oneCellAnchor>
    <xdr:from>
      <xdr:col>11</xdr:col>
      <xdr:colOff>0</xdr:colOff>
      <xdr:row>70</xdr:row>
      <xdr:rowOff>0</xdr:rowOff>
    </xdr:from>
    <xdr:ext cx="0" cy="510159"/>
    <xdr:pic>
      <xdr:nvPicPr>
        <xdr:cNvPr id="3" name="Picture 2" descr="NCCP CMYK BI.jpg">
          <a:extLst>
            <a:ext uri="{FF2B5EF4-FFF2-40B4-BE49-F238E27FC236}">
              <a16:creationId xmlns:a16="http://schemas.microsoft.com/office/drawing/2014/main" id="{5AAC91AD-432F-4336-9E63-FD76B8B450FC}"/>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4" name="Picture 3" descr="NCCP CMYK BI.jpg">
          <a:extLst>
            <a:ext uri="{FF2B5EF4-FFF2-40B4-BE49-F238E27FC236}">
              <a16:creationId xmlns:a16="http://schemas.microsoft.com/office/drawing/2014/main" id="{20E7285E-97B3-452C-86A5-AACB43E3871E}"/>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5" name="Picture 4" descr="NCCP CMYK BI.jpg">
          <a:extLst>
            <a:ext uri="{FF2B5EF4-FFF2-40B4-BE49-F238E27FC236}">
              <a16:creationId xmlns:a16="http://schemas.microsoft.com/office/drawing/2014/main" id="{6A1F5232-D3D2-4329-A3FB-FC8D07F8E00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6" name="Picture 5" descr="NCCP CMYK BI.jpg">
          <a:extLst>
            <a:ext uri="{FF2B5EF4-FFF2-40B4-BE49-F238E27FC236}">
              <a16:creationId xmlns:a16="http://schemas.microsoft.com/office/drawing/2014/main" id="{61F5CE70-BB84-4661-9432-C7F9C3ACE983}"/>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7" name="Picture 6" descr="NCCP CMYK BI.jpg">
          <a:extLst>
            <a:ext uri="{FF2B5EF4-FFF2-40B4-BE49-F238E27FC236}">
              <a16:creationId xmlns:a16="http://schemas.microsoft.com/office/drawing/2014/main" id="{C158A8A6-50E9-49DA-8629-C90D1B44F6A1}"/>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8" name="Picture 7" descr="NCCP CMYK BI.jpg">
          <a:extLst>
            <a:ext uri="{FF2B5EF4-FFF2-40B4-BE49-F238E27FC236}">
              <a16:creationId xmlns:a16="http://schemas.microsoft.com/office/drawing/2014/main" id="{C45AFF2F-40D9-47C8-B216-6BE7681B704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9" name="Picture 8" descr="NCCP CMYK BI.jpg">
          <a:extLst>
            <a:ext uri="{FF2B5EF4-FFF2-40B4-BE49-F238E27FC236}">
              <a16:creationId xmlns:a16="http://schemas.microsoft.com/office/drawing/2014/main" id="{382C6B77-D529-4B46-AD95-641DB20BF52A}"/>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10" name="Picture 9" descr="NCCP CMYK BI.jpg">
          <a:extLst>
            <a:ext uri="{FF2B5EF4-FFF2-40B4-BE49-F238E27FC236}">
              <a16:creationId xmlns:a16="http://schemas.microsoft.com/office/drawing/2014/main" id="{77D4421F-E152-4B5D-836E-3187BACC1CFF}"/>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11" name="Picture 10" descr="NCCP CMYK BI.jpg">
          <a:extLst>
            <a:ext uri="{FF2B5EF4-FFF2-40B4-BE49-F238E27FC236}">
              <a16:creationId xmlns:a16="http://schemas.microsoft.com/office/drawing/2014/main" id="{8547EADA-6711-4A1B-AFB6-9564EB2D03A5}"/>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12" name="Picture 11" descr="NCCP CMYK BI.jpg">
          <a:extLst>
            <a:ext uri="{FF2B5EF4-FFF2-40B4-BE49-F238E27FC236}">
              <a16:creationId xmlns:a16="http://schemas.microsoft.com/office/drawing/2014/main" id="{EFB32DD0-ED7C-49D6-97D4-B2ED899333FF}"/>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13" name="Picture 12" descr="NCCP CMYK BI.jpg">
          <a:extLst>
            <a:ext uri="{FF2B5EF4-FFF2-40B4-BE49-F238E27FC236}">
              <a16:creationId xmlns:a16="http://schemas.microsoft.com/office/drawing/2014/main" id="{CB37E02B-22C1-4F34-A2B7-9BB6BE0482A8}"/>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14" name="Picture 13" descr="NCCP CMYK BI.jpg">
          <a:extLst>
            <a:ext uri="{FF2B5EF4-FFF2-40B4-BE49-F238E27FC236}">
              <a16:creationId xmlns:a16="http://schemas.microsoft.com/office/drawing/2014/main" id="{E74B92EE-622A-40B2-88C4-E0A456F129B0}"/>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15" name="Picture 14" descr="NCCP CMYK BI.jpg">
          <a:extLst>
            <a:ext uri="{FF2B5EF4-FFF2-40B4-BE49-F238E27FC236}">
              <a16:creationId xmlns:a16="http://schemas.microsoft.com/office/drawing/2014/main" id="{7657E037-DE17-4FB1-AAC8-BF7E1229756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 name="Picture 15" descr="NCCP CMYK BI.jpg">
          <a:extLst>
            <a:ext uri="{FF2B5EF4-FFF2-40B4-BE49-F238E27FC236}">
              <a16:creationId xmlns:a16="http://schemas.microsoft.com/office/drawing/2014/main" id="{B4732460-C59C-4F9C-B8FA-EDE2F611890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7" name="Picture 16" descr="NCCP CMYK BI.jpg">
          <a:extLst>
            <a:ext uri="{FF2B5EF4-FFF2-40B4-BE49-F238E27FC236}">
              <a16:creationId xmlns:a16="http://schemas.microsoft.com/office/drawing/2014/main" id="{FD326757-1655-4B63-8807-D52895563C6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 name="Picture 17" descr="NCCP CMYK BI.jpg">
          <a:extLst>
            <a:ext uri="{FF2B5EF4-FFF2-40B4-BE49-F238E27FC236}">
              <a16:creationId xmlns:a16="http://schemas.microsoft.com/office/drawing/2014/main" id="{B8EE5953-0D07-461D-8887-CBC2FBFB179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 name="Picture 18" descr="NCCP CMYK BI.jpg">
          <a:extLst>
            <a:ext uri="{FF2B5EF4-FFF2-40B4-BE49-F238E27FC236}">
              <a16:creationId xmlns:a16="http://schemas.microsoft.com/office/drawing/2014/main" id="{0D1BBBE6-A31A-4CF3-91F6-D0F19B637C5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0" name="Picture 19" descr="NCCP CMYK BI.jpg">
          <a:extLst>
            <a:ext uri="{FF2B5EF4-FFF2-40B4-BE49-F238E27FC236}">
              <a16:creationId xmlns:a16="http://schemas.microsoft.com/office/drawing/2014/main" id="{BE016853-C491-4F95-AC9F-1773A7BA11F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65942</xdr:rowOff>
    </xdr:from>
    <xdr:to>
      <xdr:col>33</xdr:col>
      <xdr:colOff>7327</xdr:colOff>
      <xdr:row>40</xdr:row>
      <xdr:rowOff>87923</xdr:rowOff>
    </xdr:to>
    <xdr:cxnSp macro="">
      <xdr:nvCxnSpPr>
        <xdr:cNvPr id="21" name="Straight Connector 20">
          <a:extLst>
            <a:ext uri="{FF2B5EF4-FFF2-40B4-BE49-F238E27FC236}">
              <a16:creationId xmlns:a16="http://schemas.microsoft.com/office/drawing/2014/main" id="{966559A6-893F-44FE-95AF-4B9CC78FF4AE}"/>
            </a:ext>
          </a:extLst>
        </xdr:cNvPr>
        <xdr:cNvCxnSpPr/>
      </xdr:nvCxnSpPr>
      <xdr:spPr>
        <a:xfrm flipV="1">
          <a:off x="29308" y="6819167"/>
          <a:ext cx="23485719" cy="219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22" name="Picture 21" descr="NCCP CMYK BI.jpg">
          <a:extLst>
            <a:ext uri="{FF2B5EF4-FFF2-40B4-BE49-F238E27FC236}">
              <a16:creationId xmlns:a16="http://schemas.microsoft.com/office/drawing/2014/main" id="{8C8A610A-C68A-4617-A078-D89188F221BF}"/>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23" name="Picture 22" descr="NCCP CMYK BI.jpg">
          <a:extLst>
            <a:ext uri="{FF2B5EF4-FFF2-40B4-BE49-F238E27FC236}">
              <a16:creationId xmlns:a16="http://schemas.microsoft.com/office/drawing/2014/main" id="{D66067CC-E3E9-4271-AF19-B6B573F0F29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4" name="Picture 23" descr="NCCP CMYK BI.jpg">
          <a:extLst>
            <a:ext uri="{FF2B5EF4-FFF2-40B4-BE49-F238E27FC236}">
              <a16:creationId xmlns:a16="http://schemas.microsoft.com/office/drawing/2014/main" id="{0EED0A55-A475-4A74-9C6E-3DC41EFE3C2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5" name="Picture 24" descr="NCCP CMYK BI.jpg">
          <a:extLst>
            <a:ext uri="{FF2B5EF4-FFF2-40B4-BE49-F238E27FC236}">
              <a16:creationId xmlns:a16="http://schemas.microsoft.com/office/drawing/2014/main" id="{AA4BBF38-7274-4777-A4B3-24AA8D390D6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6" name="Picture 25" descr="NCCP CMYK BI.jpg">
          <a:extLst>
            <a:ext uri="{FF2B5EF4-FFF2-40B4-BE49-F238E27FC236}">
              <a16:creationId xmlns:a16="http://schemas.microsoft.com/office/drawing/2014/main" id="{C0BA5BB5-4792-43E5-AF27-A998692EDA9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7" name="Picture 26" descr="NCCP CMYK BI.jpg">
          <a:extLst>
            <a:ext uri="{FF2B5EF4-FFF2-40B4-BE49-F238E27FC236}">
              <a16:creationId xmlns:a16="http://schemas.microsoft.com/office/drawing/2014/main" id="{7A99EB75-E296-4FE1-9460-5082E12C1FD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twoCellAnchor editAs="oneCell">
    <xdr:from>
      <xdr:col>10</xdr:col>
      <xdr:colOff>0</xdr:colOff>
      <xdr:row>8</xdr:row>
      <xdr:rowOff>0</xdr:rowOff>
    </xdr:from>
    <xdr:to>
      <xdr:col>10</xdr:col>
      <xdr:colOff>0</xdr:colOff>
      <xdr:row>12</xdr:row>
      <xdr:rowOff>39770</xdr:rowOff>
    </xdr:to>
    <xdr:pic>
      <xdr:nvPicPr>
        <xdr:cNvPr id="28" name="Picture 27" descr="NCCP CMYK BI.jpg">
          <a:extLst>
            <a:ext uri="{FF2B5EF4-FFF2-40B4-BE49-F238E27FC236}">
              <a16:creationId xmlns:a16="http://schemas.microsoft.com/office/drawing/2014/main" id="{EA2FE137-8B73-49BA-86C1-133B62C08B63}"/>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87470"/>
        </a:xfrm>
        <a:prstGeom prst="rect">
          <a:avLst/>
        </a:prstGeom>
      </xdr:spPr>
    </xdr:pic>
    <xdr:clientData/>
  </xdr:twoCellAnchor>
  <xdr:oneCellAnchor>
    <xdr:from>
      <xdr:col>11</xdr:col>
      <xdr:colOff>0</xdr:colOff>
      <xdr:row>70</xdr:row>
      <xdr:rowOff>0</xdr:rowOff>
    </xdr:from>
    <xdr:ext cx="0" cy="510159"/>
    <xdr:pic>
      <xdr:nvPicPr>
        <xdr:cNvPr id="29" name="Picture 28" descr="NCCP CMYK BI.jpg">
          <a:extLst>
            <a:ext uri="{FF2B5EF4-FFF2-40B4-BE49-F238E27FC236}">
              <a16:creationId xmlns:a16="http://schemas.microsoft.com/office/drawing/2014/main" id="{F360C679-D3C8-404C-B41F-1AFE4A94E1AA}"/>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0" name="Picture 29" descr="NCCP CMYK BI.jpg">
          <a:extLst>
            <a:ext uri="{FF2B5EF4-FFF2-40B4-BE49-F238E27FC236}">
              <a16:creationId xmlns:a16="http://schemas.microsoft.com/office/drawing/2014/main" id="{F75EF8F0-C3C3-41A9-929E-0B5315C58CCF}"/>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1" name="Picture 30" descr="NCCP CMYK BI.jpg">
          <a:extLst>
            <a:ext uri="{FF2B5EF4-FFF2-40B4-BE49-F238E27FC236}">
              <a16:creationId xmlns:a16="http://schemas.microsoft.com/office/drawing/2014/main" id="{81827731-40D5-4594-B9FC-364C94F7043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2" name="Picture 31" descr="NCCP CMYK BI.jpg">
          <a:extLst>
            <a:ext uri="{FF2B5EF4-FFF2-40B4-BE49-F238E27FC236}">
              <a16:creationId xmlns:a16="http://schemas.microsoft.com/office/drawing/2014/main" id="{A2883779-0534-45F3-896B-049C07B36877}"/>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3" name="Picture 32" descr="NCCP CMYK BI.jpg">
          <a:extLst>
            <a:ext uri="{FF2B5EF4-FFF2-40B4-BE49-F238E27FC236}">
              <a16:creationId xmlns:a16="http://schemas.microsoft.com/office/drawing/2014/main" id="{66D16FFF-4321-4D37-80DC-DA87644A2597}"/>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4" name="Picture 33" descr="NCCP CMYK BI.jpg">
          <a:extLst>
            <a:ext uri="{FF2B5EF4-FFF2-40B4-BE49-F238E27FC236}">
              <a16:creationId xmlns:a16="http://schemas.microsoft.com/office/drawing/2014/main" id="{4CCA0555-35A6-423C-A3E1-62E4E3C575D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5" name="Picture 34" descr="NCCP CMYK BI.jpg">
          <a:extLst>
            <a:ext uri="{FF2B5EF4-FFF2-40B4-BE49-F238E27FC236}">
              <a16:creationId xmlns:a16="http://schemas.microsoft.com/office/drawing/2014/main" id="{4CA116A1-FAD4-45EB-A588-E908F16427F3}"/>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36" name="Picture 35" descr="NCCP CMYK BI.jpg">
          <a:extLst>
            <a:ext uri="{FF2B5EF4-FFF2-40B4-BE49-F238E27FC236}">
              <a16:creationId xmlns:a16="http://schemas.microsoft.com/office/drawing/2014/main" id="{5C6B1EC2-B876-4F01-816B-0CBD964973AD}"/>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37" name="Picture 36" descr="NCCP CMYK BI.jpg">
          <a:extLst>
            <a:ext uri="{FF2B5EF4-FFF2-40B4-BE49-F238E27FC236}">
              <a16:creationId xmlns:a16="http://schemas.microsoft.com/office/drawing/2014/main" id="{E2622EA8-8447-4FDB-B247-421EE0C33BBF}"/>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38" name="Picture 37" descr="NCCP CMYK BI.jpg">
          <a:extLst>
            <a:ext uri="{FF2B5EF4-FFF2-40B4-BE49-F238E27FC236}">
              <a16:creationId xmlns:a16="http://schemas.microsoft.com/office/drawing/2014/main" id="{F0D1807C-B024-4BE5-883F-EA4281DC736E}"/>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39" name="Picture 38" descr="NCCP CMYK BI.jpg">
          <a:extLst>
            <a:ext uri="{FF2B5EF4-FFF2-40B4-BE49-F238E27FC236}">
              <a16:creationId xmlns:a16="http://schemas.microsoft.com/office/drawing/2014/main" id="{C15BADA7-BED9-4DA4-B99F-DE75D07781E7}"/>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40" name="Picture 39" descr="NCCP CMYK BI.jpg">
          <a:extLst>
            <a:ext uri="{FF2B5EF4-FFF2-40B4-BE49-F238E27FC236}">
              <a16:creationId xmlns:a16="http://schemas.microsoft.com/office/drawing/2014/main" id="{CD398CC9-CC89-4B59-8275-EEEE45916B1F}"/>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41" name="Picture 40" descr="NCCP CMYK BI.jpg">
          <a:extLst>
            <a:ext uri="{FF2B5EF4-FFF2-40B4-BE49-F238E27FC236}">
              <a16:creationId xmlns:a16="http://schemas.microsoft.com/office/drawing/2014/main" id="{046DF7AC-3AE3-4112-96C5-98BA13D1311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2" name="Picture 41" descr="NCCP CMYK BI.jpg">
          <a:extLst>
            <a:ext uri="{FF2B5EF4-FFF2-40B4-BE49-F238E27FC236}">
              <a16:creationId xmlns:a16="http://schemas.microsoft.com/office/drawing/2014/main" id="{4D31FC7F-9F29-4AA9-82FB-A6BB3830F1E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3" name="Picture 42" descr="NCCP CMYK BI.jpg">
          <a:extLst>
            <a:ext uri="{FF2B5EF4-FFF2-40B4-BE49-F238E27FC236}">
              <a16:creationId xmlns:a16="http://schemas.microsoft.com/office/drawing/2014/main" id="{43A3A8BC-64DB-4F5E-8F31-54ED37588C2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4" name="Picture 43" descr="NCCP CMYK BI.jpg">
          <a:extLst>
            <a:ext uri="{FF2B5EF4-FFF2-40B4-BE49-F238E27FC236}">
              <a16:creationId xmlns:a16="http://schemas.microsoft.com/office/drawing/2014/main" id="{DC0D2CC9-4042-4A57-99B4-E308601D158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 name="Picture 44" descr="NCCP CMYK BI.jpg">
          <a:extLst>
            <a:ext uri="{FF2B5EF4-FFF2-40B4-BE49-F238E27FC236}">
              <a16:creationId xmlns:a16="http://schemas.microsoft.com/office/drawing/2014/main" id="{E0656715-42EC-4D62-900C-421513A4391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6" name="Picture 45" descr="NCCP CMYK BI.jpg">
          <a:extLst>
            <a:ext uri="{FF2B5EF4-FFF2-40B4-BE49-F238E27FC236}">
              <a16:creationId xmlns:a16="http://schemas.microsoft.com/office/drawing/2014/main" id="{DE76EF5D-24EF-49A5-82D8-7CB4FF25C85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66675</xdr:rowOff>
    </xdr:from>
    <xdr:to>
      <xdr:col>35</xdr:col>
      <xdr:colOff>19050</xdr:colOff>
      <xdr:row>40</xdr:row>
      <xdr:rowOff>87924</xdr:rowOff>
    </xdr:to>
    <xdr:cxnSp macro="">
      <xdr:nvCxnSpPr>
        <xdr:cNvPr id="47" name="Straight Connector 46">
          <a:extLst>
            <a:ext uri="{FF2B5EF4-FFF2-40B4-BE49-F238E27FC236}">
              <a16:creationId xmlns:a16="http://schemas.microsoft.com/office/drawing/2014/main" id="{ADA0A6F6-FADB-4D06-B515-D8C8937BBC69}"/>
            </a:ext>
          </a:extLst>
        </xdr:cNvPr>
        <xdr:cNvCxnSpPr/>
      </xdr:nvCxnSpPr>
      <xdr:spPr>
        <a:xfrm flipV="1">
          <a:off x="29308" y="6819900"/>
          <a:ext cx="24983342" cy="2124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48" name="Picture 47" descr="NCCP CMYK BI.jpg">
          <a:extLst>
            <a:ext uri="{FF2B5EF4-FFF2-40B4-BE49-F238E27FC236}">
              <a16:creationId xmlns:a16="http://schemas.microsoft.com/office/drawing/2014/main" id="{11E0B4FE-7891-4949-826B-BFC3F5C9520C}"/>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49" name="Picture 48" descr="NCCP CMYK BI.jpg">
          <a:extLst>
            <a:ext uri="{FF2B5EF4-FFF2-40B4-BE49-F238E27FC236}">
              <a16:creationId xmlns:a16="http://schemas.microsoft.com/office/drawing/2014/main" id="{A2047DD0-E46E-4EE6-B15C-8587B83ACC1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0" name="Picture 49" descr="NCCP CMYK BI.jpg">
          <a:extLst>
            <a:ext uri="{FF2B5EF4-FFF2-40B4-BE49-F238E27FC236}">
              <a16:creationId xmlns:a16="http://schemas.microsoft.com/office/drawing/2014/main" id="{D4E48B53-73A2-4C9A-B066-C29DC79A2A3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1" name="Picture 50" descr="NCCP CMYK BI.jpg">
          <a:extLst>
            <a:ext uri="{FF2B5EF4-FFF2-40B4-BE49-F238E27FC236}">
              <a16:creationId xmlns:a16="http://schemas.microsoft.com/office/drawing/2014/main" id="{E9493331-1FA9-483A-956B-96EC64AFF64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2" name="Picture 51" descr="NCCP CMYK BI.jpg">
          <a:extLst>
            <a:ext uri="{FF2B5EF4-FFF2-40B4-BE49-F238E27FC236}">
              <a16:creationId xmlns:a16="http://schemas.microsoft.com/office/drawing/2014/main" id="{5146041B-AC89-46A3-923C-C322CA6188A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 name="Picture 52" descr="NCCP CMYK BI.jpg">
          <a:extLst>
            <a:ext uri="{FF2B5EF4-FFF2-40B4-BE49-F238E27FC236}">
              <a16:creationId xmlns:a16="http://schemas.microsoft.com/office/drawing/2014/main" id="{2011A0CD-3090-47A4-AD89-2509F391D35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 name="Picture 53" descr="NCCP CMYK BI.jpg">
          <a:extLst>
            <a:ext uri="{FF2B5EF4-FFF2-40B4-BE49-F238E27FC236}">
              <a16:creationId xmlns:a16="http://schemas.microsoft.com/office/drawing/2014/main" id="{19043BFD-ECDC-40C7-8DF1-3631D7DE12F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5" name="Picture 54" descr="NCCP CMYK BI.jpg">
          <a:extLst>
            <a:ext uri="{FF2B5EF4-FFF2-40B4-BE49-F238E27FC236}">
              <a16:creationId xmlns:a16="http://schemas.microsoft.com/office/drawing/2014/main" id="{FA80AB8C-0016-4343-9B58-4EFDB827936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28</xdr:col>
      <xdr:colOff>0</xdr:colOff>
      <xdr:row>8</xdr:row>
      <xdr:rowOff>0</xdr:rowOff>
    </xdr:from>
    <xdr:ext cx="0" cy="500892"/>
    <xdr:pic>
      <xdr:nvPicPr>
        <xdr:cNvPr id="56" name="Picture 55" descr="NCCP CMYK BI.jpg">
          <a:extLst>
            <a:ext uri="{FF2B5EF4-FFF2-40B4-BE49-F238E27FC236}">
              <a16:creationId xmlns:a16="http://schemas.microsoft.com/office/drawing/2014/main" id="{D88BC398-E6D6-44B4-B117-22E6C0114708}"/>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twoCellAnchor editAs="oneCell">
    <xdr:from>
      <xdr:col>10</xdr:col>
      <xdr:colOff>0</xdr:colOff>
      <xdr:row>8</xdr:row>
      <xdr:rowOff>0</xdr:rowOff>
    </xdr:from>
    <xdr:to>
      <xdr:col>10</xdr:col>
      <xdr:colOff>0</xdr:colOff>
      <xdr:row>12</xdr:row>
      <xdr:rowOff>39770</xdr:rowOff>
    </xdr:to>
    <xdr:pic>
      <xdr:nvPicPr>
        <xdr:cNvPr id="57" name="Picture 56" descr="NCCP CMYK BI.jpg">
          <a:extLst>
            <a:ext uri="{FF2B5EF4-FFF2-40B4-BE49-F238E27FC236}">
              <a16:creationId xmlns:a16="http://schemas.microsoft.com/office/drawing/2014/main" id="{924D7937-1CEA-44B5-B796-820C0C2371B9}"/>
            </a:ext>
          </a:extLst>
        </xdr:cNvPr>
        <xdr:cNvPicPr>
          <a:picLocks noChangeAspect="1"/>
        </xdr:cNvPicPr>
      </xdr:nvPicPr>
      <xdr:blipFill>
        <a:blip xmlns:r="http://schemas.openxmlformats.org/officeDocument/2006/relationships" r:embed="rId1" cstate="print"/>
        <a:stretch>
          <a:fillRect/>
        </a:stretch>
      </xdr:blipFill>
      <xdr:spPr>
        <a:xfrm>
          <a:off x="7296150" y="1304925"/>
          <a:ext cx="0" cy="687470"/>
        </a:xfrm>
        <a:prstGeom prst="rect">
          <a:avLst/>
        </a:prstGeom>
      </xdr:spPr>
    </xdr:pic>
    <xdr:clientData/>
  </xdr:twoCellAnchor>
  <xdr:oneCellAnchor>
    <xdr:from>
      <xdr:col>21</xdr:col>
      <xdr:colOff>0</xdr:colOff>
      <xdr:row>8</xdr:row>
      <xdr:rowOff>0</xdr:rowOff>
    </xdr:from>
    <xdr:ext cx="0" cy="510159"/>
    <xdr:pic>
      <xdr:nvPicPr>
        <xdr:cNvPr id="58" name="Picture 57" descr="NCCP CMYK BI.jpg">
          <a:extLst>
            <a:ext uri="{FF2B5EF4-FFF2-40B4-BE49-F238E27FC236}">
              <a16:creationId xmlns:a16="http://schemas.microsoft.com/office/drawing/2014/main" id="{D1D53C2C-5D98-4CBC-9954-1C2EB2029987}"/>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21</xdr:col>
      <xdr:colOff>0</xdr:colOff>
      <xdr:row>8</xdr:row>
      <xdr:rowOff>0</xdr:rowOff>
    </xdr:from>
    <xdr:ext cx="0" cy="510159"/>
    <xdr:pic>
      <xdr:nvPicPr>
        <xdr:cNvPr id="59" name="Picture 58" descr="NCCP CMYK BI.jpg">
          <a:extLst>
            <a:ext uri="{FF2B5EF4-FFF2-40B4-BE49-F238E27FC236}">
              <a16:creationId xmlns:a16="http://schemas.microsoft.com/office/drawing/2014/main" id="{308DA82A-8D4C-4270-8BF6-0E9491BB2819}"/>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23</xdr:col>
      <xdr:colOff>0</xdr:colOff>
      <xdr:row>8</xdr:row>
      <xdr:rowOff>0</xdr:rowOff>
    </xdr:from>
    <xdr:ext cx="0" cy="513822"/>
    <xdr:pic>
      <xdr:nvPicPr>
        <xdr:cNvPr id="60" name="Picture 59" descr="NCCP CMYK BI.jpg">
          <a:extLst>
            <a:ext uri="{FF2B5EF4-FFF2-40B4-BE49-F238E27FC236}">
              <a16:creationId xmlns:a16="http://schemas.microsoft.com/office/drawing/2014/main" id="{4F3506E6-C80F-461C-B3D8-75F32A579397}"/>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28</xdr:col>
      <xdr:colOff>0</xdr:colOff>
      <xdr:row>8</xdr:row>
      <xdr:rowOff>0</xdr:rowOff>
    </xdr:from>
    <xdr:ext cx="0" cy="513822"/>
    <xdr:pic>
      <xdr:nvPicPr>
        <xdr:cNvPr id="61" name="Picture 60" descr="NCCP CMYK BI.jpg">
          <a:extLst>
            <a:ext uri="{FF2B5EF4-FFF2-40B4-BE49-F238E27FC236}">
              <a16:creationId xmlns:a16="http://schemas.microsoft.com/office/drawing/2014/main" id="{51E1DDE7-584D-41B5-B026-447EF10B94B1}"/>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28</xdr:col>
      <xdr:colOff>0</xdr:colOff>
      <xdr:row>8</xdr:row>
      <xdr:rowOff>0</xdr:rowOff>
    </xdr:from>
    <xdr:ext cx="0" cy="500892"/>
    <xdr:pic>
      <xdr:nvPicPr>
        <xdr:cNvPr id="62" name="Picture 61" descr="NCCP CMYK BI.jpg">
          <a:extLst>
            <a:ext uri="{FF2B5EF4-FFF2-40B4-BE49-F238E27FC236}">
              <a16:creationId xmlns:a16="http://schemas.microsoft.com/office/drawing/2014/main" id="{A709939A-C715-43AA-8F6C-5195F17DA7B7}"/>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oneCellAnchor>
    <xdr:from>
      <xdr:col>19</xdr:col>
      <xdr:colOff>0</xdr:colOff>
      <xdr:row>42</xdr:row>
      <xdr:rowOff>0</xdr:rowOff>
    </xdr:from>
    <xdr:ext cx="0" cy="510159"/>
    <xdr:pic>
      <xdr:nvPicPr>
        <xdr:cNvPr id="63" name="Picture 62" descr="NCCP CMYK BI.jpg">
          <a:extLst>
            <a:ext uri="{FF2B5EF4-FFF2-40B4-BE49-F238E27FC236}">
              <a16:creationId xmlns:a16="http://schemas.microsoft.com/office/drawing/2014/main" id="{5FAE35EB-ACCC-43B0-83B7-DF9F9736BCC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 name="Picture 63" descr="NCCP CMYK BI.jpg">
          <a:extLst>
            <a:ext uri="{FF2B5EF4-FFF2-40B4-BE49-F238E27FC236}">
              <a16:creationId xmlns:a16="http://schemas.microsoft.com/office/drawing/2014/main" id="{68FEC3E9-AF3F-476A-A98E-9F95D1DCFED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5" name="Picture 64" descr="NCCP CMYK BI.jpg">
          <a:extLst>
            <a:ext uri="{FF2B5EF4-FFF2-40B4-BE49-F238E27FC236}">
              <a16:creationId xmlns:a16="http://schemas.microsoft.com/office/drawing/2014/main" id="{E79A789A-40D4-4DD9-87B8-0382D826347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 name="Picture 65" descr="NCCP CMYK BI.jpg">
          <a:extLst>
            <a:ext uri="{FF2B5EF4-FFF2-40B4-BE49-F238E27FC236}">
              <a16:creationId xmlns:a16="http://schemas.microsoft.com/office/drawing/2014/main" id="{739ED7C2-3148-4D35-B8E2-6FB630E5F33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 name="Picture 66" descr="NCCP CMYK BI.jpg">
          <a:extLst>
            <a:ext uri="{FF2B5EF4-FFF2-40B4-BE49-F238E27FC236}">
              <a16:creationId xmlns:a16="http://schemas.microsoft.com/office/drawing/2014/main" id="{275A2683-663C-4542-BADD-49E48F9E563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8" name="Picture 67" descr="NCCP CMYK BI.jpg">
          <a:extLst>
            <a:ext uri="{FF2B5EF4-FFF2-40B4-BE49-F238E27FC236}">
              <a16:creationId xmlns:a16="http://schemas.microsoft.com/office/drawing/2014/main" id="{26ADC153-A442-4D33-99C5-ECD515E935F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 name="Picture 68" descr="NCCP CMYK BI.jpg">
          <a:extLst>
            <a:ext uri="{FF2B5EF4-FFF2-40B4-BE49-F238E27FC236}">
              <a16:creationId xmlns:a16="http://schemas.microsoft.com/office/drawing/2014/main" id="{9558B93D-216C-410B-8B29-287159F954A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 name="Picture 69" descr="NCCP CMYK BI.jpg">
          <a:extLst>
            <a:ext uri="{FF2B5EF4-FFF2-40B4-BE49-F238E27FC236}">
              <a16:creationId xmlns:a16="http://schemas.microsoft.com/office/drawing/2014/main" id="{E15643E2-7E21-433A-9BDB-813AB14C514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1" name="Picture 70" descr="NCCP CMYK BI.jpg">
          <a:extLst>
            <a:ext uri="{FF2B5EF4-FFF2-40B4-BE49-F238E27FC236}">
              <a16:creationId xmlns:a16="http://schemas.microsoft.com/office/drawing/2014/main" id="{C7FB0BB8-306C-41F0-B3BE-46B3374ED67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2" name="Picture 71" descr="NCCP CMYK BI.jpg">
          <a:extLst>
            <a:ext uri="{FF2B5EF4-FFF2-40B4-BE49-F238E27FC236}">
              <a16:creationId xmlns:a16="http://schemas.microsoft.com/office/drawing/2014/main" id="{69366D02-B48C-499E-A5EC-128060C88E8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 name="Picture 72" descr="NCCP CMYK BI.jpg">
          <a:extLst>
            <a:ext uri="{FF2B5EF4-FFF2-40B4-BE49-F238E27FC236}">
              <a16:creationId xmlns:a16="http://schemas.microsoft.com/office/drawing/2014/main" id="{1ABB4454-569D-4A4A-AE03-CB6EB4692BE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4" name="Picture 73" descr="NCCP CMYK BI.jpg">
          <a:extLst>
            <a:ext uri="{FF2B5EF4-FFF2-40B4-BE49-F238E27FC236}">
              <a16:creationId xmlns:a16="http://schemas.microsoft.com/office/drawing/2014/main" id="{07DB64C0-4AC5-4DF0-AF2A-EC3EFD1BF3C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5" name="Picture 74" descr="NCCP CMYK BI.jpg">
          <a:extLst>
            <a:ext uri="{FF2B5EF4-FFF2-40B4-BE49-F238E27FC236}">
              <a16:creationId xmlns:a16="http://schemas.microsoft.com/office/drawing/2014/main" id="{02C41E26-0F43-4263-BDE0-2748191788F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twoCellAnchor editAs="oneCell">
    <xdr:from>
      <xdr:col>10</xdr:col>
      <xdr:colOff>0</xdr:colOff>
      <xdr:row>1</xdr:row>
      <xdr:rowOff>0</xdr:rowOff>
    </xdr:from>
    <xdr:to>
      <xdr:col>10</xdr:col>
      <xdr:colOff>0</xdr:colOff>
      <xdr:row>3</xdr:row>
      <xdr:rowOff>115970</xdr:rowOff>
    </xdr:to>
    <xdr:pic>
      <xdr:nvPicPr>
        <xdr:cNvPr id="76" name="Picture 75" descr="NCCP CMYK BI.jpg">
          <a:extLst>
            <a:ext uri="{FF2B5EF4-FFF2-40B4-BE49-F238E27FC236}">
              <a16:creationId xmlns:a16="http://schemas.microsoft.com/office/drawing/2014/main" id="{F2D03EB1-61F8-4109-B7D1-6847B2EE568B}"/>
            </a:ext>
          </a:extLst>
        </xdr:cNvPr>
        <xdr:cNvPicPr>
          <a:picLocks noChangeAspect="1"/>
        </xdr:cNvPicPr>
      </xdr:nvPicPr>
      <xdr:blipFill>
        <a:blip xmlns:r="http://schemas.openxmlformats.org/officeDocument/2006/relationships" r:embed="rId1" cstate="print"/>
        <a:stretch>
          <a:fillRect/>
        </a:stretch>
      </xdr:blipFill>
      <xdr:spPr>
        <a:xfrm>
          <a:off x="7296150" y="171450"/>
          <a:ext cx="0" cy="487445"/>
        </a:xfrm>
        <a:prstGeom prst="rect">
          <a:avLst/>
        </a:prstGeom>
      </xdr:spPr>
    </xdr:pic>
    <xdr:clientData/>
  </xdr:twoCellAnchor>
  <xdr:oneCellAnchor>
    <xdr:from>
      <xdr:col>21</xdr:col>
      <xdr:colOff>0</xdr:colOff>
      <xdr:row>1</xdr:row>
      <xdr:rowOff>0</xdr:rowOff>
    </xdr:from>
    <xdr:ext cx="0" cy="510159"/>
    <xdr:pic>
      <xdr:nvPicPr>
        <xdr:cNvPr id="77" name="Picture 76" descr="NCCP CMYK BI.jpg">
          <a:extLst>
            <a:ext uri="{FF2B5EF4-FFF2-40B4-BE49-F238E27FC236}">
              <a16:creationId xmlns:a16="http://schemas.microsoft.com/office/drawing/2014/main" id="{2DB287E0-B223-4E81-92CD-3EDBD67C34A2}"/>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21</xdr:col>
      <xdr:colOff>0</xdr:colOff>
      <xdr:row>1</xdr:row>
      <xdr:rowOff>0</xdr:rowOff>
    </xdr:from>
    <xdr:ext cx="0" cy="510159"/>
    <xdr:pic>
      <xdr:nvPicPr>
        <xdr:cNvPr id="78" name="Picture 77" descr="NCCP CMYK BI.jpg">
          <a:extLst>
            <a:ext uri="{FF2B5EF4-FFF2-40B4-BE49-F238E27FC236}">
              <a16:creationId xmlns:a16="http://schemas.microsoft.com/office/drawing/2014/main" id="{C227D29A-0226-4E99-B8F3-E351B197C90F}"/>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23</xdr:col>
      <xdr:colOff>0</xdr:colOff>
      <xdr:row>1</xdr:row>
      <xdr:rowOff>0</xdr:rowOff>
    </xdr:from>
    <xdr:ext cx="0" cy="513822"/>
    <xdr:pic>
      <xdr:nvPicPr>
        <xdr:cNvPr id="79" name="Picture 78" descr="NCCP CMYK BI.jpg">
          <a:extLst>
            <a:ext uri="{FF2B5EF4-FFF2-40B4-BE49-F238E27FC236}">
              <a16:creationId xmlns:a16="http://schemas.microsoft.com/office/drawing/2014/main" id="{F03F2E34-09F3-49E7-B3DE-52774DC08A60}"/>
            </a:ext>
          </a:extLst>
        </xdr:cNvPr>
        <xdr:cNvPicPr>
          <a:picLocks noChangeAspect="1"/>
        </xdr:cNvPicPr>
      </xdr:nvPicPr>
      <xdr:blipFill>
        <a:blip xmlns:r="http://schemas.openxmlformats.org/officeDocument/2006/relationships" r:embed="rId1" cstate="print"/>
        <a:stretch>
          <a:fillRect/>
        </a:stretch>
      </xdr:blipFill>
      <xdr:spPr>
        <a:xfrm>
          <a:off x="16078200" y="171450"/>
          <a:ext cx="0" cy="513822"/>
        </a:xfrm>
        <a:prstGeom prst="rect">
          <a:avLst/>
        </a:prstGeom>
      </xdr:spPr>
    </xdr:pic>
    <xdr:clientData/>
  </xdr:oneCellAnchor>
  <xdr:oneCellAnchor>
    <xdr:from>
      <xdr:col>28</xdr:col>
      <xdr:colOff>0</xdr:colOff>
      <xdr:row>1</xdr:row>
      <xdr:rowOff>0</xdr:rowOff>
    </xdr:from>
    <xdr:ext cx="0" cy="513822"/>
    <xdr:pic>
      <xdr:nvPicPr>
        <xdr:cNvPr id="80" name="Picture 79" descr="NCCP CMYK BI.jpg">
          <a:extLst>
            <a:ext uri="{FF2B5EF4-FFF2-40B4-BE49-F238E27FC236}">
              <a16:creationId xmlns:a16="http://schemas.microsoft.com/office/drawing/2014/main" id="{08E72C78-929F-45C8-9425-85930FDEE395}"/>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13822"/>
        </a:xfrm>
        <a:prstGeom prst="rect">
          <a:avLst/>
        </a:prstGeom>
      </xdr:spPr>
    </xdr:pic>
    <xdr:clientData/>
  </xdr:oneCellAnchor>
  <xdr:oneCellAnchor>
    <xdr:from>
      <xdr:col>28</xdr:col>
      <xdr:colOff>0</xdr:colOff>
      <xdr:row>1</xdr:row>
      <xdr:rowOff>0</xdr:rowOff>
    </xdr:from>
    <xdr:ext cx="0" cy="500892"/>
    <xdr:pic>
      <xdr:nvPicPr>
        <xdr:cNvPr id="81" name="Picture 80" descr="NCCP CMYK BI.jpg">
          <a:extLst>
            <a:ext uri="{FF2B5EF4-FFF2-40B4-BE49-F238E27FC236}">
              <a16:creationId xmlns:a16="http://schemas.microsoft.com/office/drawing/2014/main" id="{4CB3430D-9955-4785-A85D-4D81AFED372E}"/>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00892"/>
        </a:xfrm>
        <a:prstGeom prst="rect">
          <a:avLst/>
        </a:prstGeom>
      </xdr:spPr>
    </xdr:pic>
    <xdr:clientData/>
  </xdr:oneCellAnchor>
  <xdr:oneCellAnchor>
    <xdr:from>
      <xdr:col>19</xdr:col>
      <xdr:colOff>0</xdr:colOff>
      <xdr:row>42</xdr:row>
      <xdr:rowOff>0</xdr:rowOff>
    </xdr:from>
    <xdr:ext cx="0" cy="510159"/>
    <xdr:pic>
      <xdr:nvPicPr>
        <xdr:cNvPr id="726" name="Picture 725" descr="NCCP CMYK BI.jpg">
          <a:extLst>
            <a:ext uri="{FF2B5EF4-FFF2-40B4-BE49-F238E27FC236}">
              <a16:creationId xmlns:a16="http://schemas.microsoft.com/office/drawing/2014/main" id="{9F01B69A-76F6-4F26-AE21-DB677832348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27" name="Picture 726" descr="NCCP CMYK BI.jpg">
          <a:extLst>
            <a:ext uri="{FF2B5EF4-FFF2-40B4-BE49-F238E27FC236}">
              <a16:creationId xmlns:a16="http://schemas.microsoft.com/office/drawing/2014/main" id="{9C8430E8-6326-4414-8157-033DE0BF27E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28" name="Picture 727" descr="NCCP CMYK BI.jpg">
          <a:extLst>
            <a:ext uri="{FF2B5EF4-FFF2-40B4-BE49-F238E27FC236}">
              <a16:creationId xmlns:a16="http://schemas.microsoft.com/office/drawing/2014/main" id="{85337725-1655-4568-A1EE-36BDA825839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29" name="Picture 728" descr="NCCP CMYK BI.jpg">
          <a:extLst>
            <a:ext uri="{FF2B5EF4-FFF2-40B4-BE49-F238E27FC236}">
              <a16:creationId xmlns:a16="http://schemas.microsoft.com/office/drawing/2014/main" id="{60D923EF-9104-4DFE-BE97-9B4C1EB49B8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30" name="Picture 729" descr="NCCP CMYK BI.jpg">
          <a:extLst>
            <a:ext uri="{FF2B5EF4-FFF2-40B4-BE49-F238E27FC236}">
              <a16:creationId xmlns:a16="http://schemas.microsoft.com/office/drawing/2014/main" id="{9EA4BFA1-1CE6-4BAE-BFD5-4359C041FAD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31" name="Picture 730" descr="NCCP CMYK BI.jpg">
          <a:extLst>
            <a:ext uri="{FF2B5EF4-FFF2-40B4-BE49-F238E27FC236}">
              <a16:creationId xmlns:a16="http://schemas.microsoft.com/office/drawing/2014/main" id="{87BAC868-53E7-4D5C-BD45-1459B6E32A5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32" name="Picture 731" descr="NCCP CMYK BI.jpg">
          <a:extLst>
            <a:ext uri="{FF2B5EF4-FFF2-40B4-BE49-F238E27FC236}">
              <a16:creationId xmlns:a16="http://schemas.microsoft.com/office/drawing/2014/main" id="{FA8BD383-44A7-4E5B-9A8B-3EB4495A5B7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33" name="Picture 732" descr="NCCP CMYK BI.jpg">
          <a:extLst>
            <a:ext uri="{FF2B5EF4-FFF2-40B4-BE49-F238E27FC236}">
              <a16:creationId xmlns:a16="http://schemas.microsoft.com/office/drawing/2014/main" id="{BAB2F73C-E98F-41A8-BA24-1463801C8CA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34" name="Picture 733" descr="NCCP CMYK BI.jpg">
          <a:extLst>
            <a:ext uri="{FF2B5EF4-FFF2-40B4-BE49-F238E27FC236}">
              <a16:creationId xmlns:a16="http://schemas.microsoft.com/office/drawing/2014/main" id="{C9B6E650-A7AA-45EC-85B3-67599F4A690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35" name="Picture 734" descr="NCCP CMYK BI.jpg">
          <a:extLst>
            <a:ext uri="{FF2B5EF4-FFF2-40B4-BE49-F238E27FC236}">
              <a16:creationId xmlns:a16="http://schemas.microsoft.com/office/drawing/2014/main" id="{84DCB74A-B79F-4065-983A-98743652500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36" name="Picture 735" descr="NCCP CMYK BI.jpg">
          <a:extLst>
            <a:ext uri="{FF2B5EF4-FFF2-40B4-BE49-F238E27FC236}">
              <a16:creationId xmlns:a16="http://schemas.microsoft.com/office/drawing/2014/main" id="{083483FA-78EC-4E4C-9AD9-2E87F8B67B3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37" name="Picture 736" descr="NCCP CMYK BI.jpg">
          <a:extLst>
            <a:ext uri="{FF2B5EF4-FFF2-40B4-BE49-F238E27FC236}">
              <a16:creationId xmlns:a16="http://schemas.microsoft.com/office/drawing/2014/main" id="{713F8D1A-B6F5-4129-B6B5-A8ECB5AE969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8" name="Picture 737" descr="NCCP CMYK BI.jpg">
          <a:extLst>
            <a:ext uri="{FF2B5EF4-FFF2-40B4-BE49-F238E27FC236}">
              <a16:creationId xmlns:a16="http://schemas.microsoft.com/office/drawing/2014/main" id="{6DA06210-D6AE-4812-8E6E-2E61491EACB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739" name="Picture 738" descr="NCCP CMYK BI.jpg">
          <a:extLst>
            <a:ext uri="{FF2B5EF4-FFF2-40B4-BE49-F238E27FC236}">
              <a16:creationId xmlns:a16="http://schemas.microsoft.com/office/drawing/2014/main" id="{775B4B1B-987F-4EC1-81FE-530DA0BF0CD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40" name="Picture 739" descr="NCCP CMYK BI.jpg">
          <a:extLst>
            <a:ext uri="{FF2B5EF4-FFF2-40B4-BE49-F238E27FC236}">
              <a16:creationId xmlns:a16="http://schemas.microsoft.com/office/drawing/2014/main" id="{FACA8C20-2ECB-462B-A3DA-B170326A99C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41" name="Picture 740" descr="NCCP CMYK BI.jpg">
          <a:extLst>
            <a:ext uri="{FF2B5EF4-FFF2-40B4-BE49-F238E27FC236}">
              <a16:creationId xmlns:a16="http://schemas.microsoft.com/office/drawing/2014/main" id="{DCA44AFC-0DB2-466A-9F26-46DB12DDF96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42" name="Picture 741" descr="NCCP CMYK BI.jpg">
          <a:extLst>
            <a:ext uri="{FF2B5EF4-FFF2-40B4-BE49-F238E27FC236}">
              <a16:creationId xmlns:a16="http://schemas.microsoft.com/office/drawing/2014/main" id="{E799C15E-08EC-4E7A-9B1F-73365D1B931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43" name="Picture 742" descr="NCCP CMYK BI.jpg">
          <a:extLst>
            <a:ext uri="{FF2B5EF4-FFF2-40B4-BE49-F238E27FC236}">
              <a16:creationId xmlns:a16="http://schemas.microsoft.com/office/drawing/2014/main" id="{42979F85-1B6B-4509-9BA0-0BE78B9E606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44" name="Picture 743" descr="NCCP CMYK BI.jpg">
          <a:extLst>
            <a:ext uri="{FF2B5EF4-FFF2-40B4-BE49-F238E27FC236}">
              <a16:creationId xmlns:a16="http://schemas.microsoft.com/office/drawing/2014/main" id="{EA914882-E3CC-4C0D-89DB-F433D1D584C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45" name="Picture 744" descr="NCCP CMYK BI.jpg">
          <a:extLst>
            <a:ext uri="{FF2B5EF4-FFF2-40B4-BE49-F238E27FC236}">
              <a16:creationId xmlns:a16="http://schemas.microsoft.com/office/drawing/2014/main" id="{11A756FE-FF81-4F14-B17C-000ADEA8688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46" name="Picture 745" descr="NCCP CMYK BI.jpg">
          <a:extLst>
            <a:ext uri="{FF2B5EF4-FFF2-40B4-BE49-F238E27FC236}">
              <a16:creationId xmlns:a16="http://schemas.microsoft.com/office/drawing/2014/main" id="{ED92E462-60C4-4C6D-B4B3-2C673FC6E93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47" name="Picture 746" descr="NCCP CMYK BI.jpg">
          <a:extLst>
            <a:ext uri="{FF2B5EF4-FFF2-40B4-BE49-F238E27FC236}">
              <a16:creationId xmlns:a16="http://schemas.microsoft.com/office/drawing/2014/main" id="{40DE41A8-FC6D-4036-8F8C-A016E5EF0BB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48" name="Picture 747" descr="NCCP CMYK BI.jpg">
          <a:extLst>
            <a:ext uri="{FF2B5EF4-FFF2-40B4-BE49-F238E27FC236}">
              <a16:creationId xmlns:a16="http://schemas.microsoft.com/office/drawing/2014/main" id="{AD179140-90A9-4400-9F53-6AB5F9C5ACE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49" name="Picture 748" descr="NCCP CMYK BI.jpg">
          <a:extLst>
            <a:ext uri="{FF2B5EF4-FFF2-40B4-BE49-F238E27FC236}">
              <a16:creationId xmlns:a16="http://schemas.microsoft.com/office/drawing/2014/main" id="{02B2B0CD-95BD-4108-B930-916457A9AC6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50" name="Picture 749" descr="NCCP CMYK BI.jpg">
          <a:extLst>
            <a:ext uri="{FF2B5EF4-FFF2-40B4-BE49-F238E27FC236}">
              <a16:creationId xmlns:a16="http://schemas.microsoft.com/office/drawing/2014/main" id="{98D2B5C0-03ED-4102-AA10-D111983DB87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51" name="Picture 750" descr="NCCP CMYK BI.jpg">
          <a:extLst>
            <a:ext uri="{FF2B5EF4-FFF2-40B4-BE49-F238E27FC236}">
              <a16:creationId xmlns:a16="http://schemas.microsoft.com/office/drawing/2014/main" id="{1A0E79BF-8971-4007-92BB-DCC429E8B1B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52" name="Picture 751" descr="NCCP CMYK BI.jpg">
          <a:extLst>
            <a:ext uri="{FF2B5EF4-FFF2-40B4-BE49-F238E27FC236}">
              <a16:creationId xmlns:a16="http://schemas.microsoft.com/office/drawing/2014/main" id="{320DBEE8-DD29-4634-ACB3-C5147B64AA8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53" name="Picture 752" descr="NCCP CMYK BI.jpg">
          <a:extLst>
            <a:ext uri="{FF2B5EF4-FFF2-40B4-BE49-F238E27FC236}">
              <a16:creationId xmlns:a16="http://schemas.microsoft.com/office/drawing/2014/main" id="{D08E063A-6277-4C61-9696-FB7B5D74E98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54" name="Picture 753" descr="NCCP CMYK BI.jpg">
          <a:extLst>
            <a:ext uri="{FF2B5EF4-FFF2-40B4-BE49-F238E27FC236}">
              <a16:creationId xmlns:a16="http://schemas.microsoft.com/office/drawing/2014/main" id="{111C05A2-D8D6-4AA2-A012-743113C530D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55" name="Picture 754" descr="NCCP CMYK BI.jpg">
          <a:extLst>
            <a:ext uri="{FF2B5EF4-FFF2-40B4-BE49-F238E27FC236}">
              <a16:creationId xmlns:a16="http://schemas.microsoft.com/office/drawing/2014/main" id="{9A62E18F-B6C7-4A07-B77F-C07020C0DCF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756" name="Picture 755" descr="NCCP CMYK BI.jpg">
          <a:extLst>
            <a:ext uri="{FF2B5EF4-FFF2-40B4-BE49-F238E27FC236}">
              <a16:creationId xmlns:a16="http://schemas.microsoft.com/office/drawing/2014/main" id="{341B711A-690E-4433-B689-CCFB71200D8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57" name="Picture 756" descr="NCCP CMYK BI.jpg">
          <a:extLst>
            <a:ext uri="{FF2B5EF4-FFF2-40B4-BE49-F238E27FC236}">
              <a16:creationId xmlns:a16="http://schemas.microsoft.com/office/drawing/2014/main" id="{006A78C3-9F12-4A16-B48A-3981E89AC5E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58" name="Picture 757" descr="NCCP CMYK BI.jpg">
          <a:extLst>
            <a:ext uri="{FF2B5EF4-FFF2-40B4-BE49-F238E27FC236}">
              <a16:creationId xmlns:a16="http://schemas.microsoft.com/office/drawing/2014/main" id="{1949152D-3D93-40FB-8D40-F8E8D4357B3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59" name="Picture 758" descr="NCCP CMYK BI.jpg">
          <a:extLst>
            <a:ext uri="{FF2B5EF4-FFF2-40B4-BE49-F238E27FC236}">
              <a16:creationId xmlns:a16="http://schemas.microsoft.com/office/drawing/2014/main" id="{FDC29034-C170-40B5-B379-3909A63A8D9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60" name="Picture 759" descr="NCCP CMYK BI.jpg">
          <a:extLst>
            <a:ext uri="{FF2B5EF4-FFF2-40B4-BE49-F238E27FC236}">
              <a16:creationId xmlns:a16="http://schemas.microsoft.com/office/drawing/2014/main" id="{2992A6FE-ED13-457A-9735-B14B3DD7185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61" name="Picture 760" descr="NCCP CMYK BI.jpg">
          <a:extLst>
            <a:ext uri="{FF2B5EF4-FFF2-40B4-BE49-F238E27FC236}">
              <a16:creationId xmlns:a16="http://schemas.microsoft.com/office/drawing/2014/main" id="{5E1B5EEC-158C-437E-B34F-4DD8DD9CAFD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62" name="Picture 761" descr="NCCP CMYK BI.jpg">
          <a:extLst>
            <a:ext uri="{FF2B5EF4-FFF2-40B4-BE49-F238E27FC236}">
              <a16:creationId xmlns:a16="http://schemas.microsoft.com/office/drawing/2014/main" id="{69FE7CE4-7998-4BB5-9B12-CA76D25C1E7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63" name="Picture 762" descr="NCCP CMYK BI.jpg">
          <a:extLst>
            <a:ext uri="{FF2B5EF4-FFF2-40B4-BE49-F238E27FC236}">
              <a16:creationId xmlns:a16="http://schemas.microsoft.com/office/drawing/2014/main" id="{6670C006-EF91-452A-BA27-FADFCECB431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64" name="Picture 763" descr="NCCP CMYK BI.jpg">
          <a:extLst>
            <a:ext uri="{FF2B5EF4-FFF2-40B4-BE49-F238E27FC236}">
              <a16:creationId xmlns:a16="http://schemas.microsoft.com/office/drawing/2014/main" id="{B2F0AD77-6501-4C6A-8040-838E79056B3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65" name="Picture 764" descr="NCCP CMYK BI.jpg">
          <a:extLst>
            <a:ext uri="{FF2B5EF4-FFF2-40B4-BE49-F238E27FC236}">
              <a16:creationId xmlns:a16="http://schemas.microsoft.com/office/drawing/2014/main" id="{8306DDDA-464E-4516-AEC2-40FA6F7FEC9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66" name="Picture 765" descr="NCCP CMYK BI.jpg">
          <a:extLst>
            <a:ext uri="{FF2B5EF4-FFF2-40B4-BE49-F238E27FC236}">
              <a16:creationId xmlns:a16="http://schemas.microsoft.com/office/drawing/2014/main" id="{F4B3EE90-E592-47E9-9BA7-5A2AE781D4F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67" name="Picture 766" descr="NCCP CMYK BI.jpg">
          <a:extLst>
            <a:ext uri="{FF2B5EF4-FFF2-40B4-BE49-F238E27FC236}">
              <a16:creationId xmlns:a16="http://schemas.microsoft.com/office/drawing/2014/main" id="{EC48082D-0C7A-4396-B18D-B86CA7E7E64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68" name="Picture 767" descr="NCCP CMYK BI.jpg">
          <a:extLst>
            <a:ext uri="{FF2B5EF4-FFF2-40B4-BE49-F238E27FC236}">
              <a16:creationId xmlns:a16="http://schemas.microsoft.com/office/drawing/2014/main" id="{89F48022-5CCA-4891-9EEF-F4EA5568C39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69" name="Picture 768" descr="NCCP CMYK BI.jpg">
          <a:extLst>
            <a:ext uri="{FF2B5EF4-FFF2-40B4-BE49-F238E27FC236}">
              <a16:creationId xmlns:a16="http://schemas.microsoft.com/office/drawing/2014/main" id="{6DFB2255-4815-417F-8203-6CB1C33514E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70" name="Picture 769" descr="NCCP CMYK BI.jpg">
          <a:extLst>
            <a:ext uri="{FF2B5EF4-FFF2-40B4-BE49-F238E27FC236}">
              <a16:creationId xmlns:a16="http://schemas.microsoft.com/office/drawing/2014/main" id="{4BE0860D-89DA-4C9A-827D-E35601C22B6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71" name="Picture 770" descr="NCCP CMYK BI.jpg">
          <a:extLst>
            <a:ext uri="{FF2B5EF4-FFF2-40B4-BE49-F238E27FC236}">
              <a16:creationId xmlns:a16="http://schemas.microsoft.com/office/drawing/2014/main" id="{07EE8D1D-E26B-4398-B233-6D6BE3BBA09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72" name="Picture 771" descr="NCCP CMYK BI.jpg">
          <a:extLst>
            <a:ext uri="{FF2B5EF4-FFF2-40B4-BE49-F238E27FC236}">
              <a16:creationId xmlns:a16="http://schemas.microsoft.com/office/drawing/2014/main" id="{2CEF53A2-954B-4EC0-942F-307532BB050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73" name="Picture 772" descr="NCCP CMYK BI.jpg">
          <a:extLst>
            <a:ext uri="{FF2B5EF4-FFF2-40B4-BE49-F238E27FC236}">
              <a16:creationId xmlns:a16="http://schemas.microsoft.com/office/drawing/2014/main" id="{E8F6CDD1-64A3-4D1D-AE41-16E6C6AE96F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74" name="Picture 773" descr="NCCP CMYK BI.jpg">
          <a:extLst>
            <a:ext uri="{FF2B5EF4-FFF2-40B4-BE49-F238E27FC236}">
              <a16:creationId xmlns:a16="http://schemas.microsoft.com/office/drawing/2014/main" id="{1FDFD04D-B87A-48A4-800F-12E8D84AD5A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75" name="Picture 774" descr="NCCP CMYK BI.jpg">
          <a:extLst>
            <a:ext uri="{FF2B5EF4-FFF2-40B4-BE49-F238E27FC236}">
              <a16:creationId xmlns:a16="http://schemas.microsoft.com/office/drawing/2014/main" id="{AFE7E9C5-BEC2-48B4-BCE5-3E55239E863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76" name="Picture 775" descr="NCCP CMYK BI.jpg">
          <a:extLst>
            <a:ext uri="{FF2B5EF4-FFF2-40B4-BE49-F238E27FC236}">
              <a16:creationId xmlns:a16="http://schemas.microsoft.com/office/drawing/2014/main" id="{3B8A9E5C-BE72-4907-8299-73D1E759928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77" name="Picture 776" descr="NCCP CMYK BI.jpg">
          <a:extLst>
            <a:ext uri="{FF2B5EF4-FFF2-40B4-BE49-F238E27FC236}">
              <a16:creationId xmlns:a16="http://schemas.microsoft.com/office/drawing/2014/main" id="{A39E9FB1-55AF-43D5-B46E-6AE93BBE1CC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78" name="Picture 777" descr="NCCP CMYK BI.jpg">
          <a:extLst>
            <a:ext uri="{FF2B5EF4-FFF2-40B4-BE49-F238E27FC236}">
              <a16:creationId xmlns:a16="http://schemas.microsoft.com/office/drawing/2014/main" id="{A8E03E5C-630A-4838-9753-E8CBF220344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79" name="Picture 778" descr="NCCP CMYK BI.jpg">
          <a:extLst>
            <a:ext uri="{FF2B5EF4-FFF2-40B4-BE49-F238E27FC236}">
              <a16:creationId xmlns:a16="http://schemas.microsoft.com/office/drawing/2014/main" id="{C4B487F9-A141-4947-844D-6A4677F9CFD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780" name="Picture 779" descr="NCCP CMYK BI.jpg">
          <a:extLst>
            <a:ext uri="{FF2B5EF4-FFF2-40B4-BE49-F238E27FC236}">
              <a16:creationId xmlns:a16="http://schemas.microsoft.com/office/drawing/2014/main" id="{074D4C58-5A1B-4DAF-8EE4-CB02180592D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81" name="Picture 780" descr="NCCP CMYK BI.jpg">
          <a:extLst>
            <a:ext uri="{FF2B5EF4-FFF2-40B4-BE49-F238E27FC236}">
              <a16:creationId xmlns:a16="http://schemas.microsoft.com/office/drawing/2014/main" id="{1BD104BE-5FA7-4BB8-9F45-8316EC32BBA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82" name="Picture 781" descr="NCCP CMYK BI.jpg">
          <a:extLst>
            <a:ext uri="{FF2B5EF4-FFF2-40B4-BE49-F238E27FC236}">
              <a16:creationId xmlns:a16="http://schemas.microsoft.com/office/drawing/2014/main" id="{FB8359BA-8E21-4294-AEBB-5967033FA21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83" name="Picture 782" descr="NCCP CMYK BI.jpg">
          <a:extLst>
            <a:ext uri="{FF2B5EF4-FFF2-40B4-BE49-F238E27FC236}">
              <a16:creationId xmlns:a16="http://schemas.microsoft.com/office/drawing/2014/main" id="{4404B741-BC0D-4C26-9A3B-9C08D566660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84" name="Picture 783" descr="NCCP CMYK BI.jpg">
          <a:extLst>
            <a:ext uri="{FF2B5EF4-FFF2-40B4-BE49-F238E27FC236}">
              <a16:creationId xmlns:a16="http://schemas.microsoft.com/office/drawing/2014/main" id="{D93C3AE2-84BC-4C39-ACB8-3E8A7BC65F0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85" name="Picture 784" descr="NCCP CMYK BI.jpg">
          <a:extLst>
            <a:ext uri="{FF2B5EF4-FFF2-40B4-BE49-F238E27FC236}">
              <a16:creationId xmlns:a16="http://schemas.microsoft.com/office/drawing/2014/main" id="{F7FF46AB-7A62-4D42-9A24-C3553BFFEF9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86" name="Picture 785" descr="NCCP CMYK BI.jpg">
          <a:extLst>
            <a:ext uri="{FF2B5EF4-FFF2-40B4-BE49-F238E27FC236}">
              <a16:creationId xmlns:a16="http://schemas.microsoft.com/office/drawing/2014/main" id="{7A04B0E2-70A1-4935-A0EC-FA0AAA29431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87" name="Picture 786" descr="NCCP CMYK BI.jpg">
          <a:extLst>
            <a:ext uri="{FF2B5EF4-FFF2-40B4-BE49-F238E27FC236}">
              <a16:creationId xmlns:a16="http://schemas.microsoft.com/office/drawing/2014/main" id="{58D488C0-4A06-43F1-B9BA-5210702962C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88" name="Picture 787" descr="NCCP CMYK BI.jpg">
          <a:extLst>
            <a:ext uri="{FF2B5EF4-FFF2-40B4-BE49-F238E27FC236}">
              <a16:creationId xmlns:a16="http://schemas.microsoft.com/office/drawing/2014/main" id="{00A71DEB-B67B-4E34-97F9-18CAE2D6A33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89" name="Picture 788" descr="NCCP CMYK BI.jpg">
          <a:extLst>
            <a:ext uri="{FF2B5EF4-FFF2-40B4-BE49-F238E27FC236}">
              <a16:creationId xmlns:a16="http://schemas.microsoft.com/office/drawing/2014/main" id="{CE234A19-84A2-46A8-AA27-96EF5398F88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90" name="Picture 789" descr="NCCP CMYK BI.jpg">
          <a:extLst>
            <a:ext uri="{FF2B5EF4-FFF2-40B4-BE49-F238E27FC236}">
              <a16:creationId xmlns:a16="http://schemas.microsoft.com/office/drawing/2014/main" id="{CA89F00B-B502-4551-BADD-7A1540DCCE6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91" name="Picture 790" descr="NCCP CMYK BI.jpg">
          <a:extLst>
            <a:ext uri="{FF2B5EF4-FFF2-40B4-BE49-F238E27FC236}">
              <a16:creationId xmlns:a16="http://schemas.microsoft.com/office/drawing/2014/main" id="{FEA9E2E9-365D-461D-A23A-3985DD334CA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92" name="Picture 791" descr="NCCP CMYK BI.jpg">
          <a:extLst>
            <a:ext uri="{FF2B5EF4-FFF2-40B4-BE49-F238E27FC236}">
              <a16:creationId xmlns:a16="http://schemas.microsoft.com/office/drawing/2014/main" id="{7A5DB06A-B144-4F66-8265-6ACF5CF8A21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93" name="Picture 792" descr="NCCP CMYK BI.jpg">
          <a:extLst>
            <a:ext uri="{FF2B5EF4-FFF2-40B4-BE49-F238E27FC236}">
              <a16:creationId xmlns:a16="http://schemas.microsoft.com/office/drawing/2014/main" id="{B73B33C4-F394-4E32-BEA2-49DCBE95CED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94" name="Picture 793" descr="NCCP CMYK BI.jpg">
          <a:extLst>
            <a:ext uri="{FF2B5EF4-FFF2-40B4-BE49-F238E27FC236}">
              <a16:creationId xmlns:a16="http://schemas.microsoft.com/office/drawing/2014/main" id="{7786038A-63DD-4D90-B676-2EAACA2F3AC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95" name="Picture 794" descr="NCCP CMYK BI.jpg">
          <a:extLst>
            <a:ext uri="{FF2B5EF4-FFF2-40B4-BE49-F238E27FC236}">
              <a16:creationId xmlns:a16="http://schemas.microsoft.com/office/drawing/2014/main" id="{37009894-3447-413E-B91F-08BAACAEF3E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96" name="Picture 795" descr="NCCP CMYK BI.jpg">
          <a:extLst>
            <a:ext uri="{FF2B5EF4-FFF2-40B4-BE49-F238E27FC236}">
              <a16:creationId xmlns:a16="http://schemas.microsoft.com/office/drawing/2014/main" id="{68F606FF-8516-46E5-A36B-4D6BB84BFA2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797" name="Picture 796" descr="NCCP CMYK BI.jpg">
          <a:extLst>
            <a:ext uri="{FF2B5EF4-FFF2-40B4-BE49-F238E27FC236}">
              <a16:creationId xmlns:a16="http://schemas.microsoft.com/office/drawing/2014/main" id="{2E633420-9128-4798-84E3-DDC7C72EFE1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98" name="Picture 797" descr="NCCP CMYK BI.jpg">
          <a:extLst>
            <a:ext uri="{FF2B5EF4-FFF2-40B4-BE49-F238E27FC236}">
              <a16:creationId xmlns:a16="http://schemas.microsoft.com/office/drawing/2014/main" id="{02DE94E6-7C87-4FC1-BAAC-9F33ED8163E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99" name="Picture 798" descr="NCCP CMYK BI.jpg">
          <a:extLst>
            <a:ext uri="{FF2B5EF4-FFF2-40B4-BE49-F238E27FC236}">
              <a16:creationId xmlns:a16="http://schemas.microsoft.com/office/drawing/2014/main" id="{6C6172B1-BD2B-41E2-A22F-AEFBED5D740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00" name="Picture 799" descr="NCCP CMYK BI.jpg">
          <a:extLst>
            <a:ext uri="{FF2B5EF4-FFF2-40B4-BE49-F238E27FC236}">
              <a16:creationId xmlns:a16="http://schemas.microsoft.com/office/drawing/2014/main" id="{4555DEF6-9979-4304-B7B4-CA53534585A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01" name="Picture 800" descr="NCCP CMYK BI.jpg">
          <a:extLst>
            <a:ext uri="{FF2B5EF4-FFF2-40B4-BE49-F238E27FC236}">
              <a16:creationId xmlns:a16="http://schemas.microsoft.com/office/drawing/2014/main" id="{1D53EF83-3FB2-426B-ADBA-B0BC2DC44D9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02" name="Picture 801" descr="NCCP CMYK BI.jpg">
          <a:extLst>
            <a:ext uri="{FF2B5EF4-FFF2-40B4-BE49-F238E27FC236}">
              <a16:creationId xmlns:a16="http://schemas.microsoft.com/office/drawing/2014/main" id="{0AF4DE03-A109-479D-A6E1-242CD77B363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03" name="Picture 802" descr="NCCP CMYK BI.jpg">
          <a:extLst>
            <a:ext uri="{FF2B5EF4-FFF2-40B4-BE49-F238E27FC236}">
              <a16:creationId xmlns:a16="http://schemas.microsoft.com/office/drawing/2014/main" id="{093A4483-78AC-4C89-866F-BA94EF4EECC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04" name="Picture 803" descr="NCCP CMYK BI.jpg">
          <a:extLst>
            <a:ext uri="{FF2B5EF4-FFF2-40B4-BE49-F238E27FC236}">
              <a16:creationId xmlns:a16="http://schemas.microsoft.com/office/drawing/2014/main" id="{979722E9-4C25-40D6-8BD9-A3140D72BB4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05" name="Picture 804" descr="NCCP CMYK BI.jpg">
          <a:extLst>
            <a:ext uri="{FF2B5EF4-FFF2-40B4-BE49-F238E27FC236}">
              <a16:creationId xmlns:a16="http://schemas.microsoft.com/office/drawing/2014/main" id="{A880490B-50B5-45DB-9CB6-BEA1DE4696E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06" name="Picture 805" descr="NCCP CMYK BI.jpg">
          <a:extLst>
            <a:ext uri="{FF2B5EF4-FFF2-40B4-BE49-F238E27FC236}">
              <a16:creationId xmlns:a16="http://schemas.microsoft.com/office/drawing/2014/main" id="{9FC92127-35AE-4CDD-8ABF-C60B06A1464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07" name="Picture 806" descr="NCCP CMYK BI.jpg">
          <a:extLst>
            <a:ext uri="{FF2B5EF4-FFF2-40B4-BE49-F238E27FC236}">
              <a16:creationId xmlns:a16="http://schemas.microsoft.com/office/drawing/2014/main" id="{1BFE2966-A259-470C-93BD-34144B02749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08" name="Picture 807" descr="NCCP CMYK BI.jpg">
          <a:extLst>
            <a:ext uri="{FF2B5EF4-FFF2-40B4-BE49-F238E27FC236}">
              <a16:creationId xmlns:a16="http://schemas.microsoft.com/office/drawing/2014/main" id="{F7BD2626-332C-4CB6-9D30-05160AFF25F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09" name="Picture 808" descr="NCCP CMYK BI.jpg">
          <a:extLst>
            <a:ext uri="{FF2B5EF4-FFF2-40B4-BE49-F238E27FC236}">
              <a16:creationId xmlns:a16="http://schemas.microsoft.com/office/drawing/2014/main" id="{FCA0AA99-9B0C-458F-999F-9564DB90194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10" name="Picture 809" descr="NCCP CMYK BI.jpg">
          <a:extLst>
            <a:ext uri="{FF2B5EF4-FFF2-40B4-BE49-F238E27FC236}">
              <a16:creationId xmlns:a16="http://schemas.microsoft.com/office/drawing/2014/main" id="{CE901C3E-8FFA-42A5-9BA9-163D9C6E0EC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11" name="Picture 810" descr="NCCP CMYK BI.jpg">
          <a:extLst>
            <a:ext uri="{FF2B5EF4-FFF2-40B4-BE49-F238E27FC236}">
              <a16:creationId xmlns:a16="http://schemas.microsoft.com/office/drawing/2014/main" id="{83C1B06F-607B-4B82-8C70-5F76E3F6408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12" name="Picture 811" descr="NCCP CMYK BI.jpg">
          <a:extLst>
            <a:ext uri="{FF2B5EF4-FFF2-40B4-BE49-F238E27FC236}">
              <a16:creationId xmlns:a16="http://schemas.microsoft.com/office/drawing/2014/main" id="{870CC3B6-83FA-42B1-8FAF-FBF0211B401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13" name="Picture 812" descr="NCCP CMYK BI.jpg">
          <a:extLst>
            <a:ext uri="{FF2B5EF4-FFF2-40B4-BE49-F238E27FC236}">
              <a16:creationId xmlns:a16="http://schemas.microsoft.com/office/drawing/2014/main" id="{CCFDBAAE-1CA2-408B-B667-711A61E2EE8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14" name="Picture 813" descr="NCCP CMYK BI.jpg">
          <a:extLst>
            <a:ext uri="{FF2B5EF4-FFF2-40B4-BE49-F238E27FC236}">
              <a16:creationId xmlns:a16="http://schemas.microsoft.com/office/drawing/2014/main" id="{D9CF6A46-6A61-4B43-A0F9-657290A5C70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15" name="Picture 814" descr="NCCP CMYK BI.jpg">
          <a:extLst>
            <a:ext uri="{FF2B5EF4-FFF2-40B4-BE49-F238E27FC236}">
              <a16:creationId xmlns:a16="http://schemas.microsoft.com/office/drawing/2014/main" id="{579BD894-28FF-4E39-9FC4-EC25D073C0B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16" name="Picture 815" descr="NCCP CMYK BI.jpg">
          <a:extLst>
            <a:ext uri="{FF2B5EF4-FFF2-40B4-BE49-F238E27FC236}">
              <a16:creationId xmlns:a16="http://schemas.microsoft.com/office/drawing/2014/main" id="{25BAD389-A77E-4C5A-8541-F0B0D02DF9D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17" name="Picture 816" descr="NCCP CMYK BI.jpg">
          <a:extLst>
            <a:ext uri="{FF2B5EF4-FFF2-40B4-BE49-F238E27FC236}">
              <a16:creationId xmlns:a16="http://schemas.microsoft.com/office/drawing/2014/main" id="{8F3C7CF3-7951-45EF-B09A-6F5D3F0A17C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18" name="Picture 817" descr="NCCP CMYK BI.jpg">
          <a:extLst>
            <a:ext uri="{FF2B5EF4-FFF2-40B4-BE49-F238E27FC236}">
              <a16:creationId xmlns:a16="http://schemas.microsoft.com/office/drawing/2014/main" id="{52240E28-55DD-48B9-9005-F6BEB25F4AA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19" name="Picture 818" descr="NCCP CMYK BI.jpg">
          <a:extLst>
            <a:ext uri="{FF2B5EF4-FFF2-40B4-BE49-F238E27FC236}">
              <a16:creationId xmlns:a16="http://schemas.microsoft.com/office/drawing/2014/main" id="{A1A2391C-F0EE-4746-A657-294CAB526E3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20" name="Picture 819" descr="NCCP CMYK BI.jpg">
          <a:extLst>
            <a:ext uri="{FF2B5EF4-FFF2-40B4-BE49-F238E27FC236}">
              <a16:creationId xmlns:a16="http://schemas.microsoft.com/office/drawing/2014/main" id="{B47CE0C7-419A-429D-9462-B43FEEDD9C2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821" name="Picture 820" descr="NCCP CMYK BI.jpg">
          <a:extLst>
            <a:ext uri="{FF2B5EF4-FFF2-40B4-BE49-F238E27FC236}">
              <a16:creationId xmlns:a16="http://schemas.microsoft.com/office/drawing/2014/main" id="{6B5094DC-A2C8-4155-92A7-44882F4D844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22" name="Picture 821" descr="NCCP CMYK BI.jpg">
          <a:extLst>
            <a:ext uri="{FF2B5EF4-FFF2-40B4-BE49-F238E27FC236}">
              <a16:creationId xmlns:a16="http://schemas.microsoft.com/office/drawing/2014/main" id="{A58D01A6-5D8E-4E8B-BE36-04B33047F1A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23" name="Picture 822" descr="NCCP CMYK BI.jpg">
          <a:extLst>
            <a:ext uri="{FF2B5EF4-FFF2-40B4-BE49-F238E27FC236}">
              <a16:creationId xmlns:a16="http://schemas.microsoft.com/office/drawing/2014/main" id="{4B5DCD2F-FF30-426D-9987-3EBBAE43817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24" name="Picture 823" descr="NCCP CMYK BI.jpg">
          <a:extLst>
            <a:ext uri="{FF2B5EF4-FFF2-40B4-BE49-F238E27FC236}">
              <a16:creationId xmlns:a16="http://schemas.microsoft.com/office/drawing/2014/main" id="{28D5CA9E-20FC-4BEF-93BD-FD0000BEED6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25" name="Picture 824" descr="NCCP CMYK BI.jpg">
          <a:extLst>
            <a:ext uri="{FF2B5EF4-FFF2-40B4-BE49-F238E27FC236}">
              <a16:creationId xmlns:a16="http://schemas.microsoft.com/office/drawing/2014/main" id="{9A87DD99-17E9-4026-9778-5BB40304DD7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26" name="Picture 825" descr="NCCP CMYK BI.jpg">
          <a:extLst>
            <a:ext uri="{FF2B5EF4-FFF2-40B4-BE49-F238E27FC236}">
              <a16:creationId xmlns:a16="http://schemas.microsoft.com/office/drawing/2014/main" id="{232210A4-5B25-4043-B265-E6B5FEC72DA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27" name="Picture 826" descr="NCCP CMYK BI.jpg">
          <a:extLst>
            <a:ext uri="{FF2B5EF4-FFF2-40B4-BE49-F238E27FC236}">
              <a16:creationId xmlns:a16="http://schemas.microsoft.com/office/drawing/2014/main" id="{A408F182-6847-44FD-9DE2-237D3CD8F5B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28" name="Picture 827" descr="NCCP CMYK BI.jpg">
          <a:extLst>
            <a:ext uri="{FF2B5EF4-FFF2-40B4-BE49-F238E27FC236}">
              <a16:creationId xmlns:a16="http://schemas.microsoft.com/office/drawing/2014/main" id="{911640E9-FD0A-42F5-AB0E-DD3B5280E11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29" name="Picture 828" descr="NCCP CMYK BI.jpg">
          <a:extLst>
            <a:ext uri="{FF2B5EF4-FFF2-40B4-BE49-F238E27FC236}">
              <a16:creationId xmlns:a16="http://schemas.microsoft.com/office/drawing/2014/main" id="{8721AFDE-DB42-4920-AC67-2F2058AFD41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30" name="Picture 829" descr="NCCP CMYK BI.jpg">
          <a:extLst>
            <a:ext uri="{FF2B5EF4-FFF2-40B4-BE49-F238E27FC236}">
              <a16:creationId xmlns:a16="http://schemas.microsoft.com/office/drawing/2014/main" id="{A0A170C9-2E6E-4819-AB96-1BF205D2943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31" name="Picture 830" descr="NCCP CMYK BI.jpg">
          <a:extLst>
            <a:ext uri="{FF2B5EF4-FFF2-40B4-BE49-F238E27FC236}">
              <a16:creationId xmlns:a16="http://schemas.microsoft.com/office/drawing/2014/main" id="{1A7A455F-19BB-4648-9960-8E35DAF557D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32" name="Picture 831" descr="NCCP CMYK BI.jpg">
          <a:extLst>
            <a:ext uri="{FF2B5EF4-FFF2-40B4-BE49-F238E27FC236}">
              <a16:creationId xmlns:a16="http://schemas.microsoft.com/office/drawing/2014/main" id="{5A46F53A-03FB-4560-92BD-C650EF48E83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33" name="Picture 832" descr="NCCP CMYK BI.jpg">
          <a:extLst>
            <a:ext uri="{FF2B5EF4-FFF2-40B4-BE49-F238E27FC236}">
              <a16:creationId xmlns:a16="http://schemas.microsoft.com/office/drawing/2014/main" id="{DD59A7A0-7DB4-4B7A-8A32-010522C1420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34" name="Picture 833" descr="NCCP CMYK BI.jpg">
          <a:extLst>
            <a:ext uri="{FF2B5EF4-FFF2-40B4-BE49-F238E27FC236}">
              <a16:creationId xmlns:a16="http://schemas.microsoft.com/office/drawing/2014/main" id="{BFD8C75C-A64A-415F-AF64-6C6472BB646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35" name="Picture 834" descr="NCCP CMYK BI.jpg">
          <a:extLst>
            <a:ext uri="{FF2B5EF4-FFF2-40B4-BE49-F238E27FC236}">
              <a16:creationId xmlns:a16="http://schemas.microsoft.com/office/drawing/2014/main" id="{C7053E77-E117-42AE-8ED2-7FAF9EF06C1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36" name="Picture 835" descr="NCCP CMYK BI.jpg">
          <a:extLst>
            <a:ext uri="{FF2B5EF4-FFF2-40B4-BE49-F238E27FC236}">
              <a16:creationId xmlns:a16="http://schemas.microsoft.com/office/drawing/2014/main" id="{01FF7A9D-F71E-4821-B622-53301C41B1C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37" name="Picture 836" descr="NCCP CMYK BI.jpg">
          <a:extLst>
            <a:ext uri="{FF2B5EF4-FFF2-40B4-BE49-F238E27FC236}">
              <a16:creationId xmlns:a16="http://schemas.microsoft.com/office/drawing/2014/main" id="{CCFD1D0D-40B1-4DE1-BB2A-31B8B9B6A2E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838" name="Picture 837" descr="NCCP CMYK BI.jpg">
          <a:extLst>
            <a:ext uri="{FF2B5EF4-FFF2-40B4-BE49-F238E27FC236}">
              <a16:creationId xmlns:a16="http://schemas.microsoft.com/office/drawing/2014/main" id="{AA700D10-7AAE-4C63-8B53-CE24E0FA40D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39" name="Picture 838" descr="NCCP CMYK BI.jpg">
          <a:extLst>
            <a:ext uri="{FF2B5EF4-FFF2-40B4-BE49-F238E27FC236}">
              <a16:creationId xmlns:a16="http://schemas.microsoft.com/office/drawing/2014/main" id="{A1A3D521-0EAF-4AE6-A867-186437A05D7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40" name="Picture 839" descr="NCCP CMYK BI.jpg">
          <a:extLst>
            <a:ext uri="{FF2B5EF4-FFF2-40B4-BE49-F238E27FC236}">
              <a16:creationId xmlns:a16="http://schemas.microsoft.com/office/drawing/2014/main" id="{D92E6FCF-6BA5-4C0A-B2DD-D377A03E31F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41" name="Picture 840" descr="NCCP CMYK BI.jpg">
          <a:extLst>
            <a:ext uri="{FF2B5EF4-FFF2-40B4-BE49-F238E27FC236}">
              <a16:creationId xmlns:a16="http://schemas.microsoft.com/office/drawing/2014/main" id="{12261829-58B2-4B1E-93C6-B1EB0C414C8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42" name="Picture 841" descr="NCCP CMYK BI.jpg">
          <a:extLst>
            <a:ext uri="{FF2B5EF4-FFF2-40B4-BE49-F238E27FC236}">
              <a16:creationId xmlns:a16="http://schemas.microsoft.com/office/drawing/2014/main" id="{946707CB-5A8C-409E-90FD-332EBEA9905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43" name="Picture 842" descr="NCCP CMYK BI.jpg">
          <a:extLst>
            <a:ext uri="{FF2B5EF4-FFF2-40B4-BE49-F238E27FC236}">
              <a16:creationId xmlns:a16="http://schemas.microsoft.com/office/drawing/2014/main" id="{F3A89866-700B-4547-8771-2F1B43D227A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44" name="Picture 843" descr="NCCP CMYK BI.jpg">
          <a:extLst>
            <a:ext uri="{FF2B5EF4-FFF2-40B4-BE49-F238E27FC236}">
              <a16:creationId xmlns:a16="http://schemas.microsoft.com/office/drawing/2014/main" id="{B57B1DF0-9E65-4521-930C-60D958F8A39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45" name="Picture 844" descr="NCCP CMYK BI.jpg">
          <a:extLst>
            <a:ext uri="{FF2B5EF4-FFF2-40B4-BE49-F238E27FC236}">
              <a16:creationId xmlns:a16="http://schemas.microsoft.com/office/drawing/2014/main" id="{6858BE6F-18B5-4158-8130-64531481B51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46" name="Picture 845" descr="NCCP CMYK BI.jpg">
          <a:extLst>
            <a:ext uri="{FF2B5EF4-FFF2-40B4-BE49-F238E27FC236}">
              <a16:creationId xmlns:a16="http://schemas.microsoft.com/office/drawing/2014/main" id="{F689CBF3-050F-443D-BB35-7DC92859F12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47" name="Picture 846" descr="NCCP CMYK BI.jpg">
          <a:extLst>
            <a:ext uri="{FF2B5EF4-FFF2-40B4-BE49-F238E27FC236}">
              <a16:creationId xmlns:a16="http://schemas.microsoft.com/office/drawing/2014/main" id="{2461AF93-40B4-495A-89D5-D80E50396D4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48" name="Picture 847" descr="NCCP CMYK BI.jpg">
          <a:extLst>
            <a:ext uri="{FF2B5EF4-FFF2-40B4-BE49-F238E27FC236}">
              <a16:creationId xmlns:a16="http://schemas.microsoft.com/office/drawing/2014/main" id="{C8931CAA-50F4-4B72-89CA-FE4DC642A08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49" name="Picture 848" descr="NCCP CMYK BI.jpg">
          <a:extLst>
            <a:ext uri="{FF2B5EF4-FFF2-40B4-BE49-F238E27FC236}">
              <a16:creationId xmlns:a16="http://schemas.microsoft.com/office/drawing/2014/main" id="{F3C44D2D-EE70-490C-82C2-1FBE6D71646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50" name="Picture 849" descr="NCCP CMYK BI.jpg">
          <a:extLst>
            <a:ext uri="{FF2B5EF4-FFF2-40B4-BE49-F238E27FC236}">
              <a16:creationId xmlns:a16="http://schemas.microsoft.com/office/drawing/2014/main" id="{9D0E9DBF-1D4E-404A-9254-D93299CE21C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51" name="Picture 850" descr="NCCP CMYK BI.jpg">
          <a:extLst>
            <a:ext uri="{FF2B5EF4-FFF2-40B4-BE49-F238E27FC236}">
              <a16:creationId xmlns:a16="http://schemas.microsoft.com/office/drawing/2014/main" id="{506E5015-4120-458E-816C-4067A8175E6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52" name="Picture 851" descr="NCCP CMYK BI.jpg">
          <a:extLst>
            <a:ext uri="{FF2B5EF4-FFF2-40B4-BE49-F238E27FC236}">
              <a16:creationId xmlns:a16="http://schemas.microsoft.com/office/drawing/2014/main" id="{6ED6E31C-D2A0-4B03-98BD-33C3F85475C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53" name="Picture 852" descr="NCCP CMYK BI.jpg">
          <a:extLst>
            <a:ext uri="{FF2B5EF4-FFF2-40B4-BE49-F238E27FC236}">
              <a16:creationId xmlns:a16="http://schemas.microsoft.com/office/drawing/2014/main" id="{38F6B65F-D8E4-4AC9-B759-2CB0F1B8373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54" name="Picture 853" descr="NCCP CMYK BI.jpg">
          <a:extLst>
            <a:ext uri="{FF2B5EF4-FFF2-40B4-BE49-F238E27FC236}">
              <a16:creationId xmlns:a16="http://schemas.microsoft.com/office/drawing/2014/main" id="{2030B019-C234-4621-95BE-F67F897931D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55" name="Picture 854" descr="NCCP CMYK BI.jpg">
          <a:extLst>
            <a:ext uri="{FF2B5EF4-FFF2-40B4-BE49-F238E27FC236}">
              <a16:creationId xmlns:a16="http://schemas.microsoft.com/office/drawing/2014/main" id="{F08FF8C3-F9C2-471F-91E7-5508E3FEC66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56" name="Picture 855" descr="NCCP CMYK BI.jpg">
          <a:extLst>
            <a:ext uri="{FF2B5EF4-FFF2-40B4-BE49-F238E27FC236}">
              <a16:creationId xmlns:a16="http://schemas.microsoft.com/office/drawing/2014/main" id="{8D3CA42C-F332-44BB-98D5-7085C6026BA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57" name="Picture 856" descr="NCCP CMYK BI.jpg">
          <a:extLst>
            <a:ext uri="{FF2B5EF4-FFF2-40B4-BE49-F238E27FC236}">
              <a16:creationId xmlns:a16="http://schemas.microsoft.com/office/drawing/2014/main" id="{E486F08F-DACD-42C7-A038-92B5AD45D1C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58" name="Picture 857" descr="NCCP CMYK BI.jpg">
          <a:extLst>
            <a:ext uri="{FF2B5EF4-FFF2-40B4-BE49-F238E27FC236}">
              <a16:creationId xmlns:a16="http://schemas.microsoft.com/office/drawing/2014/main" id="{1D171D21-776B-4B68-8534-4EBC9E0BCD5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59" name="Picture 858" descr="NCCP CMYK BI.jpg">
          <a:extLst>
            <a:ext uri="{FF2B5EF4-FFF2-40B4-BE49-F238E27FC236}">
              <a16:creationId xmlns:a16="http://schemas.microsoft.com/office/drawing/2014/main" id="{0DC6EFFF-5A79-4188-9E46-C3BB70AB9D0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60" name="Picture 859" descr="NCCP CMYK BI.jpg">
          <a:extLst>
            <a:ext uri="{FF2B5EF4-FFF2-40B4-BE49-F238E27FC236}">
              <a16:creationId xmlns:a16="http://schemas.microsoft.com/office/drawing/2014/main" id="{4893A608-9399-45F1-8DAC-684246F3417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61" name="Picture 860" descr="NCCP CMYK BI.jpg">
          <a:extLst>
            <a:ext uri="{FF2B5EF4-FFF2-40B4-BE49-F238E27FC236}">
              <a16:creationId xmlns:a16="http://schemas.microsoft.com/office/drawing/2014/main" id="{FDB317F9-6A05-488B-B9E7-C360CA962E3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862" name="Picture 861" descr="NCCP CMYK BI.jpg">
          <a:extLst>
            <a:ext uri="{FF2B5EF4-FFF2-40B4-BE49-F238E27FC236}">
              <a16:creationId xmlns:a16="http://schemas.microsoft.com/office/drawing/2014/main" id="{06AAE05E-B197-48FC-BDE9-08606351E73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63" name="Picture 862" descr="NCCP CMYK BI.jpg">
          <a:extLst>
            <a:ext uri="{FF2B5EF4-FFF2-40B4-BE49-F238E27FC236}">
              <a16:creationId xmlns:a16="http://schemas.microsoft.com/office/drawing/2014/main" id="{DC60EDCA-5E8B-4977-B4E9-1A9C3581446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64" name="Picture 863" descr="NCCP CMYK BI.jpg">
          <a:extLst>
            <a:ext uri="{FF2B5EF4-FFF2-40B4-BE49-F238E27FC236}">
              <a16:creationId xmlns:a16="http://schemas.microsoft.com/office/drawing/2014/main" id="{A1B2EBB6-AA0E-42BC-9F96-F9127BCACD8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65" name="Picture 864" descr="NCCP CMYK BI.jpg">
          <a:extLst>
            <a:ext uri="{FF2B5EF4-FFF2-40B4-BE49-F238E27FC236}">
              <a16:creationId xmlns:a16="http://schemas.microsoft.com/office/drawing/2014/main" id="{7C278C33-4AD4-47F1-90E6-6733CB4D91E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66" name="Picture 865" descr="NCCP CMYK BI.jpg">
          <a:extLst>
            <a:ext uri="{FF2B5EF4-FFF2-40B4-BE49-F238E27FC236}">
              <a16:creationId xmlns:a16="http://schemas.microsoft.com/office/drawing/2014/main" id="{9173EFAF-E1E4-4536-A459-D86464FEDB5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67" name="Picture 866" descr="NCCP CMYK BI.jpg">
          <a:extLst>
            <a:ext uri="{FF2B5EF4-FFF2-40B4-BE49-F238E27FC236}">
              <a16:creationId xmlns:a16="http://schemas.microsoft.com/office/drawing/2014/main" id="{823C641D-6D43-4B60-BED9-DB1242BF732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68" name="Picture 867" descr="NCCP CMYK BI.jpg">
          <a:extLst>
            <a:ext uri="{FF2B5EF4-FFF2-40B4-BE49-F238E27FC236}">
              <a16:creationId xmlns:a16="http://schemas.microsoft.com/office/drawing/2014/main" id="{DCF70D45-E507-41D1-9616-193C22274A1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69" name="Picture 868" descr="NCCP CMYK BI.jpg">
          <a:extLst>
            <a:ext uri="{FF2B5EF4-FFF2-40B4-BE49-F238E27FC236}">
              <a16:creationId xmlns:a16="http://schemas.microsoft.com/office/drawing/2014/main" id="{AC642C1D-E4B8-4804-A6AD-8108EC77A86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70" name="Picture 869" descr="NCCP CMYK BI.jpg">
          <a:extLst>
            <a:ext uri="{FF2B5EF4-FFF2-40B4-BE49-F238E27FC236}">
              <a16:creationId xmlns:a16="http://schemas.microsoft.com/office/drawing/2014/main" id="{A4272380-F6BD-4748-85C8-52047E63233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71" name="Picture 870" descr="NCCP CMYK BI.jpg">
          <a:extLst>
            <a:ext uri="{FF2B5EF4-FFF2-40B4-BE49-F238E27FC236}">
              <a16:creationId xmlns:a16="http://schemas.microsoft.com/office/drawing/2014/main" id="{20557A3D-8077-4609-A8F9-19682B33032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72" name="Picture 871" descr="NCCP CMYK BI.jpg">
          <a:extLst>
            <a:ext uri="{FF2B5EF4-FFF2-40B4-BE49-F238E27FC236}">
              <a16:creationId xmlns:a16="http://schemas.microsoft.com/office/drawing/2014/main" id="{19330AE7-ED5A-4A1F-BF53-092D9A395F4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73" name="Picture 872" descr="NCCP CMYK BI.jpg">
          <a:extLst>
            <a:ext uri="{FF2B5EF4-FFF2-40B4-BE49-F238E27FC236}">
              <a16:creationId xmlns:a16="http://schemas.microsoft.com/office/drawing/2014/main" id="{E7C48C53-15B0-42B1-BEC1-2EB03C55972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74" name="Picture 873" descr="NCCP CMYK BI.jpg">
          <a:extLst>
            <a:ext uri="{FF2B5EF4-FFF2-40B4-BE49-F238E27FC236}">
              <a16:creationId xmlns:a16="http://schemas.microsoft.com/office/drawing/2014/main" id="{CB4B3368-24D7-4BEE-90D3-44D2F612170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75" name="Picture 874" descr="NCCP CMYK BI.jpg">
          <a:extLst>
            <a:ext uri="{FF2B5EF4-FFF2-40B4-BE49-F238E27FC236}">
              <a16:creationId xmlns:a16="http://schemas.microsoft.com/office/drawing/2014/main" id="{9FE07AD5-7963-4941-A2BF-3946C6B68E9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76" name="Picture 875" descr="NCCP CMYK BI.jpg">
          <a:extLst>
            <a:ext uri="{FF2B5EF4-FFF2-40B4-BE49-F238E27FC236}">
              <a16:creationId xmlns:a16="http://schemas.microsoft.com/office/drawing/2014/main" id="{707D5E39-E2E8-4B30-90AB-8C13E0AAA11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77" name="Picture 876" descr="NCCP CMYK BI.jpg">
          <a:extLst>
            <a:ext uri="{FF2B5EF4-FFF2-40B4-BE49-F238E27FC236}">
              <a16:creationId xmlns:a16="http://schemas.microsoft.com/office/drawing/2014/main" id="{26840AC3-E6A4-41D1-9C77-FD4E2A8B256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78" name="Picture 877" descr="NCCP CMYK BI.jpg">
          <a:extLst>
            <a:ext uri="{FF2B5EF4-FFF2-40B4-BE49-F238E27FC236}">
              <a16:creationId xmlns:a16="http://schemas.microsoft.com/office/drawing/2014/main" id="{AC05BE1F-C129-4BD8-9A2F-E36959247CE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879" name="Picture 878" descr="NCCP CMYK BI.jpg">
          <a:extLst>
            <a:ext uri="{FF2B5EF4-FFF2-40B4-BE49-F238E27FC236}">
              <a16:creationId xmlns:a16="http://schemas.microsoft.com/office/drawing/2014/main" id="{0E10D724-FE19-47DE-8A86-FE8FC88E7CE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80" name="Picture 879" descr="NCCP CMYK BI.jpg">
          <a:extLst>
            <a:ext uri="{FF2B5EF4-FFF2-40B4-BE49-F238E27FC236}">
              <a16:creationId xmlns:a16="http://schemas.microsoft.com/office/drawing/2014/main" id="{FE8E9F40-3F66-42EF-B3C1-9E519AFFB64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81" name="Picture 880" descr="NCCP CMYK BI.jpg">
          <a:extLst>
            <a:ext uri="{FF2B5EF4-FFF2-40B4-BE49-F238E27FC236}">
              <a16:creationId xmlns:a16="http://schemas.microsoft.com/office/drawing/2014/main" id="{6CA6C2EB-606A-45B4-8316-06CE2238C08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82" name="Picture 881" descr="NCCP CMYK BI.jpg">
          <a:extLst>
            <a:ext uri="{FF2B5EF4-FFF2-40B4-BE49-F238E27FC236}">
              <a16:creationId xmlns:a16="http://schemas.microsoft.com/office/drawing/2014/main" id="{918E578D-FB71-47CE-B2A2-BCA55322204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83" name="Picture 882" descr="NCCP CMYK BI.jpg">
          <a:extLst>
            <a:ext uri="{FF2B5EF4-FFF2-40B4-BE49-F238E27FC236}">
              <a16:creationId xmlns:a16="http://schemas.microsoft.com/office/drawing/2014/main" id="{3C658661-718B-4DC9-ABA2-7CF15C571DA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84" name="Picture 883" descr="NCCP CMYK BI.jpg">
          <a:extLst>
            <a:ext uri="{FF2B5EF4-FFF2-40B4-BE49-F238E27FC236}">
              <a16:creationId xmlns:a16="http://schemas.microsoft.com/office/drawing/2014/main" id="{134ED1E4-C24C-4667-AB1C-AE0CA684F28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85" name="Picture 884" descr="NCCP CMYK BI.jpg">
          <a:extLst>
            <a:ext uri="{FF2B5EF4-FFF2-40B4-BE49-F238E27FC236}">
              <a16:creationId xmlns:a16="http://schemas.microsoft.com/office/drawing/2014/main" id="{7BA52A11-3FA2-4B11-B92B-8E79473CE62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86" name="Picture 885" descr="NCCP CMYK BI.jpg">
          <a:extLst>
            <a:ext uri="{FF2B5EF4-FFF2-40B4-BE49-F238E27FC236}">
              <a16:creationId xmlns:a16="http://schemas.microsoft.com/office/drawing/2014/main" id="{16821EBE-744D-4C1D-9831-896545A9421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87" name="Picture 886" descr="NCCP CMYK BI.jpg">
          <a:extLst>
            <a:ext uri="{FF2B5EF4-FFF2-40B4-BE49-F238E27FC236}">
              <a16:creationId xmlns:a16="http://schemas.microsoft.com/office/drawing/2014/main" id="{84FB5BC1-BE30-4807-9435-1EBDEB6F1C5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88" name="Picture 887" descr="NCCP CMYK BI.jpg">
          <a:extLst>
            <a:ext uri="{FF2B5EF4-FFF2-40B4-BE49-F238E27FC236}">
              <a16:creationId xmlns:a16="http://schemas.microsoft.com/office/drawing/2014/main" id="{46C7ACDA-EC76-4BAF-BFA2-C5F43F1151F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89" name="Picture 888" descr="NCCP CMYK BI.jpg">
          <a:extLst>
            <a:ext uri="{FF2B5EF4-FFF2-40B4-BE49-F238E27FC236}">
              <a16:creationId xmlns:a16="http://schemas.microsoft.com/office/drawing/2014/main" id="{F339435C-A168-458F-AD05-9C43B1A3B02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90" name="Picture 889" descr="NCCP CMYK BI.jpg">
          <a:extLst>
            <a:ext uri="{FF2B5EF4-FFF2-40B4-BE49-F238E27FC236}">
              <a16:creationId xmlns:a16="http://schemas.microsoft.com/office/drawing/2014/main" id="{9C21FA3D-2042-4480-8467-8ED6CF98756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91" name="Picture 890" descr="NCCP CMYK BI.jpg">
          <a:extLst>
            <a:ext uri="{FF2B5EF4-FFF2-40B4-BE49-F238E27FC236}">
              <a16:creationId xmlns:a16="http://schemas.microsoft.com/office/drawing/2014/main" id="{611A9311-1FE7-4587-B940-1076C1905E3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92" name="Picture 891" descr="NCCP CMYK BI.jpg">
          <a:extLst>
            <a:ext uri="{FF2B5EF4-FFF2-40B4-BE49-F238E27FC236}">
              <a16:creationId xmlns:a16="http://schemas.microsoft.com/office/drawing/2014/main" id="{8F2720A8-F55C-40C2-A33D-70DD5F06A20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93" name="Picture 892" descr="NCCP CMYK BI.jpg">
          <a:extLst>
            <a:ext uri="{FF2B5EF4-FFF2-40B4-BE49-F238E27FC236}">
              <a16:creationId xmlns:a16="http://schemas.microsoft.com/office/drawing/2014/main" id="{3AD1C70D-20B8-4C5F-B66C-F20FF35CE6B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94" name="Picture 893" descr="NCCP CMYK BI.jpg">
          <a:extLst>
            <a:ext uri="{FF2B5EF4-FFF2-40B4-BE49-F238E27FC236}">
              <a16:creationId xmlns:a16="http://schemas.microsoft.com/office/drawing/2014/main" id="{E2D46534-07C9-44F2-9263-2CA00CC4A38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95" name="Picture 894" descr="NCCP CMYK BI.jpg">
          <a:extLst>
            <a:ext uri="{FF2B5EF4-FFF2-40B4-BE49-F238E27FC236}">
              <a16:creationId xmlns:a16="http://schemas.microsoft.com/office/drawing/2014/main" id="{A8483009-A749-4FBB-8BFB-05E1B4EB8BD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96" name="Picture 895" descr="NCCP CMYK BI.jpg">
          <a:extLst>
            <a:ext uri="{FF2B5EF4-FFF2-40B4-BE49-F238E27FC236}">
              <a16:creationId xmlns:a16="http://schemas.microsoft.com/office/drawing/2014/main" id="{48039F8F-5CF9-44F4-8C04-053A9F081B5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97" name="Picture 896" descr="NCCP CMYK BI.jpg">
          <a:extLst>
            <a:ext uri="{FF2B5EF4-FFF2-40B4-BE49-F238E27FC236}">
              <a16:creationId xmlns:a16="http://schemas.microsoft.com/office/drawing/2014/main" id="{682FC386-3047-412C-996A-46A7AEB675E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98" name="Picture 897" descr="NCCP CMYK BI.jpg">
          <a:extLst>
            <a:ext uri="{FF2B5EF4-FFF2-40B4-BE49-F238E27FC236}">
              <a16:creationId xmlns:a16="http://schemas.microsoft.com/office/drawing/2014/main" id="{047A3C9B-9074-4AC3-950D-A0B793AF111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99" name="Picture 898" descr="NCCP CMYK BI.jpg">
          <a:extLst>
            <a:ext uri="{FF2B5EF4-FFF2-40B4-BE49-F238E27FC236}">
              <a16:creationId xmlns:a16="http://schemas.microsoft.com/office/drawing/2014/main" id="{9D002D3B-7729-4F70-8E10-129167427BA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00" name="Picture 899" descr="NCCP CMYK BI.jpg">
          <a:extLst>
            <a:ext uri="{FF2B5EF4-FFF2-40B4-BE49-F238E27FC236}">
              <a16:creationId xmlns:a16="http://schemas.microsoft.com/office/drawing/2014/main" id="{87631EFA-1180-4769-B225-A3AEBC385C8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01" name="Picture 900" descr="NCCP CMYK BI.jpg">
          <a:extLst>
            <a:ext uri="{FF2B5EF4-FFF2-40B4-BE49-F238E27FC236}">
              <a16:creationId xmlns:a16="http://schemas.microsoft.com/office/drawing/2014/main" id="{1B12E713-3691-4B75-8EEB-2106724D67F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02" name="Picture 901" descr="NCCP CMYK BI.jpg">
          <a:extLst>
            <a:ext uri="{FF2B5EF4-FFF2-40B4-BE49-F238E27FC236}">
              <a16:creationId xmlns:a16="http://schemas.microsoft.com/office/drawing/2014/main" id="{B8C662B7-B6AF-4B68-ADB8-6A34019D85A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903" name="Picture 902" descr="NCCP CMYK BI.jpg">
          <a:extLst>
            <a:ext uri="{FF2B5EF4-FFF2-40B4-BE49-F238E27FC236}">
              <a16:creationId xmlns:a16="http://schemas.microsoft.com/office/drawing/2014/main" id="{9C183876-CF8B-499C-A04C-26DF2D37E56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04" name="Picture 903" descr="NCCP CMYK BI.jpg">
          <a:extLst>
            <a:ext uri="{FF2B5EF4-FFF2-40B4-BE49-F238E27FC236}">
              <a16:creationId xmlns:a16="http://schemas.microsoft.com/office/drawing/2014/main" id="{66DA05D5-19B6-4126-8D30-6EBBF4C601A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05" name="Picture 904" descr="NCCP CMYK BI.jpg">
          <a:extLst>
            <a:ext uri="{FF2B5EF4-FFF2-40B4-BE49-F238E27FC236}">
              <a16:creationId xmlns:a16="http://schemas.microsoft.com/office/drawing/2014/main" id="{23840048-1BF6-4390-80D1-3831276BE2C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06" name="Picture 905" descr="NCCP CMYK BI.jpg">
          <a:extLst>
            <a:ext uri="{FF2B5EF4-FFF2-40B4-BE49-F238E27FC236}">
              <a16:creationId xmlns:a16="http://schemas.microsoft.com/office/drawing/2014/main" id="{03B3E6B8-F528-4DD2-91FC-11F35380BBC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07" name="Picture 906" descr="NCCP CMYK BI.jpg">
          <a:extLst>
            <a:ext uri="{FF2B5EF4-FFF2-40B4-BE49-F238E27FC236}">
              <a16:creationId xmlns:a16="http://schemas.microsoft.com/office/drawing/2014/main" id="{938D96CA-6490-42C1-AC13-E2D0B73CE01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08" name="Picture 907" descr="NCCP CMYK BI.jpg">
          <a:extLst>
            <a:ext uri="{FF2B5EF4-FFF2-40B4-BE49-F238E27FC236}">
              <a16:creationId xmlns:a16="http://schemas.microsoft.com/office/drawing/2014/main" id="{8F62EAEC-2BC3-4C10-B145-23ACEC38F0C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09" name="Picture 908" descr="NCCP CMYK BI.jpg">
          <a:extLst>
            <a:ext uri="{FF2B5EF4-FFF2-40B4-BE49-F238E27FC236}">
              <a16:creationId xmlns:a16="http://schemas.microsoft.com/office/drawing/2014/main" id="{0F92CCD5-E044-43CB-9DB1-5493CA0D68F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10" name="Picture 909" descr="NCCP CMYK BI.jpg">
          <a:extLst>
            <a:ext uri="{FF2B5EF4-FFF2-40B4-BE49-F238E27FC236}">
              <a16:creationId xmlns:a16="http://schemas.microsoft.com/office/drawing/2014/main" id="{95E8C3E8-91BC-414E-B14F-EEF5502489D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11" name="Picture 910" descr="NCCP CMYK BI.jpg">
          <a:extLst>
            <a:ext uri="{FF2B5EF4-FFF2-40B4-BE49-F238E27FC236}">
              <a16:creationId xmlns:a16="http://schemas.microsoft.com/office/drawing/2014/main" id="{43525AA9-0881-4D15-AD46-A476C909392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12" name="Picture 911" descr="NCCP CMYK BI.jpg">
          <a:extLst>
            <a:ext uri="{FF2B5EF4-FFF2-40B4-BE49-F238E27FC236}">
              <a16:creationId xmlns:a16="http://schemas.microsoft.com/office/drawing/2014/main" id="{48ED842D-F4F0-4B11-AB49-54DBBC9A72E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13" name="Picture 912" descr="NCCP CMYK BI.jpg">
          <a:extLst>
            <a:ext uri="{FF2B5EF4-FFF2-40B4-BE49-F238E27FC236}">
              <a16:creationId xmlns:a16="http://schemas.microsoft.com/office/drawing/2014/main" id="{8BA3D25B-0081-475E-AEE6-987E44B9176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14" name="Picture 913" descr="NCCP CMYK BI.jpg">
          <a:extLst>
            <a:ext uri="{FF2B5EF4-FFF2-40B4-BE49-F238E27FC236}">
              <a16:creationId xmlns:a16="http://schemas.microsoft.com/office/drawing/2014/main" id="{791EAF7A-728C-42B1-ACBE-2AD3E9014A1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15" name="Picture 914" descr="NCCP CMYK BI.jpg">
          <a:extLst>
            <a:ext uri="{FF2B5EF4-FFF2-40B4-BE49-F238E27FC236}">
              <a16:creationId xmlns:a16="http://schemas.microsoft.com/office/drawing/2014/main" id="{23BD8327-84DF-42E0-9E18-D540952D4F8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16" name="Picture 915" descr="NCCP CMYK BI.jpg">
          <a:extLst>
            <a:ext uri="{FF2B5EF4-FFF2-40B4-BE49-F238E27FC236}">
              <a16:creationId xmlns:a16="http://schemas.microsoft.com/office/drawing/2014/main" id="{D2E26A62-F50A-49B5-BA9F-1F907782CBE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17" name="Picture 916" descr="NCCP CMYK BI.jpg">
          <a:extLst>
            <a:ext uri="{FF2B5EF4-FFF2-40B4-BE49-F238E27FC236}">
              <a16:creationId xmlns:a16="http://schemas.microsoft.com/office/drawing/2014/main" id="{FE661978-A167-43B4-86DF-26E4B6A5C5B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918" name="Picture 917" descr="NCCP CMYK BI.jpg">
          <a:extLst>
            <a:ext uri="{FF2B5EF4-FFF2-40B4-BE49-F238E27FC236}">
              <a16:creationId xmlns:a16="http://schemas.microsoft.com/office/drawing/2014/main" id="{9A423512-855A-4525-BA96-92E4D85F134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19" name="Picture 918" descr="NCCP CMYK BI.jpg">
          <a:extLst>
            <a:ext uri="{FF2B5EF4-FFF2-40B4-BE49-F238E27FC236}">
              <a16:creationId xmlns:a16="http://schemas.microsoft.com/office/drawing/2014/main" id="{20088131-21A4-4F79-A481-D4A6B2A54FD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920" name="Picture 919" descr="NCCP CMYK BI.jpg">
          <a:extLst>
            <a:ext uri="{FF2B5EF4-FFF2-40B4-BE49-F238E27FC236}">
              <a16:creationId xmlns:a16="http://schemas.microsoft.com/office/drawing/2014/main" id="{5477F5F7-595F-4C07-9418-5020FA9572F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21" name="Picture 920" descr="NCCP CMYK BI.jpg">
          <a:extLst>
            <a:ext uri="{FF2B5EF4-FFF2-40B4-BE49-F238E27FC236}">
              <a16:creationId xmlns:a16="http://schemas.microsoft.com/office/drawing/2014/main" id="{5F064BB4-43B8-4466-B5F6-B24D0DA48AF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22" name="Picture 921" descr="NCCP CMYK BI.jpg">
          <a:extLst>
            <a:ext uri="{FF2B5EF4-FFF2-40B4-BE49-F238E27FC236}">
              <a16:creationId xmlns:a16="http://schemas.microsoft.com/office/drawing/2014/main" id="{8816133A-F71C-4F4C-B7A1-076EA1E6C4E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23" name="Picture 922" descr="NCCP CMYK BI.jpg">
          <a:extLst>
            <a:ext uri="{FF2B5EF4-FFF2-40B4-BE49-F238E27FC236}">
              <a16:creationId xmlns:a16="http://schemas.microsoft.com/office/drawing/2014/main" id="{04CDD3EC-694F-4CB9-A2CA-A7F0F3D2837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24" name="Picture 923" descr="NCCP CMYK BI.jpg">
          <a:extLst>
            <a:ext uri="{FF2B5EF4-FFF2-40B4-BE49-F238E27FC236}">
              <a16:creationId xmlns:a16="http://schemas.microsoft.com/office/drawing/2014/main" id="{ED32AA3D-550D-47D2-A86C-574591000CC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25" name="Picture 924" descr="NCCP CMYK BI.jpg">
          <a:extLst>
            <a:ext uri="{FF2B5EF4-FFF2-40B4-BE49-F238E27FC236}">
              <a16:creationId xmlns:a16="http://schemas.microsoft.com/office/drawing/2014/main" id="{5DE353AA-6C7A-4550-8327-1D56F26AB18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26" name="Picture 925" descr="NCCP CMYK BI.jpg">
          <a:extLst>
            <a:ext uri="{FF2B5EF4-FFF2-40B4-BE49-F238E27FC236}">
              <a16:creationId xmlns:a16="http://schemas.microsoft.com/office/drawing/2014/main" id="{B5F9FDD2-8226-4EDF-894A-F0F9C46FE63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27" name="Picture 926" descr="NCCP CMYK BI.jpg">
          <a:extLst>
            <a:ext uri="{FF2B5EF4-FFF2-40B4-BE49-F238E27FC236}">
              <a16:creationId xmlns:a16="http://schemas.microsoft.com/office/drawing/2014/main" id="{4C75A63D-ADB8-4F9C-B4E5-266263A0977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28" name="Picture 927" descr="NCCP CMYK BI.jpg">
          <a:extLst>
            <a:ext uri="{FF2B5EF4-FFF2-40B4-BE49-F238E27FC236}">
              <a16:creationId xmlns:a16="http://schemas.microsoft.com/office/drawing/2014/main" id="{AC9BBC97-2040-4A77-94D1-8CF382F1F3D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29" name="Picture 928" descr="NCCP CMYK BI.jpg">
          <a:extLst>
            <a:ext uri="{FF2B5EF4-FFF2-40B4-BE49-F238E27FC236}">
              <a16:creationId xmlns:a16="http://schemas.microsoft.com/office/drawing/2014/main" id="{6E5FC6FC-48F1-48CE-9987-669F99D79E2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30" name="Picture 929" descr="NCCP CMYK BI.jpg">
          <a:extLst>
            <a:ext uri="{FF2B5EF4-FFF2-40B4-BE49-F238E27FC236}">
              <a16:creationId xmlns:a16="http://schemas.microsoft.com/office/drawing/2014/main" id="{4252AF75-0A10-474A-B467-5C3685F869E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931" name="Picture 930" descr="NCCP CMYK BI.jpg">
          <a:extLst>
            <a:ext uri="{FF2B5EF4-FFF2-40B4-BE49-F238E27FC236}">
              <a16:creationId xmlns:a16="http://schemas.microsoft.com/office/drawing/2014/main" id="{C98B6B19-D90A-42CC-ACFD-4F77D7FECE2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32" name="Picture 931" descr="NCCP CMYK BI.jpg">
          <a:extLst>
            <a:ext uri="{FF2B5EF4-FFF2-40B4-BE49-F238E27FC236}">
              <a16:creationId xmlns:a16="http://schemas.microsoft.com/office/drawing/2014/main" id="{C733E24C-2EEE-4B0C-862B-7CD22285C71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33" name="Picture 932" descr="NCCP CMYK BI.jpg">
          <a:extLst>
            <a:ext uri="{FF2B5EF4-FFF2-40B4-BE49-F238E27FC236}">
              <a16:creationId xmlns:a16="http://schemas.microsoft.com/office/drawing/2014/main" id="{0B7A9A69-2F4F-4DD1-AACF-A273FF04A41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34" name="Picture 933" descr="NCCP CMYK BI.jpg">
          <a:extLst>
            <a:ext uri="{FF2B5EF4-FFF2-40B4-BE49-F238E27FC236}">
              <a16:creationId xmlns:a16="http://schemas.microsoft.com/office/drawing/2014/main" id="{CEAC1D0F-BE0B-41F4-A4C5-46C6407C7B7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35" name="Picture 934" descr="NCCP CMYK BI.jpg">
          <a:extLst>
            <a:ext uri="{FF2B5EF4-FFF2-40B4-BE49-F238E27FC236}">
              <a16:creationId xmlns:a16="http://schemas.microsoft.com/office/drawing/2014/main" id="{C63A83A4-2C3B-467B-9072-F7864D03165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36" name="Picture 935" descr="NCCP CMYK BI.jpg">
          <a:extLst>
            <a:ext uri="{FF2B5EF4-FFF2-40B4-BE49-F238E27FC236}">
              <a16:creationId xmlns:a16="http://schemas.microsoft.com/office/drawing/2014/main" id="{CAEE44B4-B6B9-4391-82BC-9236F09B1DC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37" name="Picture 936" descr="NCCP CMYK BI.jpg">
          <a:extLst>
            <a:ext uri="{FF2B5EF4-FFF2-40B4-BE49-F238E27FC236}">
              <a16:creationId xmlns:a16="http://schemas.microsoft.com/office/drawing/2014/main" id="{52A9B232-FC30-466A-820E-2CE6A8BA2D3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38" name="Picture 937" descr="NCCP CMYK BI.jpg">
          <a:extLst>
            <a:ext uri="{FF2B5EF4-FFF2-40B4-BE49-F238E27FC236}">
              <a16:creationId xmlns:a16="http://schemas.microsoft.com/office/drawing/2014/main" id="{B3B72F76-DD40-4986-AD72-83B1A9A5B1F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39" name="Picture 938" descr="NCCP CMYK BI.jpg">
          <a:extLst>
            <a:ext uri="{FF2B5EF4-FFF2-40B4-BE49-F238E27FC236}">
              <a16:creationId xmlns:a16="http://schemas.microsoft.com/office/drawing/2014/main" id="{AC8A5C07-81AA-4922-B2C6-65708E8E9AB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40" name="Picture 939" descr="NCCP CMYK BI.jpg">
          <a:extLst>
            <a:ext uri="{FF2B5EF4-FFF2-40B4-BE49-F238E27FC236}">
              <a16:creationId xmlns:a16="http://schemas.microsoft.com/office/drawing/2014/main" id="{DE8ED7B6-D5B8-49DE-AA16-DF7048ABF3C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41" name="Picture 940" descr="NCCP CMYK BI.jpg">
          <a:extLst>
            <a:ext uri="{FF2B5EF4-FFF2-40B4-BE49-F238E27FC236}">
              <a16:creationId xmlns:a16="http://schemas.microsoft.com/office/drawing/2014/main" id="{D4FDAA05-B04A-4A9D-8257-B84237DA14A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42" name="Picture 941" descr="NCCP CMYK BI.jpg">
          <a:extLst>
            <a:ext uri="{FF2B5EF4-FFF2-40B4-BE49-F238E27FC236}">
              <a16:creationId xmlns:a16="http://schemas.microsoft.com/office/drawing/2014/main" id="{B53F882C-0A1E-4D60-BE77-703A75A5162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43" name="Picture 942" descr="NCCP CMYK BI.jpg">
          <a:extLst>
            <a:ext uri="{FF2B5EF4-FFF2-40B4-BE49-F238E27FC236}">
              <a16:creationId xmlns:a16="http://schemas.microsoft.com/office/drawing/2014/main" id="{5A9994C4-0E83-4FC8-89B4-C6F976DEECC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944" name="Picture 943" descr="NCCP CMYK BI.jpg">
          <a:extLst>
            <a:ext uri="{FF2B5EF4-FFF2-40B4-BE49-F238E27FC236}">
              <a16:creationId xmlns:a16="http://schemas.microsoft.com/office/drawing/2014/main" id="{2CEC3D92-C3F1-414E-BDF6-7037CAE86F5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45" name="Picture 944" descr="NCCP CMYK BI.jpg">
          <a:extLst>
            <a:ext uri="{FF2B5EF4-FFF2-40B4-BE49-F238E27FC236}">
              <a16:creationId xmlns:a16="http://schemas.microsoft.com/office/drawing/2014/main" id="{B735F1B0-B3D2-455E-833D-04F8FA728FD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46" name="Picture 945" descr="NCCP CMYK BI.jpg">
          <a:extLst>
            <a:ext uri="{FF2B5EF4-FFF2-40B4-BE49-F238E27FC236}">
              <a16:creationId xmlns:a16="http://schemas.microsoft.com/office/drawing/2014/main" id="{1B82F5A3-2461-4BA7-B9B7-68F3055D5CC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47" name="Picture 946" descr="NCCP CMYK BI.jpg">
          <a:extLst>
            <a:ext uri="{FF2B5EF4-FFF2-40B4-BE49-F238E27FC236}">
              <a16:creationId xmlns:a16="http://schemas.microsoft.com/office/drawing/2014/main" id="{D0DDAFED-9472-45D7-A12D-E535505C877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48" name="Picture 947" descr="NCCP CMYK BI.jpg">
          <a:extLst>
            <a:ext uri="{FF2B5EF4-FFF2-40B4-BE49-F238E27FC236}">
              <a16:creationId xmlns:a16="http://schemas.microsoft.com/office/drawing/2014/main" id="{C8D880A1-7741-4CB7-ABC6-38B596F16DE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49" name="Picture 948" descr="NCCP CMYK BI.jpg">
          <a:extLst>
            <a:ext uri="{FF2B5EF4-FFF2-40B4-BE49-F238E27FC236}">
              <a16:creationId xmlns:a16="http://schemas.microsoft.com/office/drawing/2014/main" id="{768CB774-956D-4CDE-AA43-05B1CC58D54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50" name="Picture 949" descr="NCCP CMYK BI.jpg">
          <a:extLst>
            <a:ext uri="{FF2B5EF4-FFF2-40B4-BE49-F238E27FC236}">
              <a16:creationId xmlns:a16="http://schemas.microsoft.com/office/drawing/2014/main" id="{3329A4F4-6E62-467C-81FF-C176B8ED113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51" name="Picture 950" descr="NCCP CMYK BI.jpg">
          <a:extLst>
            <a:ext uri="{FF2B5EF4-FFF2-40B4-BE49-F238E27FC236}">
              <a16:creationId xmlns:a16="http://schemas.microsoft.com/office/drawing/2014/main" id="{91F3F58B-E153-4BC2-8812-C7CC4ACD262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52" name="Picture 951" descr="NCCP CMYK BI.jpg">
          <a:extLst>
            <a:ext uri="{FF2B5EF4-FFF2-40B4-BE49-F238E27FC236}">
              <a16:creationId xmlns:a16="http://schemas.microsoft.com/office/drawing/2014/main" id="{E13A72CF-066A-43E9-A5EA-8305CFCF85D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53" name="Picture 952" descr="NCCP CMYK BI.jpg">
          <a:extLst>
            <a:ext uri="{FF2B5EF4-FFF2-40B4-BE49-F238E27FC236}">
              <a16:creationId xmlns:a16="http://schemas.microsoft.com/office/drawing/2014/main" id="{D455FBEF-182C-4A74-BD2F-457DE6BD12E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54" name="Picture 953" descr="NCCP CMYK BI.jpg">
          <a:extLst>
            <a:ext uri="{FF2B5EF4-FFF2-40B4-BE49-F238E27FC236}">
              <a16:creationId xmlns:a16="http://schemas.microsoft.com/office/drawing/2014/main" id="{6226A1B3-E89B-400B-8A28-7585B14EAC4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55" name="Picture 954" descr="NCCP CMYK BI.jpg">
          <a:extLst>
            <a:ext uri="{FF2B5EF4-FFF2-40B4-BE49-F238E27FC236}">
              <a16:creationId xmlns:a16="http://schemas.microsoft.com/office/drawing/2014/main" id="{A95061FC-3695-48BD-856E-9F47F1D0457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56" name="Picture 955" descr="NCCP CMYK BI.jpg">
          <a:extLst>
            <a:ext uri="{FF2B5EF4-FFF2-40B4-BE49-F238E27FC236}">
              <a16:creationId xmlns:a16="http://schemas.microsoft.com/office/drawing/2014/main" id="{2797F4B5-B59F-46EB-BEC2-5CAAAA5B0D4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57" name="Picture 956" descr="NCCP CMYK BI.jpg">
          <a:extLst>
            <a:ext uri="{FF2B5EF4-FFF2-40B4-BE49-F238E27FC236}">
              <a16:creationId xmlns:a16="http://schemas.microsoft.com/office/drawing/2014/main" id="{A54A995E-0C8F-42D0-A5F5-CDC4A08AA35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58" name="Picture 957" descr="NCCP CMYK BI.jpg">
          <a:extLst>
            <a:ext uri="{FF2B5EF4-FFF2-40B4-BE49-F238E27FC236}">
              <a16:creationId xmlns:a16="http://schemas.microsoft.com/office/drawing/2014/main" id="{73C4FD2D-1EF8-408C-B6C0-6FDA6B82949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959" name="Picture 958" descr="NCCP CMYK BI.jpg">
          <a:extLst>
            <a:ext uri="{FF2B5EF4-FFF2-40B4-BE49-F238E27FC236}">
              <a16:creationId xmlns:a16="http://schemas.microsoft.com/office/drawing/2014/main" id="{EB2CD258-850E-40C5-8833-DF3590C6324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60" name="Picture 959" descr="NCCP CMYK BI.jpg">
          <a:extLst>
            <a:ext uri="{FF2B5EF4-FFF2-40B4-BE49-F238E27FC236}">
              <a16:creationId xmlns:a16="http://schemas.microsoft.com/office/drawing/2014/main" id="{49C32433-EC2E-47D6-9325-5D274F42C9A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961" name="Picture 960" descr="NCCP CMYK BI.jpg">
          <a:extLst>
            <a:ext uri="{FF2B5EF4-FFF2-40B4-BE49-F238E27FC236}">
              <a16:creationId xmlns:a16="http://schemas.microsoft.com/office/drawing/2014/main" id="{06F7DF47-16CA-4B50-8013-600F9A865C4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62" name="Picture 961" descr="NCCP CMYK BI.jpg">
          <a:extLst>
            <a:ext uri="{FF2B5EF4-FFF2-40B4-BE49-F238E27FC236}">
              <a16:creationId xmlns:a16="http://schemas.microsoft.com/office/drawing/2014/main" id="{14D7C5F9-A912-4682-BCAA-746819B0416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63" name="Picture 962" descr="NCCP CMYK BI.jpg">
          <a:extLst>
            <a:ext uri="{FF2B5EF4-FFF2-40B4-BE49-F238E27FC236}">
              <a16:creationId xmlns:a16="http://schemas.microsoft.com/office/drawing/2014/main" id="{F664C5EE-BBA8-46F3-BE4C-A39F5449B1F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64" name="Picture 963" descr="NCCP CMYK BI.jpg">
          <a:extLst>
            <a:ext uri="{FF2B5EF4-FFF2-40B4-BE49-F238E27FC236}">
              <a16:creationId xmlns:a16="http://schemas.microsoft.com/office/drawing/2014/main" id="{AB88CE8F-7AC7-48B5-BD2C-639B398073D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65" name="Picture 964" descr="NCCP CMYK BI.jpg">
          <a:extLst>
            <a:ext uri="{FF2B5EF4-FFF2-40B4-BE49-F238E27FC236}">
              <a16:creationId xmlns:a16="http://schemas.microsoft.com/office/drawing/2014/main" id="{6B176D79-82A3-4F0F-BF3A-D7434076954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66" name="Picture 965" descr="NCCP CMYK BI.jpg">
          <a:extLst>
            <a:ext uri="{FF2B5EF4-FFF2-40B4-BE49-F238E27FC236}">
              <a16:creationId xmlns:a16="http://schemas.microsoft.com/office/drawing/2014/main" id="{0310B218-42C8-4289-86E8-BA5550AE917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67" name="Picture 966" descr="NCCP CMYK BI.jpg">
          <a:extLst>
            <a:ext uri="{FF2B5EF4-FFF2-40B4-BE49-F238E27FC236}">
              <a16:creationId xmlns:a16="http://schemas.microsoft.com/office/drawing/2014/main" id="{3F537D0B-7067-40D3-94CA-DC04987F318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68" name="Picture 967" descr="NCCP CMYK BI.jpg">
          <a:extLst>
            <a:ext uri="{FF2B5EF4-FFF2-40B4-BE49-F238E27FC236}">
              <a16:creationId xmlns:a16="http://schemas.microsoft.com/office/drawing/2014/main" id="{37AA03E9-5D51-4858-AC20-50AEA82E820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69" name="Picture 968" descr="NCCP CMYK BI.jpg">
          <a:extLst>
            <a:ext uri="{FF2B5EF4-FFF2-40B4-BE49-F238E27FC236}">
              <a16:creationId xmlns:a16="http://schemas.microsoft.com/office/drawing/2014/main" id="{B33409DE-BFAA-4BDC-94AE-A3B6524429F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70" name="Picture 969" descr="NCCP CMYK BI.jpg">
          <a:extLst>
            <a:ext uri="{FF2B5EF4-FFF2-40B4-BE49-F238E27FC236}">
              <a16:creationId xmlns:a16="http://schemas.microsoft.com/office/drawing/2014/main" id="{AA848F91-C24B-4BAB-AB27-47B7D315C89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71" name="Picture 970" descr="NCCP CMYK BI.jpg">
          <a:extLst>
            <a:ext uri="{FF2B5EF4-FFF2-40B4-BE49-F238E27FC236}">
              <a16:creationId xmlns:a16="http://schemas.microsoft.com/office/drawing/2014/main" id="{EA456371-AE79-49E3-B8A2-473CFC2A7C4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972" name="Picture 971" descr="NCCP CMYK BI.jpg">
          <a:extLst>
            <a:ext uri="{FF2B5EF4-FFF2-40B4-BE49-F238E27FC236}">
              <a16:creationId xmlns:a16="http://schemas.microsoft.com/office/drawing/2014/main" id="{8D3801D7-5C5C-4AD2-8A71-6FD89FEF279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73" name="Picture 972" descr="NCCP CMYK BI.jpg">
          <a:extLst>
            <a:ext uri="{FF2B5EF4-FFF2-40B4-BE49-F238E27FC236}">
              <a16:creationId xmlns:a16="http://schemas.microsoft.com/office/drawing/2014/main" id="{3259DF5A-AF0C-4C65-8D74-80DDCFB3D8F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74" name="Picture 973" descr="NCCP CMYK BI.jpg">
          <a:extLst>
            <a:ext uri="{FF2B5EF4-FFF2-40B4-BE49-F238E27FC236}">
              <a16:creationId xmlns:a16="http://schemas.microsoft.com/office/drawing/2014/main" id="{5395508F-B259-4331-96FD-293DAD6CAFE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75" name="Picture 974" descr="NCCP CMYK BI.jpg">
          <a:extLst>
            <a:ext uri="{FF2B5EF4-FFF2-40B4-BE49-F238E27FC236}">
              <a16:creationId xmlns:a16="http://schemas.microsoft.com/office/drawing/2014/main" id="{9F039796-6701-423C-8947-438198C05FD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76" name="Picture 975" descr="NCCP CMYK BI.jpg">
          <a:extLst>
            <a:ext uri="{FF2B5EF4-FFF2-40B4-BE49-F238E27FC236}">
              <a16:creationId xmlns:a16="http://schemas.microsoft.com/office/drawing/2014/main" id="{CD365B0B-83BA-4A2D-B06C-7E7AD13A37B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77" name="Picture 976" descr="NCCP CMYK BI.jpg">
          <a:extLst>
            <a:ext uri="{FF2B5EF4-FFF2-40B4-BE49-F238E27FC236}">
              <a16:creationId xmlns:a16="http://schemas.microsoft.com/office/drawing/2014/main" id="{ADE84DF0-7B96-468F-AD0A-929F8619D70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78" name="Picture 977" descr="NCCP CMYK BI.jpg">
          <a:extLst>
            <a:ext uri="{FF2B5EF4-FFF2-40B4-BE49-F238E27FC236}">
              <a16:creationId xmlns:a16="http://schemas.microsoft.com/office/drawing/2014/main" id="{5F9ED77E-6841-4E1D-9C63-81167941312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79" name="Picture 978" descr="NCCP CMYK BI.jpg">
          <a:extLst>
            <a:ext uri="{FF2B5EF4-FFF2-40B4-BE49-F238E27FC236}">
              <a16:creationId xmlns:a16="http://schemas.microsoft.com/office/drawing/2014/main" id="{ED64D3CC-8DE2-4ADC-96C6-1E7FCD024B3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80" name="Picture 979" descr="NCCP CMYK BI.jpg">
          <a:extLst>
            <a:ext uri="{FF2B5EF4-FFF2-40B4-BE49-F238E27FC236}">
              <a16:creationId xmlns:a16="http://schemas.microsoft.com/office/drawing/2014/main" id="{D10777A0-03BA-4175-9405-D03B38D21A3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81" name="Picture 980" descr="NCCP CMYK BI.jpg">
          <a:extLst>
            <a:ext uri="{FF2B5EF4-FFF2-40B4-BE49-F238E27FC236}">
              <a16:creationId xmlns:a16="http://schemas.microsoft.com/office/drawing/2014/main" id="{E989A167-8113-4474-A2C9-DE92C070EE8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82" name="Picture 981" descr="NCCP CMYK BI.jpg">
          <a:extLst>
            <a:ext uri="{FF2B5EF4-FFF2-40B4-BE49-F238E27FC236}">
              <a16:creationId xmlns:a16="http://schemas.microsoft.com/office/drawing/2014/main" id="{F5204CBE-9D1F-4F10-BC13-9D8A118014E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83" name="Picture 982" descr="NCCP CMYK BI.jpg">
          <a:extLst>
            <a:ext uri="{FF2B5EF4-FFF2-40B4-BE49-F238E27FC236}">
              <a16:creationId xmlns:a16="http://schemas.microsoft.com/office/drawing/2014/main" id="{ABFF193F-F27D-4724-A86F-ED513976BAE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84" name="Picture 983" descr="NCCP CMYK BI.jpg">
          <a:extLst>
            <a:ext uri="{FF2B5EF4-FFF2-40B4-BE49-F238E27FC236}">
              <a16:creationId xmlns:a16="http://schemas.microsoft.com/office/drawing/2014/main" id="{4EFB19A2-0058-4478-BE43-7C3C0B0EDC8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985" name="Picture 984" descr="NCCP CMYK BI.jpg">
          <a:extLst>
            <a:ext uri="{FF2B5EF4-FFF2-40B4-BE49-F238E27FC236}">
              <a16:creationId xmlns:a16="http://schemas.microsoft.com/office/drawing/2014/main" id="{526FE5D5-7E92-4994-AA59-DF731C9DA98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86" name="Picture 985" descr="NCCP CMYK BI.jpg">
          <a:extLst>
            <a:ext uri="{FF2B5EF4-FFF2-40B4-BE49-F238E27FC236}">
              <a16:creationId xmlns:a16="http://schemas.microsoft.com/office/drawing/2014/main" id="{FD11EC02-4FFE-41E2-B729-A96D1CAEA22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87" name="Picture 986" descr="NCCP CMYK BI.jpg">
          <a:extLst>
            <a:ext uri="{FF2B5EF4-FFF2-40B4-BE49-F238E27FC236}">
              <a16:creationId xmlns:a16="http://schemas.microsoft.com/office/drawing/2014/main" id="{B60318F6-5C77-4507-B3FA-04FBA58E5F5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88" name="Picture 987" descr="NCCP CMYK BI.jpg">
          <a:extLst>
            <a:ext uri="{FF2B5EF4-FFF2-40B4-BE49-F238E27FC236}">
              <a16:creationId xmlns:a16="http://schemas.microsoft.com/office/drawing/2014/main" id="{FDD6243C-8372-4E3D-953A-D90AC7F56F8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89" name="Picture 988" descr="NCCP CMYK BI.jpg">
          <a:extLst>
            <a:ext uri="{FF2B5EF4-FFF2-40B4-BE49-F238E27FC236}">
              <a16:creationId xmlns:a16="http://schemas.microsoft.com/office/drawing/2014/main" id="{5733D10D-D03F-48CB-89A3-05AE291A689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90" name="Picture 989" descr="NCCP CMYK BI.jpg">
          <a:extLst>
            <a:ext uri="{FF2B5EF4-FFF2-40B4-BE49-F238E27FC236}">
              <a16:creationId xmlns:a16="http://schemas.microsoft.com/office/drawing/2014/main" id="{9F6241BA-579C-4AEF-A063-3F94F65D894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91" name="Picture 990" descr="NCCP CMYK BI.jpg">
          <a:extLst>
            <a:ext uri="{FF2B5EF4-FFF2-40B4-BE49-F238E27FC236}">
              <a16:creationId xmlns:a16="http://schemas.microsoft.com/office/drawing/2014/main" id="{5210F322-7C52-442F-9D98-52BC9D66367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92" name="Picture 991" descr="NCCP CMYK BI.jpg">
          <a:extLst>
            <a:ext uri="{FF2B5EF4-FFF2-40B4-BE49-F238E27FC236}">
              <a16:creationId xmlns:a16="http://schemas.microsoft.com/office/drawing/2014/main" id="{F669463A-B6CA-4267-A557-942E1D178D3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93" name="Picture 992" descr="NCCP CMYK BI.jpg">
          <a:extLst>
            <a:ext uri="{FF2B5EF4-FFF2-40B4-BE49-F238E27FC236}">
              <a16:creationId xmlns:a16="http://schemas.microsoft.com/office/drawing/2014/main" id="{39D7E936-A84F-4842-9727-0AD7230B44F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94" name="Picture 993" descr="NCCP CMYK BI.jpg">
          <a:extLst>
            <a:ext uri="{FF2B5EF4-FFF2-40B4-BE49-F238E27FC236}">
              <a16:creationId xmlns:a16="http://schemas.microsoft.com/office/drawing/2014/main" id="{690B3A96-3677-471D-9CA8-07C6EB73A24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95" name="Picture 994" descr="NCCP CMYK BI.jpg">
          <a:extLst>
            <a:ext uri="{FF2B5EF4-FFF2-40B4-BE49-F238E27FC236}">
              <a16:creationId xmlns:a16="http://schemas.microsoft.com/office/drawing/2014/main" id="{AD0C9865-57C0-4E63-8541-E4F2A818EDF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96" name="Picture 995" descr="NCCP CMYK BI.jpg">
          <a:extLst>
            <a:ext uri="{FF2B5EF4-FFF2-40B4-BE49-F238E27FC236}">
              <a16:creationId xmlns:a16="http://schemas.microsoft.com/office/drawing/2014/main" id="{D074F739-14C0-4C60-8C60-FD13E987B1F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97" name="Picture 996" descr="NCCP CMYK BI.jpg">
          <a:extLst>
            <a:ext uri="{FF2B5EF4-FFF2-40B4-BE49-F238E27FC236}">
              <a16:creationId xmlns:a16="http://schemas.microsoft.com/office/drawing/2014/main" id="{26FE839B-266E-4B7E-9717-20A829BC7A5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98" name="Picture 997" descr="NCCP CMYK BI.jpg">
          <a:extLst>
            <a:ext uri="{FF2B5EF4-FFF2-40B4-BE49-F238E27FC236}">
              <a16:creationId xmlns:a16="http://schemas.microsoft.com/office/drawing/2014/main" id="{B9630E51-0D2B-47F3-8DBF-E40C95EF1F5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99" name="Picture 998" descr="NCCP CMYK BI.jpg">
          <a:extLst>
            <a:ext uri="{FF2B5EF4-FFF2-40B4-BE49-F238E27FC236}">
              <a16:creationId xmlns:a16="http://schemas.microsoft.com/office/drawing/2014/main" id="{87CFE023-813D-478B-8DFF-80C639341CA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00" name="Picture 999" descr="NCCP CMYK BI.jpg">
          <a:extLst>
            <a:ext uri="{FF2B5EF4-FFF2-40B4-BE49-F238E27FC236}">
              <a16:creationId xmlns:a16="http://schemas.microsoft.com/office/drawing/2014/main" id="{8A253A5F-B2E0-4F1F-B80C-3AA4BA5C3DC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01" name="Picture 1000" descr="NCCP CMYK BI.jpg">
          <a:extLst>
            <a:ext uri="{FF2B5EF4-FFF2-40B4-BE49-F238E27FC236}">
              <a16:creationId xmlns:a16="http://schemas.microsoft.com/office/drawing/2014/main" id="{0F00DC19-28CE-4F6D-9538-DE916F63A69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002" name="Picture 1001" descr="NCCP CMYK BI.jpg">
          <a:extLst>
            <a:ext uri="{FF2B5EF4-FFF2-40B4-BE49-F238E27FC236}">
              <a16:creationId xmlns:a16="http://schemas.microsoft.com/office/drawing/2014/main" id="{01038CF8-8052-4B98-A2E7-73690C91E97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03" name="Picture 1002" descr="NCCP CMYK BI.jpg">
          <a:extLst>
            <a:ext uri="{FF2B5EF4-FFF2-40B4-BE49-F238E27FC236}">
              <a16:creationId xmlns:a16="http://schemas.microsoft.com/office/drawing/2014/main" id="{D8910C8F-E11B-4B84-A4F3-81EE56C2341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04" name="Picture 1003" descr="NCCP CMYK BI.jpg">
          <a:extLst>
            <a:ext uri="{FF2B5EF4-FFF2-40B4-BE49-F238E27FC236}">
              <a16:creationId xmlns:a16="http://schemas.microsoft.com/office/drawing/2014/main" id="{D28CE635-7E57-4D8E-86D2-A5B17124C66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05" name="Picture 1004" descr="NCCP CMYK BI.jpg">
          <a:extLst>
            <a:ext uri="{FF2B5EF4-FFF2-40B4-BE49-F238E27FC236}">
              <a16:creationId xmlns:a16="http://schemas.microsoft.com/office/drawing/2014/main" id="{777A9867-7C48-4CE0-895D-E361658DD69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06" name="Picture 1005" descr="NCCP CMYK BI.jpg">
          <a:extLst>
            <a:ext uri="{FF2B5EF4-FFF2-40B4-BE49-F238E27FC236}">
              <a16:creationId xmlns:a16="http://schemas.microsoft.com/office/drawing/2014/main" id="{5EA1CA2E-3BA2-4C74-886B-4479F6AF45F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07" name="Picture 1006" descr="NCCP CMYK BI.jpg">
          <a:extLst>
            <a:ext uri="{FF2B5EF4-FFF2-40B4-BE49-F238E27FC236}">
              <a16:creationId xmlns:a16="http://schemas.microsoft.com/office/drawing/2014/main" id="{2789F49C-B88B-4744-9222-5D0039EF3DB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08" name="Picture 1007" descr="NCCP CMYK BI.jpg">
          <a:extLst>
            <a:ext uri="{FF2B5EF4-FFF2-40B4-BE49-F238E27FC236}">
              <a16:creationId xmlns:a16="http://schemas.microsoft.com/office/drawing/2014/main" id="{269B8962-0F1A-475F-80AF-154E732633D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09" name="Picture 1008" descr="NCCP CMYK BI.jpg">
          <a:extLst>
            <a:ext uri="{FF2B5EF4-FFF2-40B4-BE49-F238E27FC236}">
              <a16:creationId xmlns:a16="http://schemas.microsoft.com/office/drawing/2014/main" id="{123ADEA6-E63E-4112-BF1F-D9A03A85179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10" name="Picture 1009" descr="NCCP CMYK BI.jpg">
          <a:extLst>
            <a:ext uri="{FF2B5EF4-FFF2-40B4-BE49-F238E27FC236}">
              <a16:creationId xmlns:a16="http://schemas.microsoft.com/office/drawing/2014/main" id="{4E1977AC-A06B-4D04-B08E-48998D92D83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11" name="Picture 1010" descr="NCCP CMYK BI.jpg">
          <a:extLst>
            <a:ext uri="{FF2B5EF4-FFF2-40B4-BE49-F238E27FC236}">
              <a16:creationId xmlns:a16="http://schemas.microsoft.com/office/drawing/2014/main" id="{2E7D9568-1AD8-4CFC-8DC2-565C65D8B12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12" name="Picture 1011" descr="NCCP CMYK BI.jpg">
          <a:extLst>
            <a:ext uri="{FF2B5EF4-FFF2-40B4-BE49-F238E27FC236}">
              <a16:creationId xmlns:a16="http://schemas.microsoft.com/office/drawing/2014/main" id="{BDE30109-6E0D-446D-B2A5-0C2452AE5B3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13" name="Picture 1012" descr="NCCP CMYK BI.jpg">
          <a:extLst>
            <a:ext uri="{FF2B5EF4-FFF2-40B4-BE49-F238E27FC236}">
              <a16:creationId xmlns:a16="http://schemas.microsoft.com/office/drawing/2014/main" id="{8CD22BF7-01EE-48F3-A186-DBB9F97618D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14" name="Picture 1013" descr="NCCP CMYK BI.jpg">
          <a:extLst>
            <a:ext uri="{FF2B5EF4-FFF2-40B4-BE49-F238E27FC236}">
              <a16:creationId xmlns:a16="http://schemas.microsoft.com/office/drawing/2014/main" id="{E6103669-C699-47CF-BDFF-A2EC31512D8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15" name="Picture 1014" descr="NCCP CMYK BI.jpg">
          <a:extLst>
            <a:ext uri="{FF2B5EF4-FFF2-40B4-BE49-F238E27FC236}">
              <a16:creationId xmlns:a16="http://schemas.microsoft.com/office/drawing/2014/main" id="{B28FC805-1EFD-485F-A041-623A3E48F81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16" name="Picture 1015" descr="NCCP CMYK BI.jpg">
          <a:extLst>
            <a:ext uri="{FF2B5EF4-FFF2-40B4-BE49-F238E27FC236}">
              <a16:creationId xmlns:a16="http://schemas.microsoft.com/office/drawing/2014/main" id="{6C79C491-1495-4496-BFAB-D71814F2B5B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17" name="Picture 1016" descr="NCCP CMYK BI.jpg">
          <a:extLst>
            <a:ext uri="{FF2B5EF4-FFF2-40B4-BE49-F238E27FC236}">
              <a16:creationId xmlns:a16="http://schemas.microsoft.com/office/drawing/2014/main" id="{2A715670-6CB8-496E-92F5-D06961528D2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18" name="Picture 1017" descr="NCCP CMYK BI.jpg">
          <a:extLst>
            <a:ext uri="{FF2B5EF4-FFF2-40B4-BE49-F238E27FC236}">
              <a16:creationId xmlns:a16="http://schemas.microsoft.com/office/drawing/2014/main" id="{D751DB5A-843A-4949-AC72-8A903104DF6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19" name="Picture 1018" descr="NCCP CMYK BI.jpg">
          <a:extLst>
            <a:ext uri="{FF2B5EF4-FFF2-40B4-BE49-F238E27FC236}">
              <a16:creationId xmlns:a16="http://schemas.microsoft.com/office/drawing/2014/main" id="{E2537292-54AA-4C8F-97AF-2416664F5EE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20" name="Picture 1019" descr="NCCP CMYK BI.jpg">
          <a:extLst>
            <a:ext uri="{FF2B5EF4-FFF2-40B4-BE49-F238E27FC236}">
              <a16:creationId xmlns:a16="http://schemas.microsoft.com/office/drawing/2014/main" id="{62E50AD5-D09F-4EB4-8C87-86A52DE061D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21" name="Picture 1020" descr="NCCP CMYK BI.jpg">
          <a:extLst>
            <a:ext uri="{FF2B5EF4-FFF2-40B4-BE49-F238E27FC236}">
              <a16:creationId xmlns:a16="http://schemas.microsoft.com/office/drawing/2014/main" id="{5F2B60B0-9493-4E94-B798-9EE63AA97A6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22" name="Picture 1021" descr="NCCP CMYK BI.jpg">
          <a:extLst>
            <a:ext uri="{FF2B5EF4-FFF2-40B4-BE49-F238E27FC236}">
              <a16:creationId xmlns:a16="http://schemas.microsoft.com/office/drawing/2014/main" id="{DFBCF433-D8FB-418F-909E-89271B421AA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23" name="Picture 1022" descr="NCCP CMYK BI.jpg">
          <a:extLst>
            <a:ext uri="{FF2B5EF4-FFF2-40B4-BE49-F238E27FC236}">
              <a16:creationId xmlns:a16="http://schemas.microsoft.com/office/drawing/2014/main" id="{57014F1A-DDAC-41C5-8542-6CD116AC35B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24" name="Picture 1023" descr="NCCP CMYK BI.jpg">
          <a:extLst>
            <a:ext uri="{FF2B5EF4-FFF2-40B4-BE49-F238E27FC236}">
              <a16:creationId xmlns:a16="http://schemas.microsoft.com/office/drawing/2014/main" id="{EAB4A3E0-A273-44EA-BEAC-83D0E1AF680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25" name="Picture 1024" descr="NCCP CMYK BI.jpg">
          <a:extLst>
            <a:ext uri="{FF2B5EF4-FFF2-40B4-BE49-F238E27FC236}">
              <a16:creationId xmlns:a16="http://schemas.microsoft.com/office/drawing/2014/main" id="{CEF75972-E473-4C8C-AFAD-2F2D4F8BFE6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026" name="Picture 1025" descr="NCCP CMYK BI.jpg">
          <a:extLst>
            <a:ext uri="{FF2B5EF4-FFF2-40B4-BE49-F238E27FC236}">
              <a16:creationId xmlns:a16="http://schemas.microsoft.com/office/drawing/2014/main" id="{31917726-A40F-47A9-A81E-6C9AC30F626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27" name="Picture 1026" descr="NCCP CMYK BI.jpg">
          <a:extLst>
            <a:ext uri="{FF2B5EF4-FFF2-40B4-BE49-F238E27FC236}">
              <a16:creationId xmlns:a16="http://schemas.microsoft.com/office/drawing/2014/main" id="{D31A4FA3-EE68-46C1-9B43-99CEB7A0C38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28" name="Picture 1027" descr="NCCP CMYK BI.jpg">
          <a:extLst>
            <a:ext uri="{FF2B5EF4-FFF2-40B4-BE49-F238E27FC236}">
              <a16:creationId xmlns:a16="http://schemas.microsoft.com/office/drawing/2014/main" id="{7F653D7E-C91C-4D12-872F-E9F5E4B9E1D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29" name="Picture 1028" descr="NCCP CMYK BI.jpg">
          <a:extLst>
            <a:ext uri="{FF2B5EF4-FFF2-40B4-BE49-F238E27FC236}">
              <a16:creationId xmlns:a16="http://schemas.microsoft.com/office/drawing/2014/main" id="{17912851-4EAC-4AC6-B082-5650F6A2670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30" name="Picture 1029" descr="NCCP CMYK BI.jpg">
          <a:extLst>
            <a:ext uri="{FF2B5EF4-FFF2-40B4-BE49-F238E27FC236}">
              <a16:creationId xmlns:a16="http://schemas.microsoft.com/office/drawing/2014/main" id="{B4BCBB2E-E777-42DD-8A2D-77408315D49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31" name="Picture 1030" descr="NCCP CMYK BI.jpg">
          <a:extLst>
            <a:ext uri="{FF2B5EF4-FFF2-40B4-BE49-F238E27FC236}">
              <a16:creationId xmlns:a16="http://schemas.microsoft.com/office/drawing/2014/main" id="{6DEACF7B-4D90-49D4-9743-7C099F43D6B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32" name="Picture 1031" descr="NCCP CMYK BI.jpg">
          <a:extLst>
            <a:ext uri="{FF2B5EF4-FFF2-40B4-BE49-F238E27FC236}">
              <a16:creationId xmlns:a16="http://schemas.microsoft.com/office/drawing/2014/main" id="{5741B95F-3B4B-46AB-A501-E74553D8EC8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33" name="Picture 1032" descr="NCCP CMYK BI.jpg">
          <a:extLst>
            <a:ext uri="{FF2B5EF4-FFF2-40B4-BE49-F238E27FC236}">
              <a16:creationId xmlns:a16="http://schemas.microsoft.com/office/drawing/2014/main" id="{04E3EBF5-44FE-442C-BD12-025A7359796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34" name="Picture 1033" descr="NCCP CMYK BI.jpg">
          <a:extLst>
            <a:ext uri="{FF2B5EF4-FFF2-40B4-BE49-F238E27FC236}">
              <a16:creationId xmlns:a16="http://schemas.microsoft.com/office/drawing/2014/main" id="{232E3649-C00B-4D55-AEA0-D953EB876C4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35" name="Picture 1034" descr="NCCP CMYK BI.jpg">
          <a:extLst>
            <a:ext uri="{FF2B5EF4-FFF2-40B4-BE49-F238E27FC236}">
              <a16:creationId xmlns:a16="http://schemas.microsoft.com/office/drawing/2014/main" id="{341F43C7-079C-44B7-A5E4-9DB09702242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36" name="Picture 1035" descr="NCCP CMYK BI.jpg">
          <a:extLst>
            <a:ext uri="{FF2B5EF4-FFF2-40B4-BE49-F238E27FC236}">
              <a16:creationId xmlns:a16="http://schemas.microsoft.com/office/drawing/2014/main" id="{72066659-69F9-491A-90D7-C51F4E22720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37" name="Picture 1036" descr="NCCP CMYK BI.jpg">
          <a:extLst>
            <a:ext uri="{FF2B5EF4-FFF2-40B4-BE49-F238E27FC236}">
              <a16:creationId xmlns:a16="http://schemas.microsoft.com/office/drawing/2014/main" id="{F8D8D20B-6D8F-4CB7-969E-42134544BE4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38" name="Picture 1037" descr="NCCP CMYK BI.jpg">
          <a:extLst>
            <a:ext uri="{FF2B5EF4-FFF2-40B4-BE49-F238E27FC236}">
              <a16:creationId xmlns:a16="http://schemas.microsoft.com/office/drawing/2014/main" id="{546831DC-B506-4A42-97B8-50A50DE184C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39" name="Picture 1038" descr="NCCP CMYK BI.jpg">
          <a:extLst>
            <a:ext uri="{FF2B5EF4-FFF2-40B4-BE49-F238E27FC236}">
              <a16:creationId xmlns:a16="http://schemas.microsoft.com/office/drawing/2014/main" id="{E3428047-EE54-4DCB-8E55-6AEF8270371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40" name="Picture 1039" descr="NCCP CMYK BI.jpg">
          <a:extLst>
            <a:ext uri="{FF2B5EF4-FFF2-40B4-BE49-F238E27FC236}">
              <a16:creationId xmlns:a16="http://schemas.microsoft.com/office/drawing/2014/main" id="{E01D1F55-4293-4495-80D4-D7EED71A98C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41" name="Picture 1040" descr="NCCP CMYK BI.jpg">
          <a:extLst>
            <a:ext uri="{FF2B5EF4-FFF2-40B4-BE49-F238E27FC236}">
              <a16:creationId xmlns:a16="http://schemas.microsoft.com/office/drawing/2014/main" id="{82A4E0D2-9078-4264-9B8F-595EC68D070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42" name="Picture 1041" descr="NCCP CMYK BI.jpg">
          <a:extLst>
            <a:ext uri="{FF2B5EF4-FFF2-40B4-BE49-F238E27FC236}">
              <a16:creationId xmlns:a16="http://schemas.microsoft.com/office/drawing/2014/main" id="{4863006D-1914-4133-BFD4-174ADF18912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043" name="Picture 1042" descr="NCCP CMYK BI.jpg">
          <a:extLst>
            <a:ext uri="{FF2B5EF4-FFF2-40B4-BE49-F238E27FC236}">
              <a16:creationId xmlns:a16="http://schemas.microsoft.com/office/drawing/2014/main" id="{F220434D-0559-4ECA-B678-2D79CFAA238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44" name="Picture 1043" descr="NCCP CMYK BI.jpg">
          <a:extLst>
            <a:ext uri="{FF2B5EF4-FFF2-40B4-BE49-F238E27FC236}">
              <a16:creationId xmlns:a16="http://schemas.microsoft.com/office/drawing/2014/main" id="{20E28C7D-21A8-40E5-9AF7-80EA8E06558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45" name="Picture 1044" descr="NCCP CMYK BI.jpg">
          <a:extLst>
            <a:ext uri="{FF2B5EF4-FFF2-40B4-BE49-F238E27FC236}">
              <a16:creationId xmlns:a16="http://schemas.microsoft.com/office/drawing/2014/main" id="{B8620E07-A5AC-4FEC-ACA9-325E0FFECCD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46" name="Picture 1045" descr="NCCP CMYK BI.jpg">
          <a:extLst>
            <a:ext uri="{FF2B5EF4-FFF2-40B4-BE49-F238E27FC236}">
              <a16:creationId xmlns:a16="http://schemas.microsoft.com/office/drawing/2014/main" id="{61B2D8C2-E320-49EF-B1B9-E5842E3AFA8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47" name="Picture 1046" descr="NCCP CMYK BI.jpg">
          <a:extLst>
            <a:ext uri="{FF2B5EF4-FFF2-40B4-BE49-F238E27FC236}">
              <a16:creationId xmlns:a16="http://schemas.microsoft.com/office/drawing/2014/main" id="{3B85CD77-9FDD-43F0-A4E6-B3840281CFB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48" name="Picture 1047" descr="NCCP CMYK BI.jpg">
          <a:extLst>
            <a:ext uri="{FF2B5EF4-FFF2-40B4-BE49-F238E27FC236}">
              <a16:creationId xmlns:a16="http://schemas.microsoft.com/office/drawing/2014/main" id="{3ABFFD70-8437-426F-BB93-C9156F9D54A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49" name="Picture 1048" descr="NCCP CMYK BI.jpg">
          <a:extLst>
            <a:ext uri="{FF2B5EF4-FFF2-40B4-BE49-F238E27FC236}">
              <a16:creationId xmlns:a16="http://schemas.microsoft.com/office/drawing/2014/main" id="{EB047439-928E-4E3A-8270-35C2650B32F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50" name="Picture 1049" descr="NCCP CMYK BI.jpg">
          <a:extLst>
            <a:ext uri="{FF2B5EF4-FFF2-40B4-BE49-F238E27FC236}">
              <a16:creationId xmlns:a16="http://schemas.microsoft.com/office/drawing/2014/main" id="{76B8C44B-A35F-454A-9673-1815A10D5E1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51" name="Picture 1050" descr="NCCP CMYK BI.jpg">
          <a:extLst>
            <a:ext uri="{FF2B5EF4-FFF2-40B4-BE49-F238E27FC236}">
              <a16:creationId xmlns:a16="http://schemas.microsoft.com/office/drawing/2014/main" id="{673CC1A2-187F-4F45-BA2E-BD97A3CD000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52" name="Picture 1051" descr="NCCP CMYK BI.jpg">
          <a:extLst>
            <a:ext uri="{FF2B5EF4-FFF2-40B4-BE49-F238E27FC236}">
              <a16:creationId xmlns:a16="http://schemas.microsoft.com/office/drawing/2014/main" id="{882C6080-F100-4790-99F5-1E920ED0038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53" name="Picture 1052" descr="NCCP CMYK BI.jpg">
          <a:extLst>
            <a:ext uri="{FF2B5EF4-FFF2-40B4-BE49-F238E27FC236}">
              <a16:creationId xmlns:a16="http://schemas.microsoft.com/office/drawing/2014/main" id="{202D8366-359B-4DBD-952F-DF5C273A1D0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54" name="Picture 1053" descr="NCCP CMYK BI.jpg">
          <a:extLst>
            <a:ext uri="{FF2B5EF4-FFF2-40B4-BE49-F238E27FC236}">
              <a16:creationId xmlns:a16="http://schemas.microsoft.com/office/drawing/2014/main" id="{203EC8B2-FCA4-4604-86C9-18CBE238534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55" name="Picture 1054" descr="NCCP CMYK BI.jpg">
          <a:extLst>
            <a:ext uri="{FF2B5EF4-FFF2-40B4-BE49-F238E27FC236}">
              <a16:creationId xmlns:a16="http://schemas.microsoft.com/office/drawing/2014/main" id="{D5FC7970-9623-4794-BDC2-94655997B2C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56" name="Picture 1055" descr="NCCP CMYK BI.jpg">
          <a:extLst>
            <a:ext uri="{FF2B5EF4-FFF2-40B4-BE49-F238E27FC236}">
              <a16:creationId xmlns:a16="http://schemas.microsoft.com/office/drawing/2014/main" id="{1E907F76-F067-45F7-8897-777535DF081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57" name="Picture 1056" descr="NCCP CMYK BI.jpg">
          <a:extLst>
            <a:ext uri="{FF2B5EF4-FFF2-40B4-BE49-F238E27FC236}">
              <a16:creationId xmlns:a16="http://schemas.microsoft.com/office/drawing/2014/main" id="{AE319B61-1206-4844-B1B8-91D746535CC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58" name="Picture 1057" descr="NCCP CMYK BI.jpg">
          <a:extLst>
            <a:ext uri="{FF2B5EF4-FFF2-40B4-BE49-F238E27FC236}">
              <a16:creationId xmlns:a16="http://schemas.microsoft.com/office/drawing/2014/main" id="{A6C30186-4F09-4117-AD43-039CD3D8660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59" name="Picture 1058" descr="NCCP CMYK BI.jpg">
          <a:extLst>
            <a:ext uri="{FF2B5EF4-FFF2-40B4-BE49-F238E27FC236}">
              <a16:creationId xmlns:a16="http://schemas.microsoft.com/office/drawing/2014/main" id="{C4558B29-5BE4-4C28-9417-826C4A41825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60" name="Picture 1059" descr="NCCP CMYK BI.jpg">
          <a:extLst>
            <a:ext uri="{FF2B5EF4-FFF2-40B4-BE49-F238E27FC236}">
              <a16:creationId xmlns:a16="http://schemas.microsoft.com/office/drawing/2014/main" id="{68C618BC-27F0-4F74-987A-773562FA089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61" name="Picture 1060" descr="NCCP CMYK BI.jpg">
          <a:extLst>
            <a:ext uri="{FF2B5EF4-FFF2-40B4-BE49-F238E27FC236}">
              <a16:creationId xmlns:a16="http://schemas.microsoft.com/office/drawing/2014/main" id="{59B00840-5073-47E9-84D8-2042C9CB8D1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62" name="Picture 1061" descr="NCCP CMYK BI.jpg">
          <a:extLst>
            <a:ext uri="{FF2B5EF4-FFF2-40B4-BE49-F238E27FC236}">
              <a16:creationId xmlns:a16="http://schemas.microsoft.com/office/drawing/2014/main" id="{5932E723-2ED0-4F2E-A3B1-6BA8127E75F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63" name="Picture 1062" descr="NCCP CMYK BI.jpg">
          <a:extLst>
            <a:ext uri="{FF2B5EF4-FFF2-40B4-BE49-F238E27FC236}">
              <a16:creationId xmlns:a16="http://schemas.microsoft.com/office/drawing/2014/main" id="{5999A9ED-4618-4754-B585-98543848F97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64" name="Picture 1063" descr="NCCP CMYK BI.jpg">
          <a:extLst>
            <a:ext uri="{FF2B5EF4-FFF2-40B4-BE49-F238E27FC236}">
              <a16:creationId xmlns:a16="http://schemas.microsoft.com/office/drawing/2014/main" id="{8F251F76-270B-4E4E-9900-CB5FCB80002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65" name="Picture 1064" descr="NCCP CMYK BI.jpg">
          <a:extLst>
            <a:ext uri="{FF2B5EF4-FFF2-40B4-BE49-F238E27FC236}">
              <a16:creationId xmlns:a16="http://schemas.microsoft.com/office/drawing/2014/main" id="{D0A484F3-5D71-4A25-8533-5D169854886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66" name="Picture 1065" descr="NCCP CMYK BI.jpg">
          <a:extLst>
            <a:ext uri="{FF2B5EF4-FFF2-40B4-BE49-F238E27FC236}">
              <a16:creationId xmlns:a16="http://schemas.microsoft.com/office/drawing/2014/main" id="{1C48AC03-4D87-4F66-957B-181D1B96522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067" name="Picture 1066" descr="NCCP CMYK BI.jpg">
          <a:extLst>
            <a:ext uri="{FF2B5EF4-FFF2-40B4-BE49-F238E27FC236}">
              <a16:creationId xmlns:a16="http://schemas.microsoft.com/office/drawing/2014/main" id="{30135F12-FB9E-40A7-8727-BC2E436772D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68" name="Picture 1067" descr="NCCP CMYK BI.jpg">
          <a:extLst>
            <a:ext uri="{FF2B5EF4-FFF2-40B4-BE49-F238E27FC236}">
              <a16:creationId xmlns:a16="http://schemas.microsoft.com/office/drawing/2014/main" id="{A70C5332-951B-423E-9357-6047B953A3D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69" name="Picture 1068" descr="NCCP CMYK BI.jpg">
          <a:extLst>
            <a:ext uri="{FF2B5EF4-FFF2-40B4-BE49-F238E27FC236}">
              <a16:creationId xmlns:a16="http://schemas.microsoft.com/office/drawing/2014/main" id="{83B69952-50FF-463E-BD98-C1F43E2C450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70" name="Picture 1069" descr="NCCP CMYK BI.jpg">
          <a:extLst>
            <a:ext uri="{FF2B5EF4-FFF2-40B4-BE49-F238E27FC236}">
              <a16:creationId xmlns:a16="http://schemas.microsoft.com/office/drawing/2014/main" id="{B22339A0-21DE-45AC-9D7F-62DBC24B63D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71" name="Picture 1070" descr="NCCP CMYK BI.jpg">
          <a:extLst>
            <a:ext uri="{FF2B5EF4-FFF2-40B4-BE49-F238E27FC236}">
              <a16:creationId xmlns:a16="http://schemas.microsoft.com/office/drawing/2014/main" id="{E92E8A48-7F26-42A4-A947-1B8BD9CFCEB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72" name="Picture 1071" descr="NCCP CMYK BI.jpg">
          <a:extLst>
            <a:ext uri="{FF2B5EF4-FFF2-40B4-BE49-F238E27FC236}">
              <a16:creationId xmlns:a16="http://schemas.microsoft.com/office/drawing/2014/main" id="{EBD2BB8D-1EAB-4C1E-ACF5-F7621C531BF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73" name="Picture 1072" descr="NCCP CMYK BI.jpg">
          <a:extLst>
            <a:ext uri="{FF2B5EF4-FFF2-40B4-BE49-F238E27FC236}">
              <a16:creationId xmlns:a16="http://schemas.microsoft.com/office/drawing/2014/main" id="{3154C1B0-F5D9-4122-89F2-08407DB9325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74" name="Picture 1073" descr="NCCP CMYK BI.jpg">
          <a:extLst>
            <a:ext uri="{FF2B5EF4-FFF2-40B4-BE49-F238E27FC236}">
              <a16:creationId xmlns:a16="http://schemas.microsoft.com/office/drawing/2014/main" id="{8BB5277A-2080-4699-A273-B4358FEAF50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75" name="Picture 1074" descr="NCCP CMYK BI.jpg">
          <a:extLst>
            <a:ext uri="{FF2B5EF4-FFF2-40B4-BE49-F238E27FC236}">
              <a16:creationId xmlns:a16="http://schemas.microsoft.com/office/drawing/2014/main" id="{14CA7276-9869-42E5-AB3A-4D24DE81363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76" name="Picture 1075" descr="NCCP CMYK BI.jpg">
          <a:extLst>
            <a:ext uri="{FF2B5EF4-FFF2-40B4-BE49-F238E27FC236}">
              <a16:creationId xmlns:a16="http://schemas.microsoft.com/office/drawing/2014/main" id="{E880C331-1A6A-4ADC-A810-B7C0721E929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77" name="Picture 1076" descr="NCCP CMYK BI.jpg">
          <a:extLst>
            <a:ext uri="{FF2B5EF4-FFF2-40B4-BE49-F238E27FC236}">
              <a16:creationId xmlns:a16="http://schemas.microsoft.com/office/drawing/2014/main" id="{B7D3DA67-3FDA-41B6-8B16-BC5EA1CD2FA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78" name="Picture 1077" descr="NCCP CMYK BI.jpg">
          <a:extLst>
            <a:ext uri="{FF2B5EF4-FFF2-40B4-BE49-F238E27FC236}">
              <a16:creationId xmlns:a16="http://schemas.microsoft.com/office/drawing/2014/main" id="{35F25AC6-9E9D-4DA7-AC0D-ED83A8904EC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79" name="Picture 1078" descr="NCCP CMYK BI.jpg">
          <a:extLst>
            <a:ext uri="{FF2B5EF4-FFF2-40B4-BE49-F238E27FC236}">
              <a16:creationId xmlns:a16="http://schemas.microsoft.com/office/drawing/2014/main" id="{EAF138C3-3719-47C5-98F1-8E7F59C0AE9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80" name="Picture 1079" descr="NCCP CMYK BI.jpg">
          <a:extLst>
            <a:ext uri="{FF2B5EF4-FFF2-40B4-BE49-F238E27FC236}">
              <a16:creationId xmlns:a16="http://schemas.microsoft.com/office/drawing/2014/main" id="{6F9F547B-9A6E-4576-9D4D-93ADBF922DF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81" name="Picture 1080" descr="NCCP CMYK BI.jpg">
          <a:extLst>
            <a:ext uri="{FF2B5EF4-FFF2-40B4-BE49-F238E27FC236}">
              <a16:creationId xmlns:a16="http://schemas.microsoft.com/office/drawing/2014/main" id="{7A78978D-6CB2-418A-A556-8F96B3EA2DC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82" name="Picture 1081" descr="NCCP CMYK BI.jpg">
          <a:extLst>
            <a:ext uri="{FF2B5EF4-FFF2-40B4-BE49-F238E27FC236}">
              <a16:creationId xmlns:a16="http://schemas.microsoft.com/office/drawing/2014/main" id="{E0BFF6DA-9AC8-4206-8A52-1CCD88AECE6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83" name="Picture 1082" descr="NCCP CMYK BI.jpg">
          <a:extLst>
            <a:ext uri="{FF2B5EF4-FFF2-40B4-BE49-F238E27FC236}">
              <a16:creationId xmlns:a16="http://schemas.microsoft.com/office/drawing/2014/main" id="{81E5E214-F478-469C-975D-B835743952B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084" name="Picture 1083" descr="NCCP CMYK BI.jpg">
          <a:extLst>
            <a:ext uri="{FF2B5EF4-FFF2-40B4-BE49-F238E27FC236}">
              <a16:creationId xmlns:a16="http://schemas.microsoft.com/office/drawing/2014/main" id="{3CFD7B7B-0A01-4029-B731-D3DD58128ED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85" name="Picture 1084" descr="NCCP CMYK BI.jpg">
          <a:extLst>
            <a:ext uri="{FF2B5EF4-FFF2-40B4-BE49-F238E27FC236}">
              <a16:creationId xmlns:a16="http://schemas.microsoft.com/office/drawing/2014/main" id="{A2BB5DAF-F904-4364-9420-033F72C9ABB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86" name="Picture 1085" descr="NCCP CMYK BI.jpg">
          <a:extLst>
            <a:ext uri="{FF2B5EF4-FFF2-40B4-BE49-F238E27FC236}">
              <a16:creationId xmlns:a16="http://schemas.microsoft.com/office/drawing/2014/main" id="{6ED61755-EBD6-4498-8DDC-9A8C14E2753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87" name="Picture 1086" descr="NCCP CMYK BI.jpg">
          <a:extLst>
            <a:ext uri="{FF2B5EF4-FFF2-40B4-BE49-F238E27FC236}">
              <a16:creationId xmlns:a16="http://schemas.microsoft.com/office/drawing/2014/main" id="{EA502619-B082-4252-AD60-3F5B5655AB7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88" name="Picture 1087" descr="NCCP CMYK BI.jpg">
          <a:extLst>
            <a:ext uri="{FF2B5EF4-FFF2-40B4-BE49-F238E27FC236}">
              <a16:creationId xmlns:a16="http://schemas.microsoft.com/office/drawing/2014/main" id="{493B51D6-E18D-423B-BAB4-C404674C080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89" name="Picture 1088" descr="NCCP CMYK BI.jpg">
          <a:extLst>
            <a:ext uri="{FF2B5EF4-FFF2-40B4-BE49-F238E27FC236}">
              <a16:creationId xmlns:a16="http://schemas.microsoft.com/office/drawing/2014/main" id="{4C9F362A-A91A-448D-842E-FA5DBF17025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90" name="Picture 1089" descr="NCCP CMYK BI.jpg">
          <a:extLst>
            <a:ext uri="{FF2B5EF4-FFF2-40B4-BE49-F238E27FC236}">
              <a16:creationId xmlns:a16="http://schemas.microsoft.com/office/drawing/2014/main" id="{4B9C9637-0855-41C5-9BA2-1F124995A41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91" name="Picture 1090" descr="NCCP CMYK BI.jpg">
          <a:extLst>
            <a:ext uri="{FF2B5EF4-FFF2-40B4-BE49-F238E27FC236}">
              <a16:creationId xmlns:a16="http://schemas.microsoft.com/office/drawing/2014/main" id="{064AC7B1-FC61-4061-AC77-27F9F53B58A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92" name="Picture 1091" descr="NCCP CMYK BI.jpg">
          <a:extLst>
            <a:ext uri="{FF2B5EF4-FFF2-40B4-BE49-F238E27FC236}">
              <a16:creationId xmlns:a16="http://schemas.microsoft.com/office/drawing/2014/main" id="{2B88758F-467D-4D00-AFC3-CA0DE2E7CD7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93" name="Picture 1092" descr="NCCP CMYK BI.jpg">
          <a:extLst>
            <a:ext uri="{FF2B5EF4-FFF2-40B4-BE49-F238E27FC236}">
              <a16:creationId xmlns:a16="http://schemas.microsoft.com/office/drawing/2014/main" id="{17ECE0F0-389A-4290-97B7-BE902AFD4BC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94" name="Picture 1093" descr="NCCP CMYK BI.jpg">
          <a:extLst>
            <a:ext uri="{FF2B5EF4-FFF2-40B4-BE49-F238E27FC236}">
              <a16:creationId xmlns:a16="http://schemas.microsoft.com/office/drawing/2014/main" id="{261E51FA-0698-4FD8-98FE-EC5CBEED746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095" name="Picture 1094" descr="NCCP CMYK BI.jpg">
          <a:extLst>
            <a:ext uri="{FF2B5EF4-FFF2-40B4-BE49-F238E27FC236}">
              <a16:creationId xmlns:a16="http://schemas.microsoft.com/office/drawing/2014/main" id="{EFC647FB-22FE-4EB7-9B7E-1F0938F38F9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96" name="Picture 1095" descr="NCCP CMYK BI.jpg">
          <a:extLst>
            <a:ext uri="{FF2B5EF4-FFF2-40B4-BE49-F238E27FC236}">
              <a16:creationId xmlns:a16="http://schemas.microsoft.com/office/drawing/2014/main" id="{57882655-6B3E-497B-A64C-BB8847D533C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97" name="Picture 1096" descr="NCCP CMYK BI.jpg">
          <a:extLst>
            <a:ext uri="{FF2B5EF4-FFF2-40B4-BE49-F238E27FC236}">
              <a16:creationId xmlns:a16="http://schemas.microsoft.com/office/drawing/2014/main" id="{0AEEABBC-E74A-485D-A6B2-EF9BE7185BA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98" name="Picture 1097" descr="NCCP CMYK BI.jpg">
          <a:extLst>
            <a:ext uri="{FF2B5EF4-FFF2-40B4-BE49-F238E27FC236}">
              <a16:creationId xmlns:a16="http://schemas.microsoft.com/office/drawing/2014/main" id="{424039FA-52BE-4EBF-B24E-248D8B88919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99" name="Picture 1098" descr="NCCP CMYK BI.jpg">
          <a:extLst>
            <a:ext uri="{FF2B5EF4-FFF2-40B4-BE49-F238E27FC236}">
              <a16:creationId xmlns:a16="http://schemas.microsoft.com/office/drawing/2014/main" id="{80B1EC75-15FA-4E5F-9BD6-F49FCCFEA96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00" name="Picture 1099" descr="NCCP CMYK BI.jpg">
          <a:extLst>
            <a:ext uri="{FF2B5EF4-FFF2-40B4-BE49-F238E27FC236}">
              <a16:creationId xmlns:a16="http://schemas.microsoft.com/office/drawing/2014/main" id="{61B58656-C6DC-4F6C-B740-4EF9192D489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01" name="Picture 1100" descr="NCCP CMYK BI.jpg">
          <a:extLst>
            <a:ext uri="{FF2B5EF4-FFF2-40B4-BE49-F238E27FC236}">
              <a16:creationId xmlns:a16="http://schemas.microsoft.com/office/drawing/2014/main" id="{C4498420-FC0B-4A36-A1CB-2B9E6F35595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02" name="Picture 1101" descr="NCCP CMYK BI.jpg">
          <a:extLst>
            <a:ext uri="{FF2B5EF4-FFF2-40B4-BE49-F238E27FC236}">
              <a16:creationId xmlns:a16="http://schemas.microsoft.com/office/drawing/2014/main" id="{5790C4AD-3589-4ECA-A804-CE04FE85FC3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03" name="Picture 1102" descr="NCCP CMYK BI.jpg">
          <a:extLst>
            <a:ext uri="{FF2B5EF4-FFF2-40B4-BE49-F238E27FC236}">
              <a16:creationId xmlns:a16="http://schemas.microsoft.com/office/drawing/2014/main" id="{80AAA404-9F3D-46FB-9D78-DD7D27260F4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04" name="Picture 1103" descr="NCCP CMYK BI.jpg">
          <a:extLst>
            <a:ext uri="{FF2B5EF4-FFF2-40B4-BE49-F238E27FC236}">
              <a16:creationId xmlns:a16="http://schemas.microsoft.com/office/drawing/2014/main" id="{C3EF2F26-F583-4C65-9C33-BB528256BF1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05" name="Picture 1104" descr="NCCP CMYK BI.jpg">
          <a:extLst>
            <a:ext uri="{FF2B5EF4-FFF2-40B4-BE49-F238E27FC236}">
              <a16:creationId xmlns:a16="http://schemas.microsoft.com/office/drawing/2014/main" id="{C37F8D5C-2AD3-44B9-984C-1A4FF2A47BB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06" name="Picture 1105" descr="NCCP CMYK BI.jpg">
          <a:extLst>
            <a:ext uri="{FF2B5EF4-FFF2-40B4-BE49-F238E27FC236}">
              <a16:creationId xmlns:a16="http://schemas.microsoft.com/office/drawing/2014/main" id="{2A157F52-9E0D-4E52-9FD3-47D93040AD3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07" name="Picture 1106" descr="NCCP CMYK BI.jpg">
          <a:extLst>
            <a:ext uri="{FF2B5EF4-FFF2-40B4-BE49-F238E27FC236}">
              <a16:creationId xmlns:a16="http://schemas.microsoft.com/office/drawing/2014/main" id="{4511D5C9-6E91-400F-8BF6-AFB7AD8F1B1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08" name="Picture 1107" descr="NCCP CMYK BI.jpg">
          <a:extLst>
            <a:ext uri="{FF2B5EF4-FFF2-40B4-BE49-F238E27FC236}">
              <a16:creationId xmlns:a16="http://schemas.microsoft.com/office/drawing/2014/main" id="{130CC5BF-1089-4ECA-8BF6-77946391AEB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09" name="Picture 1108" descr="NCCP CMYK BI.jpg">
          <a:extLst>
            <a:ext uri="{FF2B5EF4-FFF2-40B4-BE49-F238E27FC236}">
              <a16:creationId xmlns:a16="http://schemas.microsoft.com/office/drawing/2014/main" id="{8BF980A2-8CA6-4187-A989-A670604A368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10" name="Picture 1109" descr="NCCP CMYK BI.jpg">
          <a:extLst>
            <a:ext uri="{FF2B5EF4-FFF2-40B4-BE49-F238E27FC236}">
              <a16:creationId xmlns:a16="http://schemas.microsoft.com/office/drawing/2014/main" id="{1F190D3D-AF78-4A87-A016-36B1504C162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11" name="Picture 1110" descr="NCCP CMYK BI.jpg">
          <a:extLst>
            <a:ext uri="{FF2B5EF4-FFF2-40B4-BE49-F238E27FC236}">
              <a16:creationId xmlns:a16="http://schemas.microsoft.com/office/drawing/2014/main" id="{17CCE505-8965-4880-A340-57D557C6CD0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12" name="Picture 1111" descr="NCCP CMYK BI.jpg">
          <a:extLst>
            <a:ext uri="{FF2B5EF4-FFF2-40B4-BE49-F238E27FC236}">
              <a16:creationId xmlns:a16="http://schemas.microsoft.com/office/drawing/2014/main" id="{642B7ED3-791F-470F-9E0B-55D5D1AB571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13" name="Picture 1112" descr="NCCP CMYK BI.jpg">
          <a:extLst>
            <a:ext uri="{FF2B5EF4-FFF2-40B4-BE49-F238E27FC236}">
              <a16:creationId xmlns:a16="http://schemas.microsoft.com/office/drawing/2014/main" id="{7FF3680C-7E7F-48D2-83EB-7BA445E622F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14" name="Picture 1113" descr="NCCP CMYK BI.jpg">
          <a:extLst>
            <a:ext uri="{FF2B5EF4-FFF2-40B4-BE49-F238E27FC236}">
              <a16:creationId xmlns:a16="http://schemas.microsoft.com/office/drawing/2014/main" id="{357961F1-3AAF-4E7B-9FB3-3E7610F1570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15" name="Picture 1114" descr="NCCP CMYK BI.jpg">
          <a:extLst>
            <a:ext uri="{FF2B5EF4-FFF2-40B4-BE49-F238E27FC236}">
              <a16:creationId xmlns:a16="http://schemas.microsoft.com/office/drawing/2014/main" id="{F27A269D-ADC4-4747-A512-0DC5F3412E7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16" name="Picture 1115" descr="NCCP CMYK BI.jpg">
          <a:extLst>
            <a:ext uri="{FF2B5EF4-FFF2-40B4-BE49-F238E27FC236}">
              <a16:creationId xmlns:a16="http://schemas.microsoft.com/office/drawing/2014/main" id="{E0EC1979-6751-4355-8645-6F665F43495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17" name="Picture 1116" descr="NCCP CMYK BI.jpg">
          <a:extLst>
            <a:ext uri="{FF2B5EF4-FFF2-40B4-BE49-F238E27FC236}">
              <a16:creationId xmlns:a16="http://schemas.microsoft.com/office/drawing/2014/main" id="{B660EFAA-DB0D-4DD1-947D-295A85D58A4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18" name="Picture 1117" descr="NCCP CMYK BI.jpg">
          <a:extLst>
            <a:ext uri="{FF2B5EF4-FFF2-40B4-BE49-F238E27FC236}">
              <a16:creationId xmlns:a16="http://schemas.microsoft.com/office/drawing/2014/main" id="{A37D39B6-10B0-4DBE-A3A1-4B7D71937DB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19" name="Picture 1118" descr="NCCP CMYK BI.jpg">
          <a:extLst>
            <a:ext uri="{FF2B5EF4-FFF2-40B4-BE49-F238E27FC236}">
              <a16:creationId xmlns:a16="http://schemas.microsoft.com/office/drawing/2014/main" id="{6691FFC3-B55B-49CE-93C4-EA41D63A870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20" name="Picture 1119" descr="NCCP CMYK BI.jpg">
          <a:extLst>
            <a:ext uri="{FF2B5EF4-FFF2-40B4-BE49-F238E27FC236}">
              <a16:creationId xmlns:a16="http://schemas.microsoft.com/office/drawing/2014/main" id="{A699A9DE-FC2A-4649-9290-D9EB7D7D441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21" name="Picture 1120" descr="NCCP CMYK BI.jpg">
          <a:extLst>
            <a:ext uri="{FF2B5EF4-FFF2-40B4-BE49-F238E27FC236}">
              <a16:creationId xmlns:a16="http://schemas.microsoft.com/office/drawing/2014/main" id="{D0AEABA3-E1B9-4012-8F17-92F9B959D15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22" name="Picture 1121" descr="NCCP CMYK BI.jpg">
          <a:extLst>
            <a:ext uri="{FF2B5EF4-FFF2-40B4-BE49-F238E27FC236}">
              <a16:creationId xmlns:a16="http://schemas.microsoft.com/office/drawing/2014/main" id="{F6C030A2-0936-4483-80A9-51A34BB7D1F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123" name="Picture 1122" descr="NCCP CMYK BI.jpg">
          <a:extLst>
            <a:ext uri="{FF2B5EF4-FFF2-40B4-BE49-F238E27FC236}">
              <a16:creationId xmlns:a16="http://schemas.microsoft.com/office/drawing/2014/main" id="{91E51B49-A560-462E-B04C-0CCB8E5AC7D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24" name="Picture 1123" descr="NCCP CMYK BI.jpg">
          <a:extLst>
            <a:ext uri="{FF2B5EF4-FFF2-40B4-BE49-F238E27FC236}">
              <a16:creationId xmlns:a16="http://schemas.microsoft.com/office/drawing/2014/main" id="{4813F9B8-8211-4702-A49F-2900A60983E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25" name="Picture 1124" descr="NCCP CMYK BI.jpg">
          <a:extLst>
            <a:ext uri="{FF2B5EF4-FFF2-40B4-BE49-F238E27FC236}">
              <a16:creationId xmlns:a16="http://schemas.microsoft.com/office/drawing/2014/main" id="{926885B7-6D39-4FC2-BD0C-56E659546EB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26" name="Picture 1125" descr="NCCP CMYK BI.jpg">
          <a:extLst>
            <a:ext uri="{FF2B5EF4-FFF2-40B4-BE49-F238E27FC236}">
              <a16:creationId xmlns:a16="http://schemas.microsoft.com/office/drawing/2014/main" id="{13656B6F-DD4F-4B81-BDF3-A0F0FE8E605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27" name="Picture 1126" descr="NCCP CMYK BI.jpg">
          <a:extLst>
            <a:ext uri="{FF2B5EF4-FFF2-40B4-BE49-F238E27FC236}">
              <a16:creationId xmlns:a16="http://schemas.microsoft.com/office/drawing/2014/main" id="{D405FAE5-BEFD-40DB-8230-CA98796B92E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28" name="Picture 1127" descr="NCCP CMYK BI.jpg">
          <a:extLst>
            <a:ext uri="{FF2B5EF4-FFF2-40B4-BE49-F238E27FC236}">
              <a16:creationId xmlns:a16="http://schemas.microsoft.com/office/drawing/2014/main" id="{B7E00D21-C5A5-4888-9B5A-FF9D3093A4E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29" name="Picture 1128" descr="NCCP CMYK BI.jpg">
          <a:extLst>
            <a:ext uri="{FF2B5EF4-FFF2-40B4-BE49-F238E27FC236}">
              <a16:creationId xmlns:a16="http://schemas.microsoft.com/office/drawing/2014/main" id="{5BEACB0D-47BC-4DC4-9533-C8A1C186372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30" name="Picture 1129" descr="NCCP CMYK BI.jpg">
          <a:extLst>
            <a:ext uri="{FF2B5EF4-FFF2-40B4-BE49-F238E27FC236}">
              <a16:creationId xmlns:a16="http://schemas.microsoft.com/office/drawing/2014/main" id="{2F978F41-E2C2-4B67-B0ED-C8FE45AB6F1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31" name="Picture 1130" descr="NCCP CMYK BI.jpg">
          <a:extLst>
            <a:ext uri="{FF2B5EF4-FFF2-40B4-BE49-F238E27FC236}">
              <a16:creationId xmlns:a16="http://schemas.microsoft.com/office/drawing/2014/main" id="{B7A2746F-A11C-4E94-886D-85C9349D3BB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32" name="Picture 1131" descr="NCCP CMYK BI.jpg">
          <a:extLst>
            <a:ext uri="{FF2B5EF4-FFF2-40B4-BE49-F238E27FC236}">
              <a16:creationId xmlns:a16="http://schemas.microsoft.com/office/drawing/2014/main" id="{99C3290C-78DC-4D3B-A391-EDFA94B89AD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33" name="Picture 1132" descr="NCCP CMYK BI.jpg">
          <a:extLst>
            <a:ext uri="{FF2B5EF4-FFF2-40B4-BE49-F238E27FC236}">
              <a16:creationId xmlns:a16="http://schemas.microsoft.com/office/drawing/2014/main" id="{4503C8C9-7EE3-460D-A3D0-A75DB0DEB1A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34" name="Picture 1133" descr="NCCP CMYK BI.jpg">
          <a:extLst>
            <a:ext uri="{FF2B5EF4-FFF2-40B4-BE49-F238E27FC236}">
              <a16:creationId xmlns:a16="http://schemas.microsoft.com/office/drawing/2014/main" id="{D52609B6-AE3C-47CA-9A04-04678F78F5B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35" name="Picture 1134" descr="NCCP CMYK BI.jpg">
          <a:extLst>
            <a:ext uri="{FF2B5EF4-FFF2-40B4-BE49-F238E27FC236}">
              <a16:creationId xmlns:a16="http://schemas.microsoft.com/office/drawing/2014/main" id="{5056F34B-B415-4D5C-A156-6F4AD8E48A6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36" name="Picture 1135" descr="NCCP CMYK BI.jpg">
          <a:extLst>
            <a:ext uri="{FF2B5EF4-FFF2-40B4-BE49-F238E27FC236}">
              <a16:creationId xmlns:a16="http://schemas.microsoft.com/office/drawing/2014/main" id="{7EC8A360-161F-4AD9-9F95-31956B1E8F4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37" name="Picture 1136" descr="NCCP CMYK BI.jpg">
          <a:extLst>
            <a:ext uri="{FF2B5EF4-FFF2-40B4-BE49-F238E27FC236}">
              <a16:creationId xmlns:a16="http://schemas.microsoft.com/office/drawing/2014/main" id="{FACDBDB9-ECE6-4112-B5A8-187C71C4BF5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38" name="Picture 1137" descr="NCCP CMYK BI.jpg">
          <a:extLst>
            <a:ext uri="{FF2B5EF4-FFF2-40B4-BE49-F238E27FC236}">
              <a16:creationId xmlns:a16="http://schemas.microsoft.com/office/drawing/2014/main" id="{B583AE9B-03D0-419D-B345-8BA927D6BAC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39" name="Picture 1138" descr="NCCP CMYK BI.jpg">
          <a:extLst>
            <a:ext uri="{FF2B5EF4-FFF2-40B4-BE49-F238E27FC236}">
              <a16:creationId xmlns:a16="http://schemas.microsoft.com/office/drawing/2014/main" id="{F677747A-BB79-4ABE-A9E0-8A637D29862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140" name="Picture 1139" descr="NCCP CMYK BI.jpg">
          <a:extLst>
            <a:ext uri="{FF2B5EF4-FFF2-40B4-BE49-F238E27FC236}">
              <a16:creationId xmlns:a16="http://schemas.microsoft.com/office/drawing/2014/main" id="{90BB609E-F5E6-4528-9884-63ABF24D017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41" name="Picture 1140" descr="NCCP CMYK BI.jpg">
          <a:extLst>
            <a:ext uri="{FF2B5EF4-FFF2-40B4-BE49-F238E27FC236}">
              <a16:creationId xmlns:a16="http://schemas.microsoft.com/office/drawing/2014/main" id="{CFF86851-AD2B-4574-AEB9-B4E8A50414E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42" name="Picture 1141" descr="NCCP CMYK BI.jpg">
          <a:extLst>
            <a:ext uri="{FF2B5EF4-FFF2-40B4-BE49-F238E27FC236}">
              <a16:creationId xmlns:a16="http://schemas.microsoft.com/office/drawing/2014/main" id="{CC23AF8B-7CB9-4C3D-A11E-1D94A67CD4D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43" name="Picture 1142" descr="NCCP CMYK BI.jpg">
          <a:extLst>
            <a:ext uri="{FF2B5EF4-FFF2-40B4-BE49-F238E27FC236}">
              <a16:creationId xmlns:a16="http://schemas.microsoft.com/office/drawing/2014/main" id="{B1742947-F55C-4D2B-BF3E-A02C1E38F80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44" name="Picture 1143" descr="NCCP CMYK BI.jpg">
          <a:extLst>
            <a:ext uri="{FF2B5EF4-FFF2-40B4-BE49-F238E27FC236}">
              <a16:creationId xmlns:a16="http://schemas.microsoft.com/office/drawing/2014/main" id="{E52C60A8-ABFA-438A-ADDE-F0448992142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45" name="Picture 1144" descr="NCCP CMYK BI.jpg">
          <a:extLst>
            <a:ext uri="{FF2B5EF4-FFF2-40B4-BE49-F238E27FC236}">
              <a16:creationId xmlns:a16="http://schemas.microsoft.com/office/drawing/2014/main" id="{535749DF-278F-48A6-BC86-A7224A340B9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46" name="Picture 1145" descr="NCCP CMYK BI.jpg">
          <a:extLst>
            <a:ext uri="{FF2B5EF4-FFF2-40B4-BE49-F238E27FC236}">
              <a16:creationId xmlns:a16="http://schemas.microsoft.com/office/drawing/2014/main" id="{AB26AD30-92A9-474E-ADD0-D6F368CEE5D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47" name="Picture 1146" descr="NCCP CMYK BI.jpg">
          <a:extLst>
            <a:ext uri="{FF2B5EF4-FFF2-40B4-BE49-F238E27FC236}">
              <a16:creationId xmlns:a16="http://schemas.microsoft.com/office/drawing/2014/main" id="{39DBB0AE-D376-475E-8719-D8E24E4A389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48" name="Picture 1147" descr="NCCP CMYK BI.jpg">
          <a:extLst>
            <a:ext uri="{FF2B5EF4-FFF2-40B4-BE49-F238E27FC236}">
              <a16:creationId xmlns:a16="http://schemas.microsoft.com/office/drawing/2014/main" id="{12A346AE-10A2-46E0-8E62-4C1DC3B4C37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49" name="Picture 1148" descr="NCCP CMYK BI.jpg">
          <a:extLst>
            <a:ext uri="{FF2B5EF4-FFF2-40B4-BE49-F238E27FC236}">
              <a16:creationId xmlns:a16="http://schemas.microsoft.com/office/drawing/2014/main" id="{90D1BCB8-15C5-472B-9352-F1153B08644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50" name="Picture 1149" descr="NCCP CMYK BI.jpg">
          <a:extLst>
            <a:ext uri="{FF2B5EF4-FFF2-40B4-BE49-F238E27FC236}">
              <a16:creationId xmlns:a16="http://schemas.microsoft.com/office/drawing/2014/main" id="{3DF11476-A61C-4233-8B04-FA503E7215C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1151" name="Picture 1150" descr="NCCP CMYK BI.jpg">
          <a:extLst>
            <a:ext uri="{FF2B5EF4-FFF2-40B4-BE49-F238E27FC236}">
              <a16:creationId xmlns:a16="http://schemas.microsoft.com/office/drawing/2014/main" id="{B6B7D503-F4E3-48BF-BAC6-58BFEF1FAE9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52" name="Picture 1151" descr="NCCP CMYK BI.jpg">
          <a:extLst>
            <a:ext uri="{FF2B5EF4-FFF2-40B4-BE49-F238E27FC236}">
              <a16:creationId xmlns:a16="http://schemas.microsoft.com/office/drawing/2014/main" id="{1794BF82-391A-474F-A684-EAC937DCCF9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53" name="Picture 1152" descr="NCCP CMYK BI.jpg">
          <a:extLst>
            <a:ext uri="{FF2B5EF4-FFF2-40B4-BE49-F238E27FC236}">
              <a16:creationId xmlns:a16="http://schemas.microsoft.com/office/drawing/2014/main" id="{6437F904-F699-4D6F-9687-75648A4B472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1154" name="Picture 1153" descr="NCCP CMYK BI.jpg">
          <a:extLst>
            <a:ext uri="{FF2B5EF4-FFF2-40B4-BE49-F238E27FC236}">
              <a16:creationId xmlns:a16="http://schemas.microsoft.com/office/drawing/2014/main" id="{AACA6A76-9C5B-4F3C-86AB-C8F884FADF7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1155" name="Picture 1154" descr="NCCP CMYK BI.jpg">
          <a:extLst>
            <a:ext uri="{FF2B5EF4-FFF2-40B4-BE49-F238E27FC236}">
              <a16:creationId xmlns:a16="http://schemas.microsoft.com/office/drawing/2014/main" id="{B0279D49-1C67-41AD-9D45-E600FD549C5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1156" name="Picture 1155" descr="NCCP CMYK BI.jpg">
          <a:extLst>
            <a:ext uri="{FF2B5EF4-FFF2-40B4-BE49-F238E27FC236}">
              <a16:creationId xmlns:a16="http://schemas.microsoft.com/office/drawing/2014/main" id="{F75D6430-2976-43AC-9F6F-6100AEDD8A2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57" name="Picture 1156" descr="NCCP CMYK BI.jpg">
          <a:extLst>
            <a:ext uri="{FF2B5EF4-FFF2-40B4-BE49-F238E27FC236}">
              <a16:creationId xmlns:a16="http://schemas.microsoft.com/office/drawing/2014/main" id="{C8D64F11-50BE-4572-B81E-0FD673F8EA6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58" name="Picture 1157" descr="NCCP CMYK BI.jpg">
          <a:extLst>
            <a:ext uri="{FF2B5EF4-FFF2-40B4-BE49-F238E27FC236}">
              <a16:creationId xmlns:a16="http://schemas.microsoft.com/office/drawing/2014/main" id="{400BC1EE-E642-4FE0-B572-F1C8E5D74DD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59" name="Picture 1158" descr="NCCP CMYK BI.jpg">
          <a:extLst>
            <a:ext uri="{FF2B5EF4-FFF2-40B4-BE49-F238E27FC236}">
              <a16:creationId xmlns:a16="http://schemas.microsoft.com/office/drawing/2014/main" id="{E1F6C600-5536-48DB-AD29-86D8ABB6A53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60" name="Picture 1159" descr="NCCP CMYK BI.jpg">
          <a:extLst>
            <a:ext uri="{FF2B5EF4-FFF2-40B4-BE49-F238E27FC236}">
              <a16:creationId xmlns:a16="http://schemas.microsoft.com/office/drawing/2014/main" id="{DE5EC25A-C3B3-4112-9961-ED2FA6FA622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61" name="Picture 1160" descr="NCCP CMYK BI.jpg">
          <a:extLst>
            <a:ext uri="{FF2B5EF4-FFF2-40B4-BE49-F238E27FC236}">
              <a16:creationId xmlns:a16="http://schemas.microsoft.com/office/drawing/2014/main" id="{33D845E0-7AAD-48E5-AB41-7411DDB78DD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62" name="Picture 1161" descr="NCCP CMYK BI.jpg">
          <a:extLst>
            <a:ext uri="{FF2B5EF4-FFF2-40B4-BE49-F238E27FC236}">
              <a16:creationId xmlns:a16="http://schemas.microsoft.com/office/drawing/2014/main" id="{870AEB3C-CC72-4061-B2E9-4224B0320D2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63" name="Picture 1162" descr="NCCP CMYK BI.jpg">
          <a:extLst>
            <a:ext uri="{FF2B5EF4-FFF2-40B4-BE49-F238E27FC236}">
              <a16:creationId xmlns:a16="http://schemas.microsoft.com/office/drawing/2014/main" id="{A93BD011-ADB2-4292-BE4B-962ADD0F12A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64" name="Picture 1163" descr="NCCP CMYK BI.jpg">
          <a:extLst>
            <a:ext uri="{FF2B5EF4-FFF2-40B4-BE49-F238E27FC236}">
              <a16:creationId xmlns:a16="http://schemas.microsoft.com/office/drawing/2014/main" id="{1273B70F-80FB-4DCB-92D5-8E84375B1FE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65" name="Picture 1164" descr="NCCP CMYK BI.jpg">
          <a:extLst>
            <a:ext uri="{FF2B5EF4-FFF2-40B4-BE49-F238E27FC236}">
              <a16:creationId xmlns:a16="http://schemas.microsoft.com/office/drawing/2014/main" id="{C5190C8C-B82B-4CEC-91F8-196446F4E2A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66" name="Picture 1165" descr="NCCP CMYK BI.jpg">
          <a:extLst>
            <a:ext uri="{FF2B5EF4-FFF2-40B4-BE49-F238E27FC236}">
              <a16:creationId xmlns:a16="http://schemas.microsoft.com/office/drawing/2014/main" id="{12335806-91AE-4CCE-A552-9A425C24518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67" name="Picture 1166" descr="NCCP CMYK BI.jpg">
          <a:extLst>
            <a:ext uri="{FF2B5EF4-FFF2-40B4-BE49-F238E27FC236}">
              <a16:creationId xmlns:a16="http://schemas.microsoft.com/office/drawing/2014/main" id="{8975B31F-2D34-4ED4-B309-7CCCFAA959C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68" name="Picture 1167" descr="NCCP CMYK BI.jpg">
          <a:extLst>
            <a:ext uri="{FF2B5EF4-FFF2-40B4-BE49-F238E27FC236}">
              <a16:creationId xmlns:a16="http://schemas.microsoft.com/office/drawing/2014/main" id="{4BECD629-7F74-40FC-BD52-2E2C44CC6B8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69" name="Picture 1168" descr="NCCP CMYK BI.jpg">
          <a:extLst>
            <a:ext uri="{FF2B5EF4-FFF2-40B4-BE49-F238E27FC236}">
              <a16:creationId xmlns:a16="http://schemas.microsoft.com/office/drawing/2014/main" id="{E0DC9DB8-E609-45BD-83AB-78BFADE443A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70" name="Picture 1169" descr="NCCP CMYK BI.jpg">
          <a:extLst>
            <a:ext uri="{FF2B5EF4-FFF2-40B4-BE49-F238E27FC236}">
              <a16:creationId xmlns:a16="http://schemas.microsoft.com/office/drawing/2014/main" id="{BCF8C7C9-5802-40E6-AEDF-947339BE338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71" name="Picture 1170" descr="NCCP CMYK BI.jpg">
          <a:extLst>
            <a:ext uri="{FF2B5EF4-FFF2-40B4-BE49-F238E27FC236}">
              <a16:creationId xmlns:a16="http://schemas.microsoft.com/office/drawing/2014/main" id="{77815D01-E7DD-47C5-8350-CD1837987F0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72" name="Picture 1171" descr="NCCP CMYK BI.jpg">
          <a:extLst>
            <a:ext uri="{FF2B5EF4-FFF2-40B4-BE49-F238E27FC236}">
              <a16:creationId xmlns:a16="http://schemas.microsoft.com/office/drawing/2014/main" id="{73609C64-AC8F-42BC-A62C-871DCBCB79A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73" name="Picture 1172" descr="NCCP CMYK BI.jpg">
          <a:extLst>
            <a:ext uri="{FF2B5EF4-FFF2-40B4-BE49-F238E27FC236}">
              <a16:creationId xmlns:a16="http://schemas.microsoft.com/office/drawing/2014/main" id="{4948D14A-2F10-4903-BD7A-B99F7AACD93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74" name="Picture 1173" descr="NCCP CMYK BI.jpg">
          <a:extLst>
            <a:ext uri="{FF2B5EF4-FFF2-40B4-BE49-F238E27FC236}">
              <a16:creationId xmlns:a16="http://schemas.microsoft.com/office/drawing/2014/main" id="{9CF0A676-D1F6-4609-A127-979E9A15D39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75" name="Picture 1174" descr="NCCP CMYK BI.jpg">
          <a:extLst>
            <a:ext uri="{FF2B5EF4-FFF2-40B4-BE49-F238E27FC236}">
              <a16:creationId xmlns:a16="http://schemas.microsoft.com/office/drawing/2014/main" id="{1F40EA95-E228-40B6-ABCD-F33582673F6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76" name="Picture 1175" descr="NCCP CMYK BI.jpg">
          <a:extLst>
            <a:ext uri="{FF2B5EF4-FFF2-40B4-BE49-F238E27FC236}">
              <a16:creationId xmlns:a16="http://schemas.microsoft.com/office/drawing/2014/main" id="{3F7E630B-56DB-4FBD-A056-9209A1D182B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77" name="Picture 1176" descr="NCCP CMYK BI.jpg">
          <a:extLst>
            <a:ext uri="{FF2B5EF4-FFF2-40B4-BE49-F238E27FC236}">
              <a16:creationId xmlns:a16="http://schemas.microsoft.com/office/drawing/2014/main" id="{22C6E81E-FA60-428D-B9AE-CD90B2F61B4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78" name="Picture 1177" descr="NCCP CMYK BI.jpg">
          <a:extLst>
            <a:ext uri="{FF2B5EF4-FFF2-40B4-BE49-F238E27FC236}">
              <a16:creationId xmlns:a16="http://schemas.microsoft.com/office/drawing/2014/main" id="{C5004A6D-65F7-4477-A427-27EB54B5EA7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79" name="Picture 1178" descr="NCCP CMYK BI.jpg">
          <a:extLst>
            <a:ext uri="{FF2B5EF4-FFF2-40B4-BE49-F238E27FC236}">
              <a16:creationId xmlns:a16="http://schemas.microsoft.com/office/drawing/2014/main" id="{352838C6-079E-4ABC-B481-ADE9F27D960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80" name="Picture 1179" descr="NCCP CMYK BI.jpg">
          <a:extLst>
            <a:ext uri="{FF2B5EF4-FFF2-40B4-BE49-F238E27FC236}">
              <a16:creationId xmlns:a16="http://schemas.microsoft.com/office/drawing/2014/main" id="{54A26F3A-D146-401B-B530-175C8F4779E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81" name="Picture 1180" descr="NCCP CMYK BI.jpg">
          <a:extLst>
            <a:ext uri="{FF2B5EF4-FFF2-40B4-BE49-F238E27FC236}">
              <a16:creationId xmlns:a16="http://schemas.microsoft.com/office/drawing/2014/main" id="{99946A82-D687-47A9-B86F-7017555A781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82" name="Picture 1181" descr="NCCP CMYK BI.jpg">
          <a:extLst>
            <a:ext uri="{FF2B5EF4-FFF2-40B4-BE49-F238E27FC236}">
              <a16:creationId xmlns:a16="http://schemas.microsoft.com/office/drawing/2014/main" id="{7ECC2538-B988-4313-B606-673AD6CE45C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83" name="Picture 1182" descr="NCCP CMYK BI.jpg">
          <a:extLst>
            <a:ext uri="{FF2B5EF4-FFF2-40B4-BE49-F238E27FC236}">
              <a16:creationId xmlns:a16="http://schemas.microsoft.com/office/drawing/2014/main" id="{9972DE7C-3AE9-4258-BC39-5A3AD9976F5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184" name="Picture 1183" descr="NCCP CMYK BI.jpg">
          <a:extLst>
            <a:ext uri="{FF2B5EF4-FFF2-40B4-BE49-F238E27FC236}">
              <a16:creationId xmlns:a16="http://schemas.microsoft.com/office/drawing/2014/main" id="{C8E1D34B-CB85-4659-AEE0-FBE3C903879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85" name="Picture 1184" descr="NCCP CMYK BI.jpg">
          <a:extLst>
            <a:ext uri="{FF2B5EF4-FFF2-40B4-BE49-F238E27FC236}">
              <a16:creationId xmlns:a16="http://schemas.microsoft.com/office/drawing/2014/main" id="{33E642BF-4A6F-4DC4-9857-49BB232B40F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186" name="Picture 1185" descr="NCCP CMYK BI.jpg">
          <a:extLst>
            <a:ext uri="{FF2B5EF4-FFF2-40B4-BE49-F238E27FC236}">
              <a16:creationId xmlns:a16="http://schemas.microsoft.com/office/drawing/2014/main" id="{DEA2D67B-2D98-488D-9EAF-CC652C364C7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187" name="Picture 1186" descr="NCCP CMYK BI.jpg">
          <a:extLst>
            <a:ext uri="{FF2B5EF4-FFF2-40B4-BE49-F238E27FC236}">
              <a16:creationId xmlns:a16="http://schemas.microsoft.com/office/drawing/2014/main" id="{41FD43D2-831B-4F40-8D14-E233F44CDCC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188" name="Picture 1187" descr="NCCP CMYK BI.jpg">
          <a:extLst>
            <a:ext uri="{FF2B5EF4-FFF2-40B4-BE49-F238E27FC236}">
              <a16:creationId xmlns:a16="http://schemas.microsoft.com/office/drawing/2014/main" id="{02E340A3-80A7-42A1-9166-E1749D644F1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89" name="Picture 1188" descr="NCCP CMYK BI.jpg">
          <a:extLst>
            <a:ext uri="{FF2B5EF4-FFF2-40B4-BE49-F238E27FC236}">
              <a16:creationId xmlns:a16="http://schemas.microsoft.com/office/drawing/2014/main" id="{7C963E17-A34D-4BEC-9DE6-D2F15C34E08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90" name="Picture 1189" descr="NCCP CMYK BI.jpg">
          <a:extLst>
            <a:ext uri="{FF2B5EF4-FFF2-40B4-BE49-F238E27FC236}">
              <a16:creationId xmlns:a16="http://schemas.microsoft.com/office/drawing/2014/main" id="{8E8A1475-73C9-4561-9A46-B0EA15E2AF1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91" name="Picture 1190" descr="NCCP CMYK BI.jpg">
          <a:extLst>
            <a:ext uri="{FF2B5EF4-FFF2-40B4-BE49-F238E27FC236}">
              <a16:creationId xmlns:a16="http://schemas.microsoft.com/office/drawing/2014/main" id="{18C7A2EA-F814-4381-B6B8-64C2DE5434C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92" name="Picture 1191" descr="NCCP CMYK BI.jpg">
          <a:extLst>
            <a:ext uri="{FF2B5EF4-FFF2-40B4-BE49-F238E27FC236}">
              <a16:creationId xmlns:a16="http://schemas.microsoft.com/office/drawing/2014/main" id="{92C34CC1-A305-4848-8D3A-B362737CE06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93" name="Picture 1192" descr="NCCP CMYK BI.jpg">
          <a:extLst>
            <a:ext uri="{FF2B5EF4-FFF2-40B4-BE49-F238E27FC236}">
              <a16:creationId xmlns:a16="http://schemas.microsoft.com/office/drawing/2014/main" id="{FC3EE776-2FB4-4C53-BDBE-F9B21E40A2A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94" name="Picture 1193" descr="NCCP CMYK BI.jpg">
          <a:extLst>
            <a:ext uri="{FF2B5EF4-FFF2-40B4-BE49-F238E27FC236}">
              <a16:creationId xmlns:a16="http://schemas.microsoft.com/office/drawing/2014/main" id="{3FAEA638-CD3D-40A1-BDAC-C48437CDCCE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95" name="Picture 1194" descr="NCCP CMYK BI.jpg">
          <a:extLst>
            <a:ext uri="{FF2B5EF4-FFF2-40B4-BE49-F238E27FC236}">
              <a16:creationId xmlns:a16="http://schemas.microsoft.com/office/drawing/2014/main" id="{8D0EADD1-BE10-478D-9DEE-51B9881D2D4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96" name="Picture 1195" descr="NCCP CMYK BI.jpg">
          <a:extLst>
            <a:ext uri="{FF2B5EF4-FFF2-40B4-BE49-F238E27FC236}">
              <a16:creationId xmlns:a16="http://schemas.microsoft.com/office/drawing/2014/main" id="{4D75259C-5F73-4BE7-A80C-43CECE8C9D9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97" name="Picture 1196" descr="NCCP CMYK BI.jpg">
          <a:extLst>
            <a:ext uri="{FF2B5EF4-FFF2-40B4-BE49-F238E27FC236}">
              <a16:creationId xmlns:a16="http://schemas.microsoft.com/office/drawing/2014/main" id="{015F006D-8899-44B8-9CF7-BDE402680B3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98" name="Picture 1197" descr="NCCP CMYK BI.jpg">
          <a:extLst>
            <a:ext uri="{FF2B5EF4-FFF2-40B4-BE49-F238E27FC236}">
              <a16:creationId xmlns:a16="http://schemas.microsoft.com/office/drawing/2014/main" id="{81BF9C00-26B7-46D5-8893-F0279604C57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99" name="Picture 1198" descr="NCCP CMYK BI.jpg">
          <a:extLst>
            <a:ext uri="{FF2B5EF4-FFF2-40B4-BE49-F238E27FC236}">
              <a16:creationId xmlns:a16="http://schemas.microsoft.com/office/drawing/2014/main" id="{E929902D-1251-4687-AF36-2325A130AC1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00" name="Picture 1199" descr="NCCP CMYK BI.jpg">
          <a:extLst>
            <a:ext uri="{FF2B5EF4-FFF2-40B4-BE49-F238E27FC236}">
              <a16:creationId xmlns:a16="http://schemas.microsoft.com/office/drawing/2014/main" id="{72D2F206-E2A6-43D1-BFE0-4B824275E90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201" name="Picture 1200" descr="NCCP CMYK BI.jpg">
          <a:extLst>
            <a:ext uri="{FF2B5EF4-FFF2-40B4-BE49-F238E27FC236}">
              <a16:creationId xmlns:a16="http://schemas.microsoft.com/office/drawing/2014/main" id="{D19611BA-CE21-403D-A00A-40FCCF460E0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02" name="Picture 1201" descr="NCCP CMYK BI.jpg">
          <a:extLst>
            <a:ext uri="{FF2B5EF4-FFF2-40B4-BE49-F238E27FC236}">
              <a16:creationId xmlns:a16="http://schemas.microsoft.com/office/drawing/2014/main" id="{059081D7-232A-4944-B4C1-C4D08E0044A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03" name="Picture 1202" descr="NCCP CMYK BI.jpg">
          <a:extLst>
            <a:ext uri="{FF2B5EF4-FFF2-40B4-BE49-F238E27FC236}">
              <a16:creationId xmlns:a16="http://schemas.microsoft.com/office/drawing/2014/main" id="{1D4154D1-C1CA-41BB-88EF-02DEAB39D01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04" name="Picture 1203" descr="NCCP CMYK BI.jpg">
          <a:extLst>
            <a:ext uri="{FF2B5EF4-FFF2-40B4-BE49-F238E27FC236}">
              <a16:creationId xmlns:a16="http://schemas.microsoft.com/office/drawing/2014/main" id="{98473BE5-545B-417B-BFAE-E93BFCAC126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05" name="Picture 1204" descr="NCCP CMYK BI.jpg">
          <a:extLst>
            <a:ext uri="{FF2B5EF4-FFF2-40B4-BE49-F238E27FC236}">
              <a16:creationId xmlns:a16="http://schemas.microsoft.com/office/drawing/2014/main" id="{75053A1F-9439-4A99-9027-7F22F2E18F5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06" name="Picture 1205" descr="NCCP CMYK BI.jpg">
          <a:extLst>
            <a:ext uri="{FF2B5EF4-FFF2-40B4-BE49-F238E27FC236}">
              <a16:creationId xmlns:a16="http://schemas.microsoft.com/office/drawing/2014/main" id="{DC9F9687-3939-4B49-8247-BF34428AA8B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07" name="Picture 1206" descr="NCCP CMYK BI.jpg">
          <a:extLst>
            <a:ext uri="{FF2B5EF4-FFF2-40B4-BE49-F238E27FC236}">
              <a16:creationId xmlns:a16="http://schemas.microsoft.com/office/drawing/2014/main" id="{F4317ED8-3AE8-4FB1-A44A-D71C71FCB14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08" name="Picture 1207" descr="NCCP CMYK BI.jpg">
          <a:extLst>
            <a:ext uri="{FF2B5EF4-FFF2-40B4-BE49-F238E27FC236}">
              <a16:creationId xmlns:a16="http://schemas.microsoft.com/office/drawing/2014/main" id="{C32843FE-DC91-45E0-A7DB-4A3344F2C47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09" name="Picture 1208" descr="NCCP CMYK BI.jpg">
          <a:extLst>
            <a:ext uri="{FF2B5EF4-FFF2-40B4-BE49-F238E27FC236}">
              <a16:creationId xmlns:a16="http://schemas.microsoft.com/office/drawing/2014/main" id="{8510B470-C166-45F5-A7A7-A1C552089BC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10" name="Picture 1209" descr="NCCP CMYK BI.jpg">
          <a:extLst>
            <a:ext uri="{FF2B5EF4-FFF2-40B4-BE49-F238E27FC236}">
              <a16:creationId xmlns:a16="http://schemas.microsoft.com/office/drawing/2014/main" id="{010DD516-268A-4959-9AFD-341830D6D0A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11" name="Picture 1210" descr="NCCP CMYK BI.jpg">
          <a:extLst>
            <a:ext uri="{FF2B5EF4-FFF2-40B4-BE49-F238E27FC236}">
              <a16:creationId xmlns:a16="http://schemas.microsoft.com/office/drawing/2014/main" id="{8CAB7CF7-1D20-477A-80EF-CB94D5FA931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12" name="Picture 1211" descr="NCCP CMYK BI.jpg">
          <a:extLst>
            <a:ext uri="{FF2B5EF4-FFF2-40B4-BE49-F238E27FC236}">
              <a16:creationId xmlns:a16="http://schemas.microsoft.com/office/drawing/2014/main" id="{A450E566-B147-4FF2-91CD-0BE3BEAE08F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13" name="Picture 1212" descr="NCCP CMYK BI.jpg">
          <a:extLst>
            <a:ext uri="{FF2B5EF4-FFF2-40B4-BE49-F238E27FC236}">
              <a16:creationId xmlns:a16="http://schemas.microsoft.com/office/drawing/2014/main" id="{53CE030B-9B4D-46AA-AEBC-48535A3B925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14" name="Picture 1213" descr="NCCP CMYK BI.jpg">
          <a:extLst>
            <a:ext uri="{FF2B5EF4-FFF2-40B4-BE49-F238E27FC236}">
              <a16:creationId xmlns:a16="http://schemas.microsoft.com/office/drawing/2014/main" id="{5AF2B5B1-3353-445A-AE92-9637D670730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15" name="Picture 1214" descr="NCCP CMYK BI.jpg">
          <a:extLst>
            <a:ext uri="{FF2B5EF4-FFF2-40B4-BE49-F238E27FC236}">
              <a16:creationId xmlns:a16="http://schemas.microsoft.com/office/drawing/2014/main" id="{B75E8172-876E-4D0E-A152-2C70C729773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16" name="Picture 1215" descr="NCCP CMYK BI.jpg">
          <a:extLst>
            <a:ext uri="{FF2B5EF4-FFF2-40B4-BE49-F238E27FC236}">
              <a16:creationId xmlns:a16="http://schemas.microsoft.com/office/drawing/2014/main" id="{2819CE17-07B7-4AE0-909C-4C22096B356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17" name="Picture 1216" descr="NCCP CMYK BI.jpg">
          <a:extLst>
            <a:ext uri="{FF2B5EF4-FFF2-40B4-BE49-F238E27FC236}">
              <a16:creationId xmlns:a16="http://schemas.microsoft.com/office/drawing/2014/main" id="{F2817BA2-BCD0-4B5A-ACD8-C13B0EAD479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18" name="Picture 1217" descr="NCCP CMYK BI.jpg">
          <a:extLst>
            <a:ext uri="{FF2B5EF4-FFF2-40B4-BE49-F238E27FC236}">
              <a16:creationId xmlns:a16="http://schemas.microsoft.com/office/drawing/2014/main" id="{FCF42F0C-909C-4217-AAEA-F54097DB0F8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19" name="Picture 1218" descr="NCCP CMYK BI.jpg">
          <a:extLst>
            <a:ext uri="{FF2B5EF4-FFF2-40B4-BE49-F238E27FC236}">
              <a16:creationId xmlns:a16="http://schemas.microsoft.com/office/drawing/2014/main" id="{41741BAC-86CF-4534-B789-1DE204DB1C3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20" name="Picture 1219" descr="NCCP CMYK BI.jpg">
          <a:extLst>
            <a:ext uri="{FF2B5EF4-FFF2-40B4-BE49-F238E27FC236}">
              <a16:creationId xmlns:a16="http://schemas.microsoft.com/office/drawing/2014/main" id="{F72F198E-E3C6-4CB2-831D-FD0E83A983E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21" name="Picture 1220" descr="NCCP CMYK BI.jpg">
          <a:extLst>
            <a:ext uri="{FF2B5EF4-FFF2-40B4-BE49-F238E27FC236}">
              <a16:creationId xmlns:a16="http://schemas.microsoft.com/office/drawing/2014/main" id="{71BD3D51-799A-4370-A75C-4D078D7641B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22" name="Picture 1221" descr="NCCP CMYK BI.jpg">
          <a:extLst>
            <a:ext uri="{FF2B5EF4-FFF2-40B4-BE49-F238E27FC236}">
              <a16:creationId xmlns:a16="http://schemas.microsoft.com/office/drawing/2014/main" id="{0164C747-47EE-4DC9-A87A-56DF86C4C32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23" name="Picture 1222" descr="NCCP CMYK BI.jpg">
          <a:extLst>
            <a:ext uri="{FF2B5EF4-FFF2-40B4-BE49-F238E27FC236}">
              <a16:creationId xmlns:a16="http://schemas.microsoft.com/office/drawing/2014/main" id="{BB9A1814-5B36-40D4-9F36-69DBF3FBD78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24" name="Picture 1223" descr="NCCP CMYK BI.jpg">
          <a:extLst>
            <a:ext uri="{FF2B5EF4-FFF2-40B4-BE49-F238E27FC236}">
              <a16:creationId xmlns:a16="http://schemas.microsoft.com/office/drawing/2014/main" id="{B094655C-9074-4193-9C49-38C080008B9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225" name="Picture 1224" descr="NCCP CMYK BI.jpg">
          <a:extLst>
            <a:ext uri="{FF2B5EF4-FFF2-40B4-BE49-F238E27FC236}">
              <a16:creationId xmlns:a16="http://schemas.microsoft.com/office/drawing/2014/main" id="{E9419F58-EC88-4545-8AE0-53324525994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26" name="Picture 1225" descr="NCCP CMYK BI.jpg">
          <a:extLst>
            <a:ext uri="{FF2B5EF4-FFF2-40B4-BE49-F238E27FC236}">
              <a16:creationId xmlns:a16="http://schemas.microsoft.com/office/drawing/2014/main" id="{ABABBA80-23FF-4B5E-BED2-E2DBC90D9CF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27" name="Picture 1226" descr="NCCP CMYK BI.jpg">
          <a:extLst>
            <a:ext uri="{FF2B5EF4-FFF2-40B4-BE49-F238E27FC236}">
              <a16:creationId xmlns:a16="http://schemas.microsoft.com/office/drawing/2014/main" id="{60116502-6AC6-488F-93C4-018A3BDE26A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28" name="Picture 1227" descr="NCCP CMYK BI.jpg">
          <a:extLst>
            <a:ext uri="{FF2B5EF4-FFF2-40B4-BE49-F238E27FC236}">
              <a16:creationId xmlns:a16="http://schemas.microsoft.com/office/drawing/2014/main" id="{40F55375-5000-41B1-B3AF-188009C542B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29" name="Picture 1228" descr="NCCP CMYK BI.jpg">
          <a:extLst>
            <a:ext uri="{FF2B5EF4-FFF2-40B4-BE49-F238E27FC236}">
              <a16:creationId xmlns:a16="http://schemas.microsoft.com/office/drawing/2014/main" id="{AC1AC541-AD19-49CB-9B34-273F4D99821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30" name="Picture 1229" descr="NCCP CMYK BI.jpg">
          <a:extLst>
            <a:ext uri="{FF2B5EF4-FFF2-40B4-BE49-F238E27FC236}">
              <a16:creationId xmlns:a16="http://schemas.microsoft.com/office/drawing/2014/main" id="{475CE652-5AD4-4811-A4E4-941014B498A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31" name="Picture 1230" descr="NCCP CMYK BI.jpg">
          <a:extLst>
            <a:ext uri="{FF2B5EF4-FFF2-40B4-BE49-F238E27FC236}">
              <a16:creationId xmlns:a16="http://schemas.microsoft.com/office/drawing/2014/main" id="{D2B7F7EE-C1FE-4DD4-BD81-C729DD10654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32" name="Picture 1231" descr="NCCP CMYK BI.jpg">
          <a:extLst>
            <a:ext uri="{FF2B5EF4-FFF2-40B4-BE49-F238E27FC236}">
              <a16:creationId xmlns:a16="http://schemas.microsoft.com/office/drawing/2014/main" id="{EC9F9BB1-A3CF-4318-8DC0-13203B72FEB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33" name="Picture 1232" descr="NCCP CMYK BI.jpg">
          <a:extLst>
            <a:ext uri="{FF2B5EF4-FFF2-40B4-BE49-F238E27FC236}">
              <a16:creationId xmlns:a16="http://schemas.microsoft.com/office/drawing/2014/main" id="{E3947F5F-F3AD-455E-B741-1EE1D4EA58F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34" name="Picture 1233" descr="NCCP CMYK BI.jpg">
          <a:extLst>
            <a:ext uri="{FF2B5EF4-FFF2-40B4-BE49-F238E27FC236}">
              <a16:creationId xmlns:a16="http://schemas.microsoft.com/office/drawing/2014/main" id="{01086D56-78E3-4755-A09E-FD774BC5BB3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35" name="Picture 1234" descr="NCCP CMYK BI.jpg">
          <a:extLst>
            <a:ext uri="{FF2B5EF4-FFF2-40B4-BE49-F238E27FC236}">
              <a16:creationId xmlns:a16="http://schemas.microsoft.com/office/drawing/2014/main" id="{4FCEBB6A-E04D-480C-BD32-13FC1AB9384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36" name="Picture 1235" descr="NCCP CMYK BI.jpg">
          <a:extLst>
            <a:ext uri="{FF2B5EF4-FFF2-40B4-BE49-F238E27FC236}">
              <a16:creationId xmlns:a16="http://schemas.microsoft.com/office/drawing/2014/main" id="{C0921760-9820-4979-AF5C-AF42CC9361A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37" name="Picture 1236" descr="NCCP CMYK BI.jpg">
          <a:extLst>
            <a:ext uri="{FF2B5EF4-FFF2-40B4-BE49-F238E27FC236}">
              <a16:creationId xmlns:a16="http://schemas.microsoft.com/office/drawing/2014/main" id="{97F389F4-921D-4DC5-AD7E-5AE8689629B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38" name="Picture 1237" descr="NCCP CMYK BI.jpg">
          <a:extLst>
            <a:ext uri="{FF2B5EF4-FFF2-40B4-BE49-F238E27FC236}">
              <a16:creationId xmlns:a16="http://schemas.microsoft.com/office/drawing/2014/main" id="{E977865E-729B-4F69-BB1E-4D16ED55634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39" name="Picture 1238" descr="NCCP CMYK BI.jpg">
          <a:extLst>
            <a:ext uri="{FF2B5EF4-FFF2-40B4-BE49-F238E27FC236}">
              <a16:creationId xmlns:a16="http://schemas.microsoft.com/office/drawing/2014/main" id="{6867D52F-257B-4BDE-B67C-33225A6DD91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40" name="Picture 1239" descr="NCCP CMYK BI.jpg">
          <a:extLst>
            <a:ext uri="{FF2B5EF4-FFF2-40B4-BE49-F238E27FC236}">
              <a16:creationId xmlns:a16="http://schemas.microsoft.com/office/drawing/2014/main" id="{E47366C5-7CD7-4698-A71C-6AA1548C979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41" name="Picture 1240" descr="NCCP CMYK BI.jpg">
          <a:extLst>
            <a:ext uri="{FF2B5EF4-FFF2-40B4-BE49-F238E27FC236}">
              <a16:creationId xmlns:a16="http://schemas.microsoft.com/office/drawing/2014/main" id="{AE68B9DF-C183-4FDD-AE46-5992D7A8615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242" name="Picture 1241" descr="NCCP CMYK BI.jpg">
          <a:extLst>
            <a:ext uri="{FF2B5EF4-FFF2-40B4-BE49-F238E27FC236}">
              <a16:creationId xmlns:a16="http://schemas.microsoft.com/office/drawing/2014/main" id="{B37A8520-F27F-48C2-B9B0-CDFC1F356BA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43" name="Picture 1242" descr="NCCP CMYK BI.jpg">
          <a:extLst>
            <a:ext uri="{FF2B5EF4-FFF2-40B4-BE49-F238E27FC236}">
              <a16:creationId xmlns:a16="http://schemas.microsoft.com/office/drawing/2014/main" id="{C0576330-DEF0-4AD2-BC25-D55CAE3FF43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44" name="Picture 1243" descr="NCCP CMYK BI.jpg">
          <a:extLst>
            <a:ext uri="{FF2B5EF4-FFF2-40B4-BE49-F238E27FC236}">
              <a16:creationId xmlns:a16="http://schemas.microsoft.com/office/drawing/2014/main" id="{EA050B5A-39EF-486E-A034-17217069999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45" name="Picture 1244" descr="NCCP CMYK BI.jpg">
          <a:extLst>
            <a:ext uri="{FF2B5EF4-FFF2-40B4-BE49-F238E27FC236}">
              <a16:creationId xmlns:a16="http://schemas.microsoft.com/office/drawing/2014/main" id="{AEAC5E37-2D43-4936-A641-D789A7F6146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46" name="Picture 1245" descr="NCCP CMYK BI.jpg">
          <a:extLst>
            <a:ext uri="{FF2B5EF4-FFF2-40B4-BE49-F238E27FC236}">
              <a16:creationId xmlns:a16="http://schemas.microsoft.com/office/drawing/2014/main" id="{F261E697-1C9B-4143-8225-A8332CA47EE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47" name="Picture 1246" descr="NCCP CMYK BI.jpg">
          <a:extLst>
            <a:ext uri="{FF2B5EF4-FFF2-40B4-BE49-F238E27FC236}">
              <a16:creationId xmlns:a16="http://schemas.microsoft.com/office/drawing/2014/main" id="{2D0F03EB-896E-44A3-8001-8F567F7B130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48" name="Picture 1247" descr="NCCP CMYK BI.jpg">
          <a:extLst>
            <a:ext uri="{FF2B5EF4-FFF2-40B4-BE49-F238E27FC236}">
              <a16:creationId xmlns:a16="http://schemas.microsoft.com/office/drawing/2014/main" id="{948158DD-47AB-44AF-ABAD-C33FD1BC5FE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49" name="Picture 1248" descr="NCCP CMYK BI.jpg">
          <a:extLst>
            <a:ext uri="{FF2B5EF4-FFF2-40B4-BE49-F238E27FC236}">
              <a16:creationId xmlns:a16="http://schemas.microsoft.com/office/drawing/2014/main" id="{65B157B5-83FD-4FC4-A29C-D6409D3792B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50" name="Picture 1249" descr="NCCP CMYK BI.jpg">
          <a:extLst>
            <a:ext uri="{FF2B5EF4-FFF2-40B4-BE49-F238E27FC236}">
              <a16:creationId xmlns:a16="http://schemas.microsoft.com/office/drawing/2014/main" id="{F48D06A6-71C2-4CD1-B0DB-7D539FB30F5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51" name="Picture 1250" descr="NCCP CMYK BI.jpg">
          <a:extLst>
            <a:ext uri="{FF2B5EF4-FFF2-40B4-BE49-F238E27FC236}">
              <a16:creationId xmlns:a16="http://schemas.microsoft.com/office/drawing/2014/main" id="{068F4409-11FA-4763-90A2-57733D42C46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52" name="Picture 1251" descr="NCCP CMYK BI.jpg">
          <a:extLst>
            <a:ext uri="{FF2B5EF4-FFF2-40B4-BE49-F238E27FC236}">
              <a16:creationId xmlns:a16="http://schemas.microsoft.com/office/drawing/2014/main" id="{C17A0513-9574-4EFE-9C0F-83C4C742BBA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53" name="Picture 1252" descr="NCCP CMYK BI.jpg">
          <a:extLst>
            <a:ext uri="{FF2B5EF4-FFF2-40B4-BE49-F238E27FC236}">
              <a16:creationId xmlns:a16="http://schemas.microsoft.com/office/drawing/2014/main" id="{63310929-3138-4D8B-AE05-29F668E3E3B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54" name="Picture 1253" descr="NCCP CMYK BI.jpg">
          <a:extLst>
            <a:ext uri="{FF2B5EF4-FFF2-40B4-BE49-F238E27FC236}">
              <a16:creationId xmlns:a16="http://schemas.microsoft.com/office/drawing/2014/main" id="{40E8FE98-FA2F-4866-A032-934F6B2CFEA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55" name="Picture 1254" descr="NCCP CMYK BI.jpg">
          <a:extLst>
            <a:ext uri="{FF2B5EF4-FFF2-40B4-BE49-F238E27FC236}">
              <a16:creationId xmlns:a16="http://schemas.microsoft.com/office/drawing/2014/main" id="{878FA6B0-0D07-4F51-9345-BF06FB33F51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56" name="Picture 1255" descr="NCCP CMYK BI.jpg">
          <a:extLst>
            <a:ext uri="{FF2B5EF4-FFF2-40B4-BE49-F238E27FC236}">
              <a16:creationId xmlns:a16="http://schemas.microsoft.com/office/drawing/2014/main" id="{7CC7A426-4C3C-4E20-A8C2-4D11EEE6991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57" name="Picture 1256" descr="NCCP CMYK BI.jpg">
          <a:extLst>
            <a:ext uri="{FF2B5EF4-FFF2-40B4-BE49-F238E27FC236}">
              <a16:creationId xmlns:a16="http://schemas.microsoft.com/office/drawing/2014/main" id="{0C32892B-79B5-4BE8-9A2D-06FEAAAC319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58" name="Picture 1257" descr="NCCP CMYK BI.jpg">
          <a:extLst>
            <a:ext uri="{FF2B5EF4-FFF2-40B4-BE49-F238E27FC236}">
              <a16:creationId xmlns:a16="http://schemas.microsoft.com/office/drawing/2014/main" id="{00E4ADB7-BF58-4E67-997D-971BB36C46C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59" name="Picture 1258" descr="NCCP CMYK BI.jpg">
          <a:extLst>
            <a:ext uri="{FF2B5EF4-FFF2-40B4-BE49-F238E27FC236}">
              <a16:creationId xmlns:a16="http://schemas.microsoft.com/office/drawing/2014/main" id="{234B4E5F-634E-4BED-8B16-5E4F9615706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60" name="Picture 1259" descr="NCCP CMYK BI.jpg">
          <a:extLst>
            <a:ext uri="{FF2B5EF4-FFF2-40B4-BE49-F238E27FC236}">
              <a16:creationId xmlns:a16="http://schemas.microsoft.com/office/drawing/2014/main" id="{240AB9D6-DACB-44CA-86AE-DBCE2AA1591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61" name="Picture 1260" descr="NCCP CMYK BI.jpg">
          <a:extLst>
            <a:ext uri="{FF2B5EF4-FFF2-40B4-BE49-F238E27FC236}">
              <a16:creationId xmlns:a16="http://schemas.microsoft.com/office/drawing/2014/main" id="{D0D6F5D6-00AE-42AA-801A-9AF1E91723D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62" name="Picture 1261" descr="NCCP CMYK BI.jpg">
          <a:extLst>
            <a:ext uri="{FF2B5EF4-FFF2-40B4-BE49-F238E27FC236}">
              <a16:creationId xmlns:a16="http://schemas.microsoft.com/office/drawing/2014/main" id="{8D72453C-F926-4166-8302-C28C6131E21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63" name="Picture 1262" descr="NCCP CMYK BI.jpg">
          <a:extLst>
            <a:ext uri="{FF2B5EF4-FFF2-40B4-BE49-F238E27FC236}">
              <a16:creationId xmlns:a16="http://schemas.microsoft.com/office/drawing/2014/main" id="{63BDB767-21FB-46E8-80DB-BD557106EBB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64" name="Picture 1263" descr="NCCP CMYK BI.jpg">
          <a:extLst>
            <a:ext uri="{FF2B5EF4-FFF2-40B4-BE49-F238E27FC236}">
              <a16:creationId xmlns:a16="http://schemas.microsoft.com/office/drawing/2014/main" id="{6F55407E-FBE7-489E-8AA2-060B60D6287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65" name="Picture 1264" descr="NCCP CMYK BI.jpg">
          <a:extLst>
            <a:ext uri="{FF2B5EF4-FFF2-40B4-BE49-F238E27FC236}">
              <a16:creationId xmlns:a16="http://schemas.microsoft.com/office/drawing/2014/main" id="{FF29E34E-F50F-49C2-8831-7111ADFCC66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266" name="Picture 1265" descr="NCCP CMYK BI.jpg">
          <a:extLst>
            <a:ext uri="{FF2B5EF4-FFF2-40B4-BE49-F238E27FC236}">
              <a16:creationId xmlns:a16="http://schemas.microsoft.com/office/drawing/2014/main" id="{88B32039-99E4-4111-832B-4A2F3CC504F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67" name="Picture 1266" descr="NCCP CMYK BI.jpg">
          <a:extLst>
            <a:ext uri="{FF2B5EF4-FFF2-40B4-BE49-F238E27FC236}">
              <a16:creationId xmlns:a16="http://schemas.microsoft.com/office/drawing/2014/main" id="{3AD609B8-CB84-4409-B355-6C1E1A35ED0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68" name="Picture 1267" descr="NCCP CMYK BI.jpg">
          <a:extLst>
            <a:ext uri="{FF2B5EF4-FFF2-40B4-BE49-F238E27FC236}">
              <a16:creationId xmlns:a16="http://schemas.microsoft.com/office/drawing/2014/main" id="{1822D8E8-DB6F-4BBF-BADE-CDFCD593CD8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69" name="Picture 1268" descr="NCCP CMYK BI.jpg">
          <a:extLst>
            <a:ext uri="{FF2B5EF4-FFF2-40B4-BE49-F238E27FC236}">
              <a16:creationId xmlns:a16="http://schemas.microsoft.com/office/drawing/2014/main" id="{9A3C22BB-4BCC-4D53-86C0-DB4C0BBD547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70" name="Picture 1269" descr="NCCP CMYK BI.jpg">
          <a:extLst>
            <a:ext uri="{FF2B5EF4-FFF2-40B4-BE49-F238E27FC236}">
              <a16:creationId xmlns:a16="http://schemas.microsoft.com/office/drawing/2014/main" id="{DC24036A-7C62-4031-8E20-A46C19172F8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71" name="Picture 1270" descr="NCCP CMYK BI.jpg">
          <a:extLst>
            <a:ext uri="{FF2B5EF4-FFF2-40B4-BE49-F238E27FC236}">
              <a16:creationId xmlns:a16="http://schemas.microsoft.com/office/drawing/2014/main" id="{3DB770C1-01BE-4506-8AFD-BC9F48487D4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72" name="Picture 1271" descr="NCCP CMYK BI.jpg">
          <a:extLst>
            <a:ext uri="{FF2B5EF4-FFF2-40B4-BE49-F238E27FC236}">
              <a16:creationId xmlns:a16="http://schemas.microsoft.com/office/drawing/2014/main" id="{488334FD-32A9-4677-8F1F-181027726C2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73" name="Picture 1272" descr="NCCP CMYK BI.jpg">
          <a:extLst>
            <a:ext uri="{FF2B5EF4-FFF2-40B4-BE49-F238E27FC236}">
              <a16:creationId xmlns:a16="http://schemas.microsoft.com/office/drawing/2014/main" id="{C1942CE7-9DA4-4643-A268-79622BE8E90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74" name="Picture 1273" descr="NCCP CMYK BI.jpg">
          <a:extLst>
            <a:ext uri="{FF2B5EF4-FFF2-40B4-BE49-F238E27FC236}">
              <a16:creationId xmlns:a16="http://schemas.microsoft.com/office/drawing/2014/main" id="{19AFC526-8615-4963-9578-7AEFEC71197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75" name="Picture 1274" descr="NCCP CMYK BI.jpg">
          <a:extLst>
            <a:ext uri="{FF2B5EF4-FFF2-40B4-BE49-F238E27FC236}">
              <a16:creationId xmlns:a16="http://schemas.microsoft.com/office/drawing/2014/main" id="{DC6729F6-6BFF-474B-A30B-6B2EC71F43B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76" name="Picture 1275" descr="NCCP CMYK BI.jpg">
          <a:extLst>
            <a:ext uri="{FF2B5EF4-FFF2-40B4-BE49-F238E27FC236}">
              <a16:creationId xmlns:a16="http://schemas.microsoft.com/office/drawing/2014/main" id="{8B61BF38-2E04-4851-BFB9-E48F9B7CEC2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77" name="Picture 1276" descr="NCCP CMYK BI.jpg">
          <a:extLst>
            <a:ext uri="{FF2B5EF4-FFF2-40B4-BE49-F238E27FC236}">
              <a16:creationId xmlns:a16="http://schemas.microsoft.com/office/drawing/2014/main" id="{CA260B5C-71F3-4A64-87B3-39BD2C0F182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78" name="Picture 1277" descr="NCCP CMYK BI.jpg">
          <a:extLst>
            <a:ext uri="{FF2B5EF4-FFF2-40B4-BE49-F238E27FC236}">
              <a16:creationId xmlns:a16="http://schemas.microsoft.com/office/drawing/2014/main" id="{15F3B469-80E8-483F-9779-1797C8F2CBD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79" name="Picture 1278" descr="NCCP CMYK BI.jpg">
          <a:extLst>
            <a:ext uri="{FF2B5EF4-FFF2-40B4-BE49-F238E27FC236}">
              <a16:creationId xmlns:a16="http://schemas.microsoft.com/office/drawing/2014/main" id="{FC447B80-74FB-43F1-93C2-F5BE44D7DB3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80" name="Picture 1279" descr="NCCP CMYK BI.jpg">
          <a:extLst>
            <a:ext uri="{FF2B5EF4-FFF2-40B4-BE49-F238E27FC236}">
              <a16:creationId xmlns:a16="http://schemas.microsoft.com/office/drawing/2014/main" id="{4061342C-0A37-401D-B708-04DB42B2E72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81" name="Picture 1280" descr="NCCP CMYK BI.jpg">
          <a:extLst>
            <a:ext uri="{FF2B5EF4-FFF2-40B4-BE49-F238E27FC236}">
              <a16:creationId xmlns:a16="http://schemas.microsoft.com/office/drawing/2014/main" id="{8BF0878A-BD61-44A7-8A21-BC739B26DA2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82" name="Picture 1281" descr="NCCP CMYK BI.jpg">
          <a:extLst>
            <a:ext uri="{FF2B5EF4-FFF2-40B4-BE49-F238E27FC236}">
              <a16:creationId xmlns:a16="http://schemas.microsoft.com/office/drawing/2014/main" id="{0D562212-48F7-44FE-8C23-009D737809D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283" name="Picture 1282" descr="NCCP CMYK BI.jpg">
          <a:extLst>
            <a:ext uri="{FF2B5EF4-FFF2-40B4-BE49-F238E27FC236}">
              <a16:creationId xmlns:a16="http://schemas.microsoft.com/office/drawing/2014/main" id="{7D6DBFE6-BFBA-4FF5-82C7-2F4DA58AAD3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84" name="Picture 1283" descr="NCCP CMYK BI.jpg">
          <a:extLst>
            <a:ext uri="{FF2B5EF4-FFF2-40B4-BE49-F238E27FC236}">
              <a16:creationId xmlns:a16="http://schemas.microsoft.com/office/drawing/2014/main" id="{E1F015A7-2E65-43FC-9F6A-0982BA9AD94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85" name="Picture 1284" descr="NCCP CMYK BI.jpg">
          <a:extLst>
            <a:ext uri="{FF2B5EF4-FFF2-40B4-BE49-F238E27FC236}">
              <a16:creationId xmlns:a16="http://schemas.microsoft.com/office/drawing/2014/main" id="{FB03B988-2E4E-43CE-995B-E3EDC408B86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286" name="Picture 1285" descr="NCCP CMYK BI.jpg">
          <a:extLst>
            <a:ext uri="{FF2B5EF4-FFF2-40B4-BE49-F238E27FC236}">
              <a16:creationId xmlns:a16="http://schemas.microsoft.com/office/drawing/2014/main" id="{CA45DAA0-8AB9-40A8-AD73-B4847147D19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287" name="Picture 1286" descr="NCCP CMYK BI.jpg">
          <a:extLst>
            <a:ext uri="{FF2B5EF4-FFF2-40B4-BE49-F238E27FC236}">
              <a16:creationId xmlns:a16="http://schemas.microsoft.com/office/drawing/2014/main" id="{1760E8D6-896E-42E6-9858-9D178E054AE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288" name="Picture 1287" descr="NCCP CMYK BI.jpg">
          <a:extLst>
            <a:ext uri="{FF2B5EF4-FFF2-40B4-BE49-F238E27FC236}">
              <a16:creationId xmlns:a16="http://schemas.microsoft.com/office/drawing/2014/main" id="{BCCB74C1-E760-428F-823B-75AA5AB1C5A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289" name="Picture 1288" descr="NCCP CMYK BI.jpg">
          <a:extLst>
            <a:ext uri="{FF2B5EF4-FFF2-40B4-BE49-F238E27FC236}">
              <a16:creationId xmlns:a16="http://schemas.microsoft.com/office/drawing/2014/main" id="{C3372743-1F68-4FE4-BE8E-20D28F2F3BD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290" name="Picture 1289" descr="NCCP CMYK BI.jpg">
          <a:extLst>
            <a:ext uri="{FF2B5EF4-FFF2-40B4-BE49-F238E27FC236}">
              <a16:creationId xmlns:a16="http://schemas.microsoft.com/office/drawing/2014/main" id="{8549A02D-FD41-4E22-946B-0F34BD57687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91" name="Picture 1290" descr="NCCP CMYK BI.jpg">
          <a:extLst>
            <a:ext uri="{FF2B5EF4-FFF2-40B4-BE49-F238E27FC236}">
              <a16:creationId xmlns:a16="http://schemas.microsoft.com/office/drawing/2014/main" id="{1AF5C6F3-7826-4016-820D-8B63158249B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92" name="Picture 1291" descr="NCCP CMYK BI.jpg">
          <a:extLst>
            <a:ext uri="{FF2B5EF4-FFF2-40B4-BE49-F238E27FC236}">
              <a16:creationId xmlns:a16="http://schemas.microsoft.com/office/drawing/2014/main" id="{A4B7A9D3-230D-4E24-9EF7-B1D232F3C33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93" name="Picture 1292" descr="NCCP CMYK BI.jpg">
          <a:extLst>
            <a:ext uri="{FF2B5EF4-FFF2-40B4-BE49-F238E27FC236}">
              <a16:creationId xmlns:a16="http://schemas.microsoft.com/office/drawing/2014/main" id="{70D4B64E-4BC7-46F4-B79F-D18C521BF7E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94" name="Picture 1293" descr="NCCP CMYK BI.jpg">
          <a:extLst>
            <a:ext uri="{FF2B5EF4-FFF2-40B4-BE49-F238E27FC236}">
              <a16:creationId xmlns:a16="http://schemas.microsoft.com/office/drawing/2014/main" id="{2084CDBA-1895-4DC4-9825-192FF759968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95" name="Picture 1294" descr="NCCP CMYK BI.jpg">
          <a:extLst>
            <a:ext uri="{FF2B5EF4-FFF2-40B4-BE49-F238E27FC236}">
              <a16:creationId xmlns:a16="http://schemas.microsoft.com/office/drawing/2014/main" id="{A4E46476-7E9E-46F3-905F-E8297F69DD4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96" name="Picture 1295" descr="NCCP CMYK BI.jpg">
          <a:extLst>
            <a:ext uri="{FF2B5EF4-FFF2-40B4-BE49-F238E27FC236}">
              <a16:creationId xmlns:a16="http://schemas.microsoft.com/office/drawing/2014/main" id="{5DCF25F7-A63D-4276-945B-6322A08EEED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97" name="Picture 1296" descr="NCCP CMYK BI.jpg">
          <a:extLst>
            <a:ext uri="{FF2B5EF4-FFF2-40B4-BE49-F238E27FC236}">
              <a16:creationId xmlns:a16="http://schemas.microsoft.com/office/drawing/2014/main" id="{084B26F5-A49F-443E-8570-4AF6E17CE75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98" name="Picture 1297" descr="NCCP CMYK BI.jpg">
          <a:extLst>
            <a:ext uri="{FF2B5EF4-FFF2-40B4-BE49-F238E27FC236}">
              <a16:creationId xmlns:a16="http://schemas.microsoft.com/office/drawing/2014/main" id="{06DF2707-23C5-41C0-800C-F95A7010EC4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99" name="Picture 1298" descr="NCCP CMYK BI.jpg">
          <a:extLst>
            <a:ext uri="{FF2B5EF4-FFF2-40B4-BE49-F238E27FC236}">
              <a16:creationId xmlns:a16="http://schemas.microsoft.com/office/drawing/2014/main" id="{FAA92A8B-F5DF-4D96-A828-00CE904C03D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00" name="Picture 1299" descr="NCCP CMYK BI.jpg">
          <a:extLst>
            <a:ext uri="{FF2B5EF4-FFF2-40B4-BE49-F238E27FC236}">
              <a16:creationId xmlns:a16="http://schemas.microsoft.com/office/drawing/2014/main" id="{5EED3A7B-84AE-4683-B779-FC84CF88420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01" name="Picture 1300" descr="NCCP CMYK BI.jpg">
          <a:extLst>
            <a:ext uri="{FF2B5EF4-FFF2-40B4-BE49-F238E27FC236}">
              <a16:creationId xmlns:a16="http://schemas.microsoft.com/office/drawing/2014/main" id="{BDB0EF08-E070-4D1B-A8CB-B841F04DD7B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02" name="Picture 1301" descr="NCCP CMYK BI.jpg">
          <a:extLst>
            <a:ext uri="{FF2B5EF4-FFF2-40B4-BE49-F238E27FC236}">
              <a16:creationId xmlns:a16="http://schemas.microsoft.com/office/drawing/2014/main" id="{96E93FFD-CD98-413E-A6FC-8874607862F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03" name="Picture 1302" descr="NCCP CMYK BI.jpg">
          <a:extLst>
            <a:ext uri="{FF2B5EF4-FFF2-40B4-BE49-F238E27FC236}">
              <a16:creationId xmlns:a16="http://schemas.microsoft.com/office/drawing/2014/main" id="{CE11DD0C-8862-41BA-B868-BA29610EE3E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04" name="Picture 1303" descr="NCCP CMYK BI.jpg">
          <a:extLst>
            <a:ext uri="{FF2B5EF4-FFF2-40B4-BE49-F238E27FC236}">
              <a16:creationId xmlns:a16="http://schemas.microsoft.com/office/drawing/2014/main" id="{089F6CC3-7AC1-4FD1-A372-B6B72D51700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05" name="Picture 1304" descr="NCCP CMYK BI.jpg">
          <a:extLst>
            <a:ext uri="{FF2B5EF4-FFF2-40B4-BE49-F238E27FC236}">
              <a16:creationId xmlns:a16="http://schemas.microsoft.com/office/drawing/2014/main" id="{DD0C2059-C6D4-4280-BA03-9824E487CB2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06" name="Picture 1305" descr="NCCP CMYK BI.jpg">
          <a:extLst>
            <a:ext uri="{FF2B5EF4-FFF2-40B4-BE49-F238E27FC236}">
              <a16:creationId xmlns:a16="http://schemas.microsoft.com/office/drawing/2014/main" id="{3CB448AB-587B-4201-9BFC-1B4CFDD6AE5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307" name="Picture 1306" descr="NCCP CMYK BI.jpg">
          <a:extLst>
            <a:ext uri="{FF2B5EF4-FFF2-40B4-BE49-F238E27FC236}">
              <a16:creationId xmlns:a16="http://schemas.microsoft.com/office/drawing/2014/main" id="{1C642639-59D8-4CEC-9474-A5BDC3C2576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308" name="Picture 1307" descr="NCCP CMYK BI.jpg">
          <a:extLst>
            <a:ext uri="{FF2B5EF4-FFF2-40B4-BE49-F238E27FC236}">
              <a16:creationId xmlns:a16="http://schemas.microsoft.com/office/drawing/2014/main" id="{F30B0F50-6B25-4A86-97F8-3D8BE3BB968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309" name="Picture 1308" descr="NCCP CMYK BI.jpg">
          <a:extLst>
            <a:ext uri="{FF2B5EF4-FFF2-40B4-BE49-F238E27FC236}">
              <a16:creationId xmlns:a16="http://schemas.microsoft.com/office/drawing/2014/main" id="{BE05EF7B-601F-4E43-B9D7-6E3278F69F2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10" name="Picture 1309" descr="NCCP CMYK BI.jpg">
          <a:extLst>
            <a:ext uri="{FF2B5EF4-FFF2-40B4-BE49-F238E27FC236}">
              <a16:creationId xmlns:a16="http://schemas.microsoft.com/office/drawing/2014/main" id="{89394D58-19C2-41A4-A07B-3CF3F66052D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311" name="Picture 1310" descr="NCCP CMYK BI.jpg">
          <a:extLst>
            <a:ext uri="{FF2B5EF4-FFF2-40B4-BE49-F238E27FC236}">
              <a16:creationId xmlns:a16="http://schemas.microsoft.com/office/drawing/2014/main" id="{7FD9EA77-16B6-422C-98F4-FDB1FBF6537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312" name="Picture 1311" descr="NCCP CMYK BI.jpg">
          <a:extLst>
            <a:ext uri="{FF2B5EF4-FFF2-40B4-BE49-F238E27FC236}">
              <a16:creationId xmlns:a16="http://schemas.microsoft.com/office/drawing/2014/main" id="{059DED84-6318-46AF-ACDE-C54065122C2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313" name="Picture 1312" descr="NCCP CMYK BI.jpg">
          <a:extLst>
            <a:ext uri="{FF2B5EF4-FFF2-40B4-BE49-F238E27FC236}">
              <a16:creationId xmlns:a16="http://schemas.microsoft.com/office/drawing/2014/main" id="{FC4E936C-B33F-41EC-AD40-CF78EDA2D8D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314" name="Picture 1313" descr="NCCP CMYK BI.jpg">
          <a:extLst>
            <a:ext uri="{FF2B5EF4-FFF2-40B4-BE49-F238E27FC236}">
              <a16:creationId xmlns:a16="http://schemas.microsoft.com/office/drawing/2014/main" id="{38412293-E0DD-4F13-836F-5192E5163C5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15" name="Picture 1314" descr="NCCP CMYK BI.jpg">
          <a:extLst>
            <a:ext uri="{FF2B5EF4-FFF2-40B4-BE49-F238E27FC236}">
              <a16:creationId xmlns:a16="http://schemas.microsoft.com/office/drawing/2014/main" id="{D5ACEA52-FA30-4D01-A7BB-EB3F74E290E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16" name="Picture 1315" descr="NCCP CMYK BI.jpg">
          <a:extLst>
            <a:ext uri="{FF2B5EF4-FFF2-40B4-BE49-F238E27FC236}">
              <a16:creationId xmlns:a16="http://schemas.microsoft.com/office/drawing/2014/main" id="{3BC32658-B4D1-4FFD-897E-0AD0609B8BD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17" name="Picture 1316" descr="NCCP CMYK BI.jpg">
          <a:extLst>
            <a:ext uri="{FF2B5EF4-FFF2-40B4-BE49-F238E27FC236}">
              <a16:creationId xmlns:a16="http://schemas.microsoft.com/office/drawing/2014/main" id="{977B9681-E24A-401C-AE7F-9D57E3477DD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18" name="Picture 1317" descr="NCCP CMYK BI.jpg">
          <a:extLst>
            <a:ext uri="{FF2B5EF4-FFF2-40B4-BE49-F238E27FC236}">
              <a16:creationId xmlns:a16="http://schemas.microsoft.com/office/drawing/2014/main" id="{68F3888D-1B03-4AA5-BB4D-F07A38D49D5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19" name="Picture 1318" descr="NCCP CMYK BI.jpg">
          <a:extLst>
            <a:ext uri="{FF2B5EF4-FFF2-40B4-BE49-F238E27FC236}">
              <a16:creationId xmlns:a16="http://schemas.microsoft.com/office/drawing/2014/main" id="{1411F986-DE9E-4142-81CA-CF4A33BFFD4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20" name="Picture 1319" descr="NCCP CMYK BI.jpg">
          <a:extLst>
            <a:ext uri="{FF2B5EF4-FFF2-40B4-BE49-F238E27FC236}">
              <a16:creationId xmlns:a16="http://schemas.microsoft.com/office/drawing/2014/main" id="{19225990-5A7D-48C1-81FC-84DE9B1E98D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21" name="Picture 1320" descr="NCCP CMYK BI.jpg">
          <a:extLst>
            <a:ext uri="{FF2B5EF4-FFF2-40B4-BE49-F238E27FC236}">
              <a16:creationId xmlns:a16="http://schemas.microsoft.com/office/drawing/2014/main" id="{C73CBD11-B5F9-47D2-A1A1-E57BACBB338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322" name="Picture 1321" descr="NCCP CMYK BI.jpg">
          <a:extLst>
            <a:ext uri="{FF2B5EF4-FFF2-40B4-BE49-F238E27FC236}">
              <a16:creationId xmlns:a16="http://schemas.microsoft.com/office/drawing/2014/main" id="{28D432BE-B5B5-4951-852D-8213146757D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23" name="Picture 1322" descr="NCCP CMYK BI.jpg">
          <a:extLst>
            <a:ext uri="{FF2B5EF4-FFF2-40B4-BE49-F238E27FC236}">
              <a16:creationId xmlns:a16="http://schemas.microsoft.com/office/drawing/2014/main" id="{36B59F44-A4B2-4D3D-B73F-C84747E16A4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324" name="Picture 1323" descr="NCCP CMYK BI.jpg">
          <a:extLst>
            <a:ext uri="{FF2B5EF4-FFF2-40B4-BE49-F238E27FC236}">
              <a16:creationId xmlns:a16="http://schemas.microsoft.com/office/drawing/2014/main" id="{46543590-6448-4F84-8C60-2EA8730E0B6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325" name="Picture 1324" descr="NCCP CMYK BI.jpg">
          <a:extLst>
            <a:ext uri="{FF2B5EF4-FFF2-40B4-BE49-F238E27FC236}">
              <a16:creationId xmlns:a16="http://schemas.microsoft.com/office/drawing/2014/main" id="{23E781E3-97CF-4DBF-9A31-9276A9DC650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326" name="Picture 1325" descr="NCCP CMYK BI.jpg">
          <a:extLst>
            <a:ext uri="{FF2B5EF4-FFF2-40B4-BE49-F238E27FC236}">
              <a16:creationId xmlns:a16="http://schemas.microsoft.com/office/drawing/2014/main" id="{A7D81E3F-C0C6-4E01-BB79-A52DDA3C035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327" name="Picture 1326" descr="NCCP CMYK BI.jpg">
          <a:extLst>
            <a:ext uri="{FF2B5EF4-FFF2-40B4-BE49-F238E27FC236}">
              <a16:creationId xmlns:a16="http://schemas.microsoft.com/office/drawing/2014/main" id="{05991CB5-B009-4F27-85AB-30D129F6AFE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28" name="Picture 1327" descr="NCCP CMYK BI.jpg">
          <a:extLst>
            <a:ext uri="{FF2B5EF4-FFF2-40B4-BE49-F238E27FC236}">
              <a16:creationId xmlns:a16="http://schemas.microsoft.com/office/drawing/2014/main" id="{776F4154-DE12-4918-95FA-A5FBF9051E4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29" name="Picture 1328" descr="NCCP CMYK BI.jpg">
          <a:extLst>
            <a:ext uri="{FF2B5EF4-FFF2-40B4-BE49-F238E27FC236}">
              <a16:creationId xmlns:a16="http://schemas.microsoft.com/office/drawing/2014/main" id="{B7397790-92AF-4D43-9852-E237A9734AE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30" name="Picture 1329" descr="NCCP CMYK BI.jpg">
          <a:extLst>
            <a:ext uri="{FF2B5EF4-FFF2-40B4-BE49-F238E27FC236}">
              <a16:creationId xmlns:a16="http://schemas.microsoft.com/office/drawing/2014/main" id="{27E79A10-36C3-4A31-BD19-5C89FEAD820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31" name="Picture 1330" descr="NCCP CMYK BI.jpg">
          <a:extLst>
            <a:ext uri="{FF2B5EF4-FFF2-40B4-BE49-F238E27FC236}">
              <a16:creationId xmlns:a16="http://schemas.microsoft.com/office/drawing/2014/main" id="{4A009D89-4A53-4C71-B53D-01F94C51599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32" name="Picture 1331" descr="NCCP CMYK BI.jpg">
          <a:extLst>
            <a:ext uri="{FF2B5EF4-FFF2-40B4-BE49-F238E27FC236}">
              <a16:creationId xmlns:a16="http://schemas.microsoft.com/office/drawing/2014/main" id="{7F6CC29F-011B-485E-8C55-8970F52A1E8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33" name="Picture 1332" descr="NCCP CMYK BI.jpg">
          <a:extLst>
            <a:ext uri="{FF2B5EF4-FFF2-40B4-BE49-F238E27FC236}">
              <a16:creationId xmlns:a16="http://schemas.microsoft.com/office/drawing/2014/main" id="{818DFCBF-64FF-48FF-B87D-A1D67D6BADC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34" name="Picture 1333" descr="NCCP CMYK BI.jpg">
          <a:extLst>
            <a:ext uri="{FF2B5EF4-FFF2-40B4-BE49-F238E27FC236}">
              <a16:creationId xmlns:a16="http://schemas.microsoft.com/office/drawing/2014/main" id="{E6A1D08D-1ABF-45B4-BC2D-BB3001D3A02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335" name="Picture 1334" descr="NCCP CMYK BI.jpg">
          <a:extLst>
            <a:ext uri="{FF2B5EF4-FFF2-40B4-BE49-F238E27FC236}">
              <a16:creationId xmlns:a16="http://schemas.microsoft.com/office/drawing/2014/main" id="{BFF7D74F-66AF-482A-9CB1-3BCCE44EA59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336" name="Picture 1335" descr="NCCP CMYK BI.jpg">
          <a:extLst>
            <a:ext uri="{FF2B5EF4-FFF2-40B4-BE49-F238E27FC236}">
              <a16:creationId xmlns:a16="http://schemas.microsoft.com/office/drawing/2014/main" id="{A1E744A4-B3AE-4554-9C7D-7B8B61A75B0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337" name="Picture 1336" descr="NCCP CMYK BI.jpg">
          <a:extLst>
            <a:ext uri="{FF2B5EF4-FFF2-40B4-BE49-F238E27FC236}">
              <a16:creationId xmlns:a16="http://schemas.microsoft.com/office/drawing/2014/main" id="{278FC7B8-3102-415C-87EC-89F344B9FFB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38" name="Picture 1337" descr="NCCP CMYK BI.jpg">
          <a:extLst>
            <a:ext uri="{FF2B5EF4-FFF2-40B4-BE49-F238E27FC236}">
              <a16:creationId xmlns:a16="http://schemas.microsoft.com/office/drawing/2014/main" id="{88903C4A-107F-4303-8B11-773D6FCB4D9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339" name="Picture 1338" descr="NCCP CMYK BI.jpg">
          <a:extLst>
            <a:ext uri="{FF2B5EF4-FFF2-40B4-BE49-F238E27FC236}">
              <a16:creationId xmlns:a16="http://schemas.microsoft.com/office/drawing/2014/main" id="{B148D811-2B47-415D-AE14-41455F3EC87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340" name="Picture 1339" descr="NCCP CMYK BI.jpg">
          <a:extLst>
            <a:ext uri="{FF2B5EF4-FFF2-40B4-BE49-F238E27FC236}">
              <a16:creationId xmlns:a16="http://schemas.microsoft.com/office/drawing/2014/main" id="{4529EC06-D13A-4D2C-A7DA-6548ACB6D3C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41" name="Picture 1340" descr="NCCP CMYK BI.jpg">
          <a:extLst>
            <a:ext uri="{FF2B5EF4-FFF2-40B4-BE49-F238E27FC236}">
              <a16:creationId xmlns:a16="http://schemas.microsoft.com/office/drawing/2014/main" id="{74FDDA91-BE37-449E-9427-D474CD4951D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42" name="Picture 1341" descr="NCCP CMYK BI.jpg">
          <a:extLst>
            <a:ext uri="{FF2B5EF4-FFF2-40B4-BE49-F238E27FC236}">
              <a16:creationId xmlns:a16="http://schemas.microsoft.com/office/drawing/2014/main" id="{445A9985-1BA0-42C4-8B5D-2FB39C1A64D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43" name="Picture 1342" descr="NCCP CMYK BI.jpg">
          <a:extLst>
            <a:ext uri="{FF2B5EF4-FFF2-40B4-BE49-F238E27FC236}">
              <a16:creationId xmlns:a16="http://schemas.microsoft.com/office/drawing/2014/main" id="{32614D31-916F-4304-940D-A7EDACB377D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44" name="Picture 1343" descr="NCCP CMYK BI.jpg">
          <a:extLst>
            <a:ext uri="{FF2B5EF4-FFF2-40B4-BE49-F238E27FC236}">
              <a16:creationId xmlns:a16="http://schemas.microsoft.com/office/drawing/2014/main" id="{EE3CE28D-1312-4766-8944-2E1F26480E8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45" name="Picture 1344" descr="NCCP CMYK BI.jpg">
          <a:extLst>
            <a:ext uri="{FF2B5EF4-FFF2-40B4-BE49-F238E27FC236}">
              <a16:creationId xmlns:a16="http://schemas.microsoft.com/office/drawing/2014/main" id="{43F6FB9D-901F-4E5B-90D2-506DBBA6466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46" name="Picture 1345" descr="NCCP CMYK BI.jpg">
          <a:extLst>
            <a:ext uri="{FF2B5EF4-FFF2-40B4-BE49-F238E27FC236}">
              <a16:creationId xmlns:a16="http://schemas.microsoft.com/office/drawing/2014/main" id="{F7295DB6-002B-43D2-B47E-77225214B82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47" name="Picture 1346" descr="NCCP CMYK BI.jpg">
          <a:extLst>
            <a:ext uri="{FF2B5EF4-FFF2-40B4-BE49-F238E27FC236}">
              <a16:creationId xmlns:a16="http://schemas.microsoft.com/office/drawing/2014/main" id="{F0F6007D-566D-477B-AABA-F675512BA31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348" name="Picture 1347" descr="NCCP CMYK BI.jpg">
          <a:extLst>
            <a:ext uri="{FF2B5EF4-FFF2-40B4-BE49-F238E27FC236}">
              <a16:creationId xmlns:a16="http://schemas.microsoft.com/office/drawing/2014/main" id="{E831C6A4-05AE-4977-A591-52324981543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349" name="Picture 1348" descr="NCCP CMYK BI.jpg">
          <a:extLst>
            <a:ext uri="{FF2B5EF4-FFF2-40B4-BE49-F238E27FC236}">
              <a16:creationId xmlns:a16="http://schemas.microsoft.com/office/drawing/2014/main" id="{23B8A2E1-ADCA-4B31-AADC-45D3975E21E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1350" name="Picture 1349" descr="NCCP CMYK BI.jpg">
          <a:extLst>
            <a:ext uri="{FF2B5EF4-FFF2-40B4-BE49-F238E27FC236}">
              <a16:creationId xmlns:a16="http://schemas.microsoft.com/office/drawing/2014/main" id="{701C56E8-13E7-494A-945B-66E9FA42E65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351" name="Picture 1350" descr="NCCP CMYK BI.jpg">
          <a:extLst>
            <a:ext uri="{FF2B5EF4-FFF2-40B4-BE49-F238E27FC236}">
              <a16:creationId xmlns:a16="http://schemas.microsoft.com/office/drawing/2014/main" id="{71F1879E-3114-4D0C-8A47-E55CEEA3B33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352" name="Picture 1351" descr="NCCP CMYK BI.jpg">
          <a:extLst>
            <a:ext uri="{FF2B5EF4-FFF2-40B4-BE49-F238E27FC236}">
              <a16:creationId xmlns:a16="http://schemas.microsoft.com/office/drawing/2014/main" id="{63B382AC-D0C6-4D26-BF40-21C6E685305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1353" name="Picture 1352" descr="NCCP CMYK BI.jpg">
          <a:extLst>
            <a:ext uri="{FF2B5EF4-FFF2-40B4-BE49-F238E27FC236}">
              <a16:creationId xmlns:a16="http://schemas.microsoft.com/office/drawing/2014/main" id="{0620379A-D4BF-44FE-AD39-FA21062D78E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1354" name="Picture 1353" descr="NCCP CMYK BI.jpg">
          <a:extLst>
            <a:ext uri="{FF2B5EF4-FFF2-40B4-BE49-F238E27FC236}">
              <a16:creationId xmlns:a16="http://schemas.microsoft.com/office/drawing/2014/main" id="{C406E554-84E2-41D5-B978-3C524C8761E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1355" name="Picture 1354" descr="NCCP CMYK BI.jpg">
          <a:extLst>
            <a:ext uri="{FF2B5EF4-FFF2-40B4-BE49-F238E27FC236}">
              <a16:creationId xmlns:a16="http://schemas.microsoft.com/office/drawing/2014/main" id="{8DF16B72-DFC9-4DD2-99A3-C9136CD4071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56" name="Picture 1355" descr="NCCP CMYK BI.jpg">
          <a:extLst>
            <a:ext uri="{FF2B5EF4-FFF2-40B4-BE49-F238E27FC236}">
              <a16:creationId xmlns:a16="http://schemas.microsoft.com/office/drawing/2014/main" id="{FBEF09B3-13A8-467B-9783-FBB3B718142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357" name="Picture 1356" descr="NCCP CMYK BI.jpg">
          <a:extLst>
            <a:ext uri="{FF2B5EF4-FFF2-40B4-BE49-F238E27FC236}">
              <a16:creationId xmlns:a16="http://schemas.microsoft.com/office/drawing/2014/main" id="{F7B0A9B3-1A86-4D4C-9E6F-990974845A5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358" name="Picture 1357" descr="NCCP CMYK BI.jpg">
          <a:extLst>
            <a:ext uri="{FF2B5EF4-FFF2-40B4-BE49-F238E27FC236}">
              <a16:creationId xmlns:a16="http://schemas.microsoft.com/office/drawing/2014/main" id="{E73DC7D9-CBA5-4A2D-8850-3C5B8439A61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359" name="Picture 1358" descr="NCCP CMYK BI.jpg">
          <a:extLst>
            <a:ext uri="{FF2B5EF4-FFF2-40B4-BE49-F238E27FC236}">
              <a16:creationId xmlns:a16="http://schemas.microsoft.com/office/drawing/2014/main" id="{818911CC-472F-4341-834E-95DCB14A6AB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360" name="Picture 1359" descr="NCCP CMYK BI.jpg">
          <a:extLst>
            <a:ext uri="{FF2B5EF4-FFF2-40B4-BE49-F238E27FC236}">
              <a16:creationId xmlns:a16="http://schemas.microsoft.com/office/drawing/2014/main" id="{FD51CE92-181F-47B1-BD35-3235F4C06E6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61" name="Picture 1360" descr="NCCP CMYK BI.jpg">
          <a:extLst>
            <a:ext uri="{FF2B5EF4-FFF2-40B4-BE49-F238E27FC236}">
              <a16:creationId xmlns:a16="http://schemas.microsoft.com/office/drawing/2014/main" id="{BD128932-1662-4A8C-8EC3-F03C08ED230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62" name="Picture 1361" descr="NCCP CMYK BI.jpg">
          <a:extLst>
            <a:ext uri="{FF2B5EF4-FFF2-40B4-BE49-F238E27FC236}">
              <a16:creationId xmlns:a16="http://schemas.microsoft.com/office/drawing/2014/main" id="{D12044AC-19C3-451F-A251-2D8952CBBA7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63" name="Picture 1362" descr="NCCP CMYK BI.jpg">
          <a:extLst>
            <a:ext uri="{FF2B5EF4-FFF2-40B4-BE49-F238E27FC236}">
              <a16:creationId xmlns:a16="http://schemas.microsoft.com/office/drawing/2014/main" id="{A3DC7615-B07C-4689-A61A-17AEA1C0697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64" name="Picture 1363" descr="NCCP CMYK BI.jpg">
          <a:extLst>
            <a:ext uri="{FF2B5EF4-FFF2-40B4-BE49-F238E27FC236}">
              <a16:creationId xmlns:a16="http://schemas.microsoft.com/office/drawing/2014/main" id="{298FAB6D-EF9A-47B3-97B3-9BE634D4621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65" name="Picture 1364" descr="NCCP CMYK BI.jpg">
          <a:extLst>
            <a:ext uri="{FF2B5EF4-FFF2-40B4-BE49-F238E27FC236}">
              <a16:creationId xmlns:a16="http://schemas.microsoft.com/office/drawing/2014/main" id="{2CEF48E1-E32E-4A41-8144-E771C2F0C19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66" name="Picture 1365" descr="NCCP CMYK BI.jpg">
          <a:extLst>
            <a:ext uri="{FF2B5EF4-FFF2-40B4-BE49-F238E27FC236}">
              <a16:creationId xmlns:a16="http://schemas.microsoft.com/office/drawing/2014/main" id="{77CB1382-4B96-44E7-B359-E8F20EFF69F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67" name="Picture 1366" descr="NCCP CMYK BI.jpg">
          <a:extLst>
            <a:ext uri="{FF2B5EF4-FFF2-40B4-BE49-F238E27FC236}">
              <a16:creationId xmlns:a16="http://schemas.microsoft.com/office/drawing/2014/main" id="{295910E7-0712-4A69-9440-C64C8D3B365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368" name="Picture 1367" descr="NCCP CMYK BI.jpg">
          <a:extLst>
            <a:ext uri="{FF2B5EF4-FFF2-40B4-BE49-F238E27FC236}">
              <a16:creationId xmlns:a16="http://schemas.microsoft.com/office/drawing/2014/main" id="{3B5F5262-3FE6-45FC-92F1-148A3AEDAB8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369" name="Picture 1368" descr="NCCP CMYK BI.jpg">
          <a:extLst>
            <a:ext uri="{FF2B5EF4-FFF2-40B4-BE49-F238E27FC236}">
              <a16:creationId xmlns:a16="http://schemas.microsoft.com/office/drawing/2014/main" id="{8EF7B3DF-3B49-4228-B50A-645B8F6B3A4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10</xdr:col>
      <xdr:colOff>0</xdr:colOff>
      <xdr:row>12</xdr:row>
      <xdr:rowOff>58820</xdr:rowOff>
    </xdr:to>
    <xdr:pic>
      <xdr:nvPicPr>
        <xdr:cNvPr id="2" name="Picture 1" descr="NCCP CMYK BI.jpg">
          <a:extLst>
            <a:ext uri="{FF2B5EF4-FFF2-40B4-BE49-F238E27FC236}">
              <a16:creationId xmlns:a16="http://schemas.microsoft.com/office/drawing/2014/main" id="{3A6574AF-FA93-4687-A8FB-D52A1A191CDD}"/>
            </a:ext>
          </a:extLst>
        </xdr:cNvPr>
        <xdr:cNvPicPr>
          <a:picLocks noChangeAspect="1"/>
        </xdr:cNvPicPr>
      </xdr:nvPicPr>
      <xdr:blipFill>
        <a:blip xmlns:r="http://schemas.openxmlformats.org/officeDocument/2006/relationships" r:embed="rId1" cstate="print"/>
        <a:stretch>
          <a:fillRect/>
        </a:stretch>
      </xdr:blipFill>
      <xdr:spPr>
        <a:xfrm>
          <a:off x="7296150" y="1304925"/>
          <a:ext cx="0" cy="706520"/>
        </a:xfrm>
        <a:prstGeom prst="rect">
          <a:avLst/>
        </a:prstGeom>
      </xdr:spPr>
    </xdr:pic>
    <xdr:clientData/>
  </xdr:twoCellAnchor>
  <xdr:oneCellAnchor>
    <xdr:from>
      <xdr:col>11</xdr:col>
      <xdr:colOff>0</xdr:colOff>
      <xdr:row>70</xdr:row>
      <xdr:rowOff>0</xdr:rowOff>
    </xdr:from>
    <xdr:ext cx="0" cy="510159"/>
    <xdr:pic>
      <xdr:nvPicPr>
        <xdr:cNvPr id="3" name="Picture 2" descr="NCCP CMYK BI.jpg">
          <a:extLst>
            <a:ext uri="{FF2B5EF4-FFF2-40B4-BE49-F238E27FC236}">
              <a16:creationId xmlns:a16="http://schemas.microsoft.com/office/drawing/2014/main" id="{A35A3FDE-085E-4777-A681-AA240355C8F9}"/>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4" name="Picture 3" descr="NCCP CMYK BI.jpg">
          <a:extLst>
            <a:ext uri="{FF2B5EF4-FFF2-40B4-BE49-F238E27FC236}">
              <a16:creationId xmlns:a16="http://schemas.microsoft.com/office/drawing/2014/main" id="{9FF050C0-4F02-46DA-AF29-353C9D100E3A}"/>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5" name="Picture 4" descr="NCCP CMYK BI.jpg">
          <a:extLst>
            <a:ext uri="{FF2B5EF4-FFF2-40B4-BE49-F238E27FC236}">
              <a16:creationId xmlns:a16="http://schemas.microsoft.com/office/drawing/2014/main" id="{D547DE39-A00A-4623-9392-A2DE31D6074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6" name="Picture 5" descr="NCCP CMYK BI.jpg">
          <a:extLst>
            <a:ext uri="{FF2B5EF4-FFF2-40B4-BE49-F238E27FC236}">
              <a16:creationId xmlns:a16="http://schemas.microsoft.com/office/drawing/2014/main" id="{520D7AAD-FD0B-41F6-A5C4-893BED1520FB}"/>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7" name="Picture 6" descr="NCCP CMYK BI.jpg">
          <a:extLst>
            <a:ext uri="{FF2B5EF4-FFF2-40B4-BE49-F238E27FC236}">
              <a16:creationId xmlns:a16="http://schemas.microsoft.com/office/drawing/2014/main" id="{BF59E68D-3804-40C6-98FE-51A185BF4EEF}"/>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8" name="Picture 7" descr="NCCP CMYK BI.jpg">
          <a:extLst>
            <a:ext uri="{FF2B5EF4-FFF2-40B4-BE49-F238E27FC236}">
              <a16:creationId xmlns:a16="http://schemas.microsoft.com/office/drawing/2014/main" id="{EAB42054-7EE8-482E-B4D7-B87BEDE7BE0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9" name="Picture 8" descr="NCCP CMYK BI.jpg">
          <a:extLst>
            <a:ext uri="{FF2B5EF4-FFF2-40B4-BE49-F238E27FC236}">
              <a16:creationId xmlns:a16="http://schemas.microsoft.com/office/drawing/2014/main" id="{52C4573E-5194-42E4-A28D-DC2A7851F054}"/>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10" name="Picture 9" descr="NCCP CMYK BI.jpg">
          <a:extLst>
            <a:ext uri="{FF2B5EF4-FFF2-40B4-BE49-F238E27FC236}">
              <a16:creationId xmlns:a16="http://schemas.microsoft.com/office/drawing/2014/main" id="{55DCE4FD-EEB6-43CF-A9E6-0E3FF2ED5688}"/>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11" name="Picture 10" descr="NCCP CMYK BI.jpg">
          <a:extLst>
            <a:ext uri="{FF2B5EF4-FFF2-40B4-BE49-F238E27FC236}">
              <a16:creationId xmlns:a16="http://schemas.microsoft.com/office/drawing/2014/main" id="{DDEF7213-9BAB-4DC4-A7B1-44526FCBEA56}"/>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12" name="Picture 11" descr="NCCP CMYK BI.jpg">
          <a:extLst>
            <a:ext uri="{FF2B5EF4-FFF2-40B4-BE49-F238E27FC236}">
              <a16:creationId xmlns:a16="http://schemas.microsoft.com/office/drawing/2014/main" id="{D7CC0F84-040E-4CCA-94CD-DE05E8547170}"/>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13" name="Picture 12" descr="NCCP CMYK BI.jpg">
          <a:extLst>
            <a:ext uri="{FF2B5EF4-FFF2-40B4-BE49-F238E27FC236}">
              <a16:creationId xmlns:a16="http://schemas.microsoft.com/office/drawing/2014/main" id="{46AA1398-3FF5-4753-BF01-207B85E7608A}"/>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14" name="Picture 13" descr="NCCP CMYK BI.jpg">
          <a:extLst>
            <a:ext uri="{FF2B5EF4-FFF2-40B4-BE49-F238E27FC236}">
              <a16:creationId xmlns:a16="http://schemas.microsoft.com/office/drawing/2014/main" id="{F41DFA7A-F38E-464D-9B03-EC883F4F83DA}"/>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15" name="Picture 14" descr="NCCP CMYK BI.jpg">
          <a:extLst>
            <a:ext uri="{FF2B5EF4-FFF2-40B4-BE49-F238E27FC236}">
              <a16:creationId xmlns:a16="http://schemas.microsoft.com/office/drawing/2014/main" id="{8007436B-32AE-41CE-A8B7-9A31CE28BD8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 name="Picture 15" descr="NCCP CMYK BI.jpg">
          <a:extLst>
            <a:ext uri="{FF2B5EF4-FFF2-40B4-BE49-F238E27FC236}">
              <a16:creationId xmlns:a16="http://schemas.microsoft.com/office/drawing/2014/main" id="{72099CF7-6674-409C-813A-2783B33718F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7" name="Picture 16" descr="NCCP CMYK BI.jpg">
          <a:extLst>
            <a:ext uri="{FF2B5EF4-FFF2-40B4-BE49-F238E27FC236}">
              <a16:creationId xmlns:a16="http://schemas.microsoft.com/office/drawing/2014/main" id="{5A3EF3F3-789D-4FF5-9DAC-0E853ACB2B8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 name="Picture 17" descr="NCCP CMYK BI.jpg">
          <a:extLst>
            <a:ext uri="{FF2B5EF4-FFF2-40B4-BE49-F238E27FC236}">
              <a16:creationId xmlns:a16="http://schemas.microsoft.com/office/drawing/2014/main" id="{537D03B1-C096-44A3-931B-AA3B62DF83E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 name="Picture 18" descr="NCCP CMYK BI.jpg">
          <a:extLst>
            <a:ext uri="{FF2B5EF4-FFF2-40B4-BE49-F238E27FC236}">
              <a16:creationId xmlns:a16="http://schemas.microsoft.com/office/drawing/2014/main" id="{9349EAA0-3A6C-43D1-97AE-C4EAA2554F0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0" name="Picture 19" descr="NCCP CMYK BI.jpg">
          <a:extLst>
            <a:ext uri="{FF2B5EF4-FFF2-40B4-BE49-F238E27FC236}">
              <a16:creationId xmlns:a16="http://schemas.microsoft.com/office/drawing/2014/main" id="{5F750BE1-BBFF-49DD-A79E-5BDB0D5FA81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65942</xdr:rowOff>
    </xdr:from>
    <xdr:to>
      <xdr:col>33</xdr:col>
      <xdr:colOff>7327</xdr:colOff>
      <xdr:row>40</xdr:row>
      <xdr:rowOff>87923</xdr:rowOff>
    </xdr:to>
    <xdr:cxnSp macro="">
      <xdr:nvCxnSpPr>
        <xdr:cNvPr id="21" name="Straight Connector 20">
          <a:extLst>
            <a:ext uri="{FF2B5EF4-FFF2-40B4-BE49-F238E27FC236}">
              <a16:creationId xmlns:a16="http://schemas.microsoft.com/office/drawing/2014/main" id="{01C94D8E-8A83-4B10-B7A7-4942E0217A1A}"/>
            </a:ext>
          </a:extLst>
        </xdr:cNvPr>
        <xdr:cNvCxnSpPr/>
      </xdr:nvCxnSpPr>
      <xdr:spPr>
        <a:xfrm flipV="1">
          <a:off x="29308" y="6819167"/>
          <a:ext cx="23485719" cy="219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22" name="Picture 21" descr="NCCP CMYK BI.jpg">
          <a:extLst>
            <a:ext uri="{FF2B5EF4-FFF2-40B4-BE49-F238E27FC236}">
              <a16:creationId xmlns:a16="http://schemas.microsoft.com/office/drawing/2014/main" id="{3FBF416D-E35A-41D4-A1FE-031CEA13FAC1}"/>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23" name="Picture 22" descr="NCCP CMYK BI.jpg">
          <a:extLst>
            <a:ext uri="{FF2B5EF4-FFF2-40B4-BE49-F238E27FC236}">
              <a16:creationId xmlns:a16="http://schemas.microsoft.com/office/drawing/2014/main" id="{87BB1246-8662-4CAF-B95E-E0CEBB01C66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4" name="Picture 23" descr="NCCP CMYK BI.jpg">
          <a:extLst>
            <a:ext uri="{FF2B5EF4-FFF2-40B4-BE49-F238E27FC236}">
              <a16:creationId xmlns:a16="http://schemas.microsoft.com/office/drawing/2014/main" id="{EA95D013-8B59-4FA8-8D33-3BF8539AE0D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5" name="Picture 24" descr="NCCP CMYK BI.jpg">
          <a:extLst>
            <a:ext uri="{FF2B5EF4-FFF2-40B4-BE49-F238E27FC236}">
              <a16:creationId xmlns:a16="http://schemas.microsoft.com/office/drawing/2014/main" id="{CBEC79AF-3EED-431F-A6C9-85D2F5548F0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6" name="Picture 25" descr="NCCP CMYK BI.jpg">
          <a:extLst>
            <a:ext uri="{FF2B5EF4-FFF2-40B4-BE49-F238E27FC236}">
              <a16:creationId xmlns:a16="http://schemas.microsoft.com/office/drawing/2014/main" id="{98768C77-CCFB-4F1D-A96F-1079C49C3F6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7" name="Picture 26" descr="NCCP CMYK BI.jpg">
          <a:extLst>
            <a:ext uri="{FF2B5EF4-FFF2-40B4-BE49-F238E27FC236}">
              <a16:creationId xmlns:a16="http://schemas.microsoft.com/office/drawing/2014/main" id="{98F839C0-9C5A-46EF-8470-6FDC6845F35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twoCellAnchor editAs="oneCell">
    <xdr:from>
      <xdr:col>10</xdr:col>
      <xdr:colOff>0</xdr:colOff>
      <xdr:row>8</xdr:row>
      <xdr:rowOff>0</xdr:rowOff>
    </xdr:from>
    <xdr:to>
      <xdr:col>10</xdr:col>
      <xdr:colOff>0</xdr:colOff>
      <xdr:row>12</xdr:row>
      <xdr:rowOff>58820</xdr:rowOff>
    </xdr:to>
    <xdr:pic>
      <xdr:nvPicPr>
        <xdr:cNvPr id="28" name="Picture 27" descr="NCCP CMYK BI.jpg">
          <a:extLst>
            <a:ext uri="{FF2B5EF4-FFF2-40B4-BE49-F238E27FC236}">
              <a16:creationId xmlns:a16="http://schemas.microsoft.com/office/drawing/2014/main" id="{B0168CE8-5CD0-4C1F-A2BA-A31C2E526D49}"/>
            </a:ext>
          </a:extLst>
        </xdr:cNvPr>
        <xdr:cNvPicPr>
          <a:picLocks noChangeAspect="1"/>
        </xdr:cNvPicPr>
      </xdr:nvPicPr>
      <xdr:blipFill>
        <a:blip xmlns:r="http://schemas.openxmlformats.org/officeDocument/2006/relationships" r:embed="rId1" cstate="print"/>
        <a:stretch>
          <a:fillRect/>
        </a:stretch>
      </xdr:blipFill>
      <xdr:spPr>
        <a:xfrm>
          <a:off x="7296150" y="1304925"/>
          <a:ext cx="0" cy="706520"/>
        </a:xfrm>
        <a:prstGeom prst="rect">
          <a:avLst/>
        </a:prstGeom>
      </xdr:spPr>
    </xdr:pic>
    <xdr:clientData/>
  </xdr:twoCellAnchor>
  <xdr:oneCellAnchor>
    <xdr:from>
      <xdr:col>11</xdr:col>
      <xdr:colOff>0</xdr:colOff>
      <xdr:row>70</xdr:row>
      <xdr:rowOff>0</xdr:rowOff>
    </xdr:from>
    <xdr:ext cx="0" cy="510159"/>
    <xdr:pic>
      <xdr:nvPicPr>
        <xdr:cNvPr id="29" name="Picture 28" descr="NCCP CMYK BI.jpg">
          <a:extLst>
            <a:ext uri="{FF2B5EF4-FFF2-40B4-BE49-F238E27FC236}">
              <a16:creationId xmlns:a16="http://schemas.microsoft.com/office/drawing/2014/main" id="{8DC3C698-BCB2-4555-948C-021E00C92D62}"/>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0" name="Picture 29" descr="NCCP CMYK BI.jpg">
          <a:extLst>
            <a:ext uri="{FF2B5EF4-FFF2-40B4-BE49-F238E27FC236}">
              <a16:creationId xmlns:a16="http://schemas.microsoft.com/office/drawing/2014/main" id="{E7D705B4-E902-41FE-921A-8642AF0BF15E}"/>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1" name="Picture 30" descr="NCCP CMYK BI.jpg">
          <a:extLst>
            <a:ext uri="{FF2B5EF4-FFF2-40B4-BE49-F238E27FC236}">
              <a16:creationId xmlns:a16="http://schemas.microsoft.com/office/drawing/2014/main" id="{3DC9F1B9-26DB-44F6-8BE2-CDAAE47DFFF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2" name="Picture 31" descr="NCCP CMYK BI.jpg">
          <a:extLst>
            <a:ext uri="{FF2B5EF4-FFF2-40B4-BE49-F238E27FC236}">
              <a16:creationId xmlns:a16="http://schemas.microsoft.com/office/drawing/2014/main" id="{85BCE048-C2B7-4C69-B06B-74FFFDFE8A9A}"/>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3" name="Picture 32" descr="NCCP CMYK BI.jpg">
          <a:extLst>
            <a:ext uri="{FF2B5EF4-FFF2-40B4-BE49-F238E27FC236}">
              <a16:creationId xmlns:a16="http://schemas.microsoft.com/office/drawing/2014/main" id="{CC5B19DA-6EB9-46C7-959E-E9C043B1D379}"/>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4" name="Picture 33" descr="NCCP CMYK BI.jpg">
          <a:extLst>
            <a:ext uri="{FF2B5EF4-FFF2-40B4-BE49-F238E27FC236}">
              <a16:creationId xmlns:a16="http://schemas.microsoft.com/office/drawing/2014/main" id="{2B69F134-F710-4ED8-BCF9-41D9225B112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5" name="Picture 34" descr="NCCP CMYK BI.jpg">
          <a:extLst>
            <a:ext uri="{FF2B5EF4-FFF2-40B4-BE49-F238E27FC236}">
              <a16:creationId xmlns:a16="http://schemas.microsoft.com/office/drawing/2014/main" id="{F226ABCF-0804-4191-8353-BC5E8F253B19}"/>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36" name="Picture 35" descr="NCCP CMYK BI.jpg">
          <a:extLst>
            <a:ext uri="{FF2B5EF4-FFF2-40B4-BE49-F238E27FC236}">
              <a16:creationId xmlns:a16="http://schemas.microsoft.com/office/drawing/2014/main" id="{8390A993-8044-4DBF-A174-B55437283909}"/>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37" name="Picture 36" descr="NCCP CMYK BI.jpg">
          <a:extLst>
            <a:ext uri="{FF2B5EF4-FFF2-40B4-BE49-F238E27FC236}">
              <a16:creationId xmlns:a16="http://schemas.microsoft.com/office/drawing/2014/main" id="{AF44E6DA-05DD-4EBE-A2D5-90135D89863E}"/>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38" name="Picture 37" descr="NCCP CMYK BI.jpg">
          <a:extLst>
            <a:ext uri="{FF2B5EF4-FFF2-40B4-BE49-F238E27FC236}">
              <a16:creationId xmlns:a16="http://schemas.microsoft.com/office/drawing/2014/main" id="{D12F5DCB-62DA-4447-AA76-F9C44F5F4B96}"/>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39" name="Picture 38" descr="NCCP CMYK BI.jpg">
          <a:extLst>
            <a:ext uri="{FF2B5EF4-FFF2-40B4-BE49-F238E27FC236}">
              <a16:creationId xmlns:a16="http://schemas.microsoft.com/office/drawing/2014/main" id="{73459E01-0DA8-458D-B75B-EA8968881BB0}"/>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40" name="Picture 39" descr="NCCP CMYK BI.jpg">
          <a:extLst>
            <a:ext uri="{FF2B5EF4-FFF2-40B4-BE49-F238E27FC236}">
              <a16:creationId xmlns:a16="http://schemas.microsoft.com/office/drawing/2014/main" id="{808E855B-8D75-4DFB-8159-E459EAFB6E73}"/>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41" name="Picture 40" descr="NCCP CMYK BI.jpg">
          <a:extLst>
            <a:ext uri="{FF2B5EF4-FFF2-40B4-BE49-F238E27FC236}">
              <a16:creationId xmlns:a16="http://schemas.microsoft.com/office/drawing/2014/main" id="{50FF0547-8CED-4FCE-96FC-ECDF8747D93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2" name="Picture 41" descr="NCCP CMYK BI.jpg">
          <a:extLst>
            <a:ext uri="{FF2B5EF4-FFF2-40B4-BE49-F238E27FC236}">
              <a16:creationId xmlns:a16="http://schemas.microsoft.com/office/drawing/2014/main" id="{AF76BE42-3F0C-4254-90EF-40010F7CCF0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3" name="Picture 42" descr="NCCP CMYK BI.jpg">
          <a:extLst>
            <a:ext uri="{FF2B5EF4-FFF2-40B4-BE49-F238E27FC236}">
              <a16:creationId xmlns:a16="http://schemas.microsoft.com/office/drawing/2014/main" id="{E285B77B-B16B-4762-9CE0-CA341CFDC43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4" name="Picture 43" descr="NCCP CMYK BI.jpg">
          <a:extLst>
            <a:ext uri="{FF2B5EF4-FFF2-40B4-BE49-F238E27FC236}">
              <a16:creationId xmlns:a16="http://schemas.microsoft.com/office/drawing/2014/main" id="{5D20DB7A-E249-440E-B83E-F2D18F55F8F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 name="Picture 44" descr="NCCP CMYK BI.jpg">
          <a:extLst>
            <a:ext uri="{FF2B5EF4-FFF2-40B4-BE49-F238E27FC236}">
              <a16:creationId xmlns:a16="http://schemas.microsoft.com/office/drawing/2014/main" id="{5DEAD8A2-342B-4E89-B5C8-5A9B9877917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6" name="Picture 45" descr="NCCP CMYK BI.jpg">
          <a:extLst>
            <a:ext uri="{FF2B5EF4-FFF2-40B4-BE49-F238E27FC236}">
              <a16:creationId xmlns:a16="http://schemas.microsoft.com/office/drawing/2014/main" id="{FBA1E5D9-6FA7-4998-BDD9-540564D7ED4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66675</xdr:rowOff>
    </xdr:from>
    <xdr:to>
      <xdr:col>35</xdr:col>
      <xdr:colOff>19050</xdr:colOff>
      <xdr:row>40</xdr:row>
      <xdr:rowOff>87924</xdr:rowOff>
    </xdr:to>
    <xdr:cxnSp macro="">
      <xdr:nvCxnSpPr>
        <xdr:cNvPr id="47" name="Straight Connector 46">
          <a:extLst>
            <a:ext uri="{FF2B5EF4-FFF2-40B4-BE49-F238E27FC236}">
              <a16:creationId xmlns:a16="http://schemas.microsoft.com/office/drawing/2014/main" id="{EE332F61-E55F-4AB0-B067-0E0C80C098AB}"/>
            </a:ext>
          </a:extLst>
        </xdr:cNvPr>
        <xdr:cNvCxnSpPr/>
      </xdr:nvCxnSpPr>
      <xdr:spPr>
        <a:xfrm flipV="1">
          <a:off x="29308" y="6819900"/>
          <a:ext cx="24983342" cy="2124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48" name="Picture 47" descr="NCCP CMYK BI.jpg">
          <a:extLst>
            <a:ext uri="{FF2B5EF4-FFF2-40B4-BE49-F238E27FC236}">
              <a16:creationId xmlns:a16="http://schemas.microsoft.com/office/drawing/2014/main" id="{5CB936DC-E23A-4D2E-918F-956A0F38AC0F}"/>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49" name="Picture 48" descr="NCCP CMYK BI.jpg">
          <a:extLst>
            <a:ext uri="{FF2B5EF4-FFF2-40B4-BE49-F238E27FC236}">
              <a16:creationId xmlns:a16="http://schemas.microsoft.com/office/drawing/2014/main" id="{572D4671-6198-401D-AEC1-27EC95E7F3C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0" name="Picture 49" descr="NCCP CMYK BI.jpg">
          <a:extLst>
            <a:ext uri="{FF2B5EF4-FFF2-40B4-BE49-F238E27FC236}">
              <a16:creationId xmlns:a16="http://schemas.microsoft.com/office/drawing/2014/main" id="{8D74AA58-F767-48A3-A786-EF2E2C0DC7C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1" name="Picture 50" descr="NCCP CMYK BI.jpg">
          <a:extLst>
            <a:ext uri="{FF2B5EF4-FFF2-40B4-BE49-F238E27FC236}">
              <a16:creationId xmlns:a16="http://schemas.microsoft.com/office/drawing/2014/main" id="{B0CF707D-3A4F-4BBE-9587-C097A17294E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2" name="Picture 51" descr="NCCP CMYK BI.jpg">
          <a:extLst>
            <a:ext uri="{FF2B5EF4-FFF2-40B4-BE49-F238E27FC236}">
              <a16:creationId xmlns:a16="http://schemas.microsoft.com/office/drawing/2014/main" id="{24691045-8765-4941-BD38-7801AAE8CB2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 name="Picture 52" descr="NCCP CMYK BI.jpg">
          <a:extLst>
            <a:ext uri="{FF2B5EF4-FFF2-40B4-BE49-F238E27FC236}">
              <a16:creationId xmlns:a16="http://schemas.microsoft.com/office/drawing/2014/main" id="{D094996E-9A89-4B8E-8627-F3AE2609709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 name="Picture 53" descr="NCCP CMYK BI.jpg">
          <a:extLst>
            <a:ext uri="{FF2B5EF4-FFF2-40B4-BE49-F238E27FC236}">
              <a16:creationId xmlns:a16="http://schemas.microsoft.com/office/drawing/2014/main" id="{66A99E60-4C68-41F9-8124-D89BCDC49E1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5" name="Picture 54" descr="NCCP CMYK BI.jpg">
          <a:extLst>
            <a:ext uri="{FF2B5EF4-FFF2-40B4-BE49-F238E27FC236}">
              <a16:creationId xmlns:a16="http://schemas.microsoft.com/office/drawing/2014/main" id="{A6B239AE-01AF-49BB-8D00-2BF1E8A192C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28</xdr:col>
      <xdr:colOff>0</xdr:colOff>
      <xdr:row>8</xdr:row>
      <xdr:rowOff>0</xdr:rowOff>
    </xdr:from>
    <xdr:ext cx="0" cy="500892"/>
    <xdr:pic>
      <xdr:nvPicPr>
        <xdr:cNvPr id="56" name="Picture 55" descr="NCCP CMYK BI.jpg">
          <a:extLst>
            <a:ext uri="{FF2B5EF4-FFF2-40B4-BE49-F238E27FC236}">
              <a16:creationId xmlns:a16="http://schemas.microsoft.com/office/drawing/2014/main" id="{91C88FAB-A3E2-48AA-9D1E-7823E80B4039}"/>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twoCellAnchor editAs="oneCell">
    <xdr:from>
      <xdr:col>10</xdr:col>
      <xdr:colOff>0</xdr:colOff>
      <xdr:row>8</xdr:row>
      <xdr:rowOff>0</xdr:rowOff>
    </xdr:from>
    <xdr:to>
      <xdr:col>10</xdr:col>
      <xdr:colOff>0</xdr:colOff>
      <xdr:row>12</xdr:row>
      <xdr:rowOff>58820</xdr:rowOff>
    </xdr:to>
    <xdr:pic>
      <xdr:nvPicPr>
        <xdr:cNvPr id="57" name="Picture 56" descr="NCCP CMYK BI.jpg">
          <a:extLst>
            <a:ext uri="{FF2B5EF4-FFF2-40B4-BE49-F238E27FC236}">
              <a16:creationId xmlns:a16="http://schemas.microsoft.com/office/drawing/2014/main" id="{624A4521-6877-4944-8291-E42F7425B6AD}"/>
            </a:ext>
          </a:extLst>
        </xdr:cNvPr>
        <xdr:cNvPicPr>
          <a:picLocks noChangeAspect="1"/>
        </xdr:cNvPicPr>
      </xdr:nvPicPr>
      <xdr:blipFill>
        <a:blip xmlns:r="http://schemas.openxmlformats.org/officeDocument/2006/relationships" r:embed="rId1" cstate="print"/>
        <a:stretch>
          <a:fillRect/>
        </a:stretch>
      </xdr:blipFill>
      <xdr:spPr>
        <a:xfrm>
          <a:off x="7296150" y="1304925"/>
          <a:ext cx="0" cy="706520"/>
        </a:xfrm>
        <a:prstGeom prst="rect">
          <a:avLst/>
        </a:prstGeom>
      </xdr:spPr>
    </xdr:pic>
    <xdr:clientData/>
  </xdr:twoCellAnchor>
  <xdr:oneCellAnchor>
    <xdr:from>
      <xdr:col>21</xdr:col>
      <xdr:colOff>0</xdr:colOff>
      <xdr:row>8</xdr:row>
      <xdr:rowOff>0</xdr:rowOff>
    </xdr:from>
    <xdr:ext cx="0" cy="510159"/>
    <xdr:pic>
      <xdr:nvPicPr>
        <xdr:cNvPr id="58" name="Picture 57" descr="NCCP CMYK BI.jpg">
          <a:extLst>
            <a:ext uri="{FF2B5EF4-FFF2-40B4-BE49-F238E27FC236}">
              <a16:creationId xmlns:a16="http://schemas.microsoft.com/office/drawing/2014/main" id="{009875B3-D9CC-42AF-8EB3-1504A1C7C9FD}"/>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21</xdr:col>
      <xdr:colOff>0</xdr:colOff>
      <xdr:row>8</xdr:row>
      <xdr:rowOff>0</xdr:rowOff>
    </xdr:from>
    <xdr:ext cx="0" cy="510159"/>
    <xdr:pic>
      <xdr:nvPicPr>
        <xdr:cNvPr id="59" name="Picture 58" descr="NCCP CMYK BI.jpg">
          <a:extLst>
            <a:ext uri="{FF2B5EF4-FFF2-40B4-BE49-F238E27FC236}">
              <a16:creationId xmlns:a16="http://schemas.microsoft.com/office/drawing/2014/main" id="{B8C84515-4062-41D3-8A06-A43F7776B688}"/>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23</xdr:col>
      <xdr:colOff>0</xdr:colOff>
      <xdr:row>8</xdr:row>
      <xdr:rowOff>0</xdr:rowOff>
    </xdr:from>
    <xdr:ext cx="0" cy="513822"/>
    <xdr:pic>
      <xdr:nvPicPr>
        <xdr:cNvPr id="60" name="Picture 59" descr="NCCP CMYK BI.jpg">
          <a:extLst>
            <a:ext uri="{FF2B5EF4-FFF2-40B4-BE49-F238E27FC236}">
              <a16:creationId xmlns:a16="http://schemas.microsoft.com/office/drawing/2014/main" id="{FE19849A-EF5B-4377-AFF2-0D00CB316FC1}"/>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28</xdr:col>
      <xdr:colOff>0</xdr:colOff>
      <xdr:row>8</xdr:row>
      <xdr:rowOff>0</xdr:rowOff>
    </xdr:from>
    <xdr:ext cx="0" cy="513822"/>
    <xdr:pic>
      <xdr:nvPicPr>
        <xdr:cNvPr id="61" name="Picture 60" descr="NCCP CMYK BI.jpg">
          <a:extLst>
            <a:ext uri="{FF2B5EF4-FFF2-40B4-BE49-F238E27FC236}">
              <a16:creationId xmlns:a16="http://schemas.microsoft.com/office/drawing/2014/main" id="{C7B2F0DF-5702-4EFF-9107-5069CBE977E3}"/>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28</xdr:col>
      <xdr:colOff>0</xdr:colOff>
      <xdr:row>8</xdr:row>
      <xdr:rowOff>0</xdr:rowOff>
    </xdr:from>
    <xdr:ext cx="0" cy="500892"/>
    <xdr:pic>
      <xdr:nvPicPr>
        <xdr:cNvPr id="62" name="Picture 61" descr="NCCP CMYK BI.jpg">
          <a:extLst>
            <a:ext uri="{FF2B5EF4-FFF2-40B4-BE49-F238E27FC236}">
              <a16:creationId xmlns:a16="http://schemas.microsoft.com/office/drawing/2014/main" id="{FD7FF972-CD29-4A3C-973E-4E24846E398A}"/>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oneCellAnchor>
    <xdr:from>
      <xdr:col>19</xdr:col>
      <xdr:colOff>0</xdr:colOff>
      <xdr:row>42</xdr:row>
      <xdr:rowOff>0</xdr:rowOff>
    </xdr:from>
    <xdr:ext cx="0" cy="510159"/>
    <xdr:pic>
      <xdr:nvPicPr>
        <xdr:cNvPr id="63" name="Picture 62" descr="NCCP CMYK BI.jpg">
          <a:extLst>
            <a:ext uri="{FF2B5EF4-FFF2-40B4-BE49-F238E27FC236}">
              <a16:creationId xmlns:a16="http://schemas.microsoft.com/office/drawing/2014/main" id="{5C7199C6-B9C8-40F4-AE87-192114C767D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 name="Picture 63" descr="NCCP CMYK BI.jpg">
          <a:extLst>
            <a:ext uri="{FF2B5EF4-FFF2-40B4-BE49-F238E27FC236}">
              <a16:creationId xmlns:a16="http://schemas.microsoft.com/office/drawing/2014/main" id="{BD49B8A2-EACD-46EB-8A5F-9CDF41409A1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5" name="Picture 64" descr="NCCP CMYK BI.jpg">
          <a:extLst>
            <a:ext uri="{FF2B5EF4-FFF2-40B4-BE49-F238E27FC236}">
              <a16:creationId xmlns:a16="http://schemas.microsoft.com/office/drawing/2014/main" id="{1D229A4B-46B3-437F-B34B-4246C78E5A3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 name="Picture 65" descr="NCCP CMYK BI.jpg">
          <a:extLst>
            <a:ext uri="{FF2B5EF4-FFF2-40B4-BE49-F238E27FC236}">
              <a16:creationId xmlns:a16="http://schemas.microsoft.com/office/drawing/2014/main" id="{3B4359F8-3188-4FEC-A403-C197B006FAE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 name="Picture 66" descr="NCCP CMYK BI.jpg">
          <a:extLst>
            <a:ext uri="{FF2B5EF4-FFF2-40B4-BE49-F238E27FC236}">
              <a16:creationId xmlns:a16="http://schemas.microsoft.com/office/drawing/2014/main" id="{0846D474-B3BD-4113-82F6-092F8EA76E3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8" name="Picture 67" descr="NCCP CMYK BI.jpg">
          <a:extLst>
            <a:ext uri="{FF2B5EF4-FFF2-40B4-BE49-F238E27FC236}">
              <a16:creationId xmlns:a16="http://schemas.microsoft.com/office/drawing/2014/main" id="{A1436C8C-1C99-4385-B6E3-CDF2EE30DC9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 name="Picture 68" descr="NCCP CMYK BI.jpg">
          <a:extLst>
            <a:ext uri="{FF2B5EF4-FFF2-40B4-BE49-F238E27FC236}">
              <a16:creationId xmlns:a16="http://schemas.microsoft.com/office/drawing/2014/main" id="{63A95F13-A8CF-4867-8176-C57B049B305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 name="Picture 69" descr="NCCP CMYK BI.jpg">
          <a:extLst>
            <a:ext uri="{FF2B5EF4-FFF2-40B4-BE49-F238E27FC236}">
              <a16:creationId xmlns:a16="http://schemas.microsoft.com/office/drawing/2014/main" id="{FF064582-5637-48CD-8A08-AC0296043C0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1" name="Picture 70" descr="NCCP CMYK BI.jpg">
          <a:extLst>
            <a:ext uri="{FF2B5EF4-FFF2-40B4-BE49-F238E27FC236}">
              <a16:creationId xmlns:a16="http://schemas.microsoft.com/office/drawing/2014/main" id="{028E1B1F-D3DE-46FA-85A8-C6EB0E94B65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2" name="Picture 71" descr="NCCP CMYK BI.jpg">
          <a:extLst>
            <a:ext uri="{FF2B5EF4-FFF2-40B4-BE49-F238E27FC236}">
              <a16:creationId xmlns:a16="http://schemas.microsoft.com/office/drawing/2014/main" id="{E5E4DED0-935E-46CC-884D-9A9DE35F622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 name="Picture 72" descr="NCCP CMYK BI.jpg">
          <a:extLst>
            <a:ext uri="{FF2B5EF4-FFF2-40B4-BE49-F238E27FC236}">
              <a16:creationId xmlns:a16="http://schemas.microsoft.com/office/drawing/2014/main" id="{E79E164A-71E3-49A3-9908-128ADD8431C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4" name="Picture 73" descr="NCCP CMYK BI.jpg">
          <a:extLst>
            <a:ext uri="{FF2B5EF4-FFF2-40B4-BE49-F238E27FC236}">
              <a16:creationId xmlns:a16="http://schemas.microsoft.com/office/drawing/2014/main" id="{ABCF42D6-0831-4BE9-8F4A-40EDC7C4EB0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5" name="Picture 74" descr="NCCP CMYK BI.jpg">
          <a:extLst>
            <a:ext uri="{FF2B5EF4-FFF2-40B4-BE49-F238E27FC236}">
              <a16:creationId xmlns:a16="http://schemas.microsoft.com/office/drawing/2014/main" id="{FE222DE8-1BCF-49B7-83F5-DEE49C0FAF6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twoCellAnchor editAs="oneCell">
    <xdr:from>
      <xdr:col>10</xdr:col>
      <xdr:colOff>0</xdr:colOff>
      <xdr:row>1</xdr:row>
      <xdr:rowOff>0</xdr:rowOff>
    </xdr:from>
    <xdr:to>
      <xdr:col>10</xdr:col>
      <xdr:colOff>0</xdr:colOff>
      <xdr:row>3</xdr:row>
      <xdr:rowOff>115970</xdr:rowOff>
    </xdr:to>
    <xdr:pic>
      <xdr:nvPicPr>
        <xdr:cNvPr id="76" name="Picture 75" descr="NCCP CMYK BI.jpg">
          <a:extLst>
            <a:ext uri="{FF2B5EF4-FFF2-40B4-BE49-F238E27FC236}">
              <a16:creationId xmlns:a16="http://schemas.microsoft.com/office/drawing/2014/main" id="{F07ADB1A-66DA-4369-A0AB-7F80396CA83E}"/>
            </a:ext>
          </a:extLst>
        </xdr:cNvPr>
        <xdr:cNvPicPr>
          <a:picLocks noChangeAspect="1"/>
        </xdr:cNvPicPr>
      </xdr:nvPicPr>
      <xdr:blipFill>
        <a:blip xmlns:r="http://schemas.openxmlformats.org/officeDocument/2006/relationships" r:embed="rId1" cstate="print"/>
        <a:stretch>
          <a:fillRect/>
        </a:stretch>
      </xdr:blipFill>
      <xdr:spPr>
        <a:xfrm>
          <a:off x="7296150" y="171450"/>
          <a:ext cx="0" cy="487445"/>
        </a:xfrm>
        <a:prstGeom prst="rect">
          <a:avLst/>
        </a:prstGeom>
      </xdr:spPr>
    </xdr:pic>
    <xdr:clientData/>
  </xdr:twoCellAnchor>
  <xdr:oneCellAnchor>
    <xdr:from>
      <xdr:col>21</xdr:col>
      <xdr:colOff>0</xdr:colOff>
      <xdr:row>1</xdr:row>
      <xdr:rowOff>0</xdr:rowOff>
    </xdr:from>
    <xdr:ext cx="0" cy="510159"/>
    <xdr:pic>
      <xdr:nvPicPr>
        <xdr:cNvPr id="77" name="Picture 76" descr="NCCP CMYK BI.jpg">
          <a:extLst>
            <a:ext uri="{FF2B5EF4-FFF2-40B4-BE49-F238E27FC236}">
              <a16:creationId xmlns:a16="http://schemas.microsoft.com/office/drawing/2014/main" id="{94C2F8A1-0673-4BD8-A554-A4D56DC73E49}"/>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21</xdr:col>
      <xdr:colOff>0</xdr:colOff>
      <xdr:row>1</xdr:row>
      <xdr:rowOff>0</xdr:rowOff>
    </xdr:from>
    <xdr:ext cx="0" cy="510159"/>
    <xdr:pic>
      <xdr:nvPicPr>
        <xdr:cNvPr id="78" name="Picture 77" descr="NCCP CMYK BI.jpg">
          <a:extLst>
            <a:ext uri="{FF2B5EF4-FFF2-40B4-BE49-F238E27FC236}">
              <a16:creationId xmlns:a16="http://schemas.microsoft.com/office/drawing/2014/main" id="{BC421022-5D02-493C-A914-E5AE6CF6E52A}"/>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23</xdr:col>
      <xdr:colOff>0</xdr:colOff>
      <xdr:row>1</xdr:row>
      <xdr:rowOff>0</xdr:rowOff>
    </xdr:from>
    <xdr:ext cx="0" cy="513822"/>
    <xdr:pic>
      <xdr:nvPicPr>
        <xdr:cNvPr id="79" name="Picture 78" descr="NCCP CMYK BI.jpg">
          <a:extLst>
            <a:ext uri="{FF2B5EF4-FFF2-40B4-BE49-F238E27FC236}">
              <a16:creationId xmlns:a16="http://schemas.microsoft.com/office/drawing/2014/main" id="{E136283B-CED1-484A-88AE-7040F232A6F9}"/>
            </a:ext>
          </a:extLst>
        </xdr:cNvPr>
        <xdr:cNvPicPr>
          <a:picLocks noChangeAspect="1"/>
        </xdr:cNvPicPr>
      </xdr:nvPicPr>
      <xdr:blipFill>
        <a:blip xmlns:r="http://schemas.openxmlformats.org/officeDocument/2006/relationships" r:embed="rId1" cstate="print"/>
        <a:stretch>
          <a:fillRect/>
        </a:stretch>
      </xdr:blipFill>
      <xdr:spPr>
        <a:xfrm>
          <a:off x="16078200" y="171450"/>
          <a:ext cx="0" cy="513822"/>
        </a:xfrm>
        <a:prstGeom prst="rect">
          <a:avLst/>
        </a:prstGeom>
      </xdr:spPr>
    </xdr:pic>
    <xdr:clientData/>
  </xdr:oneCellAnchor>
  <xdr:oneCellAnchor>
    <xdr:from>
      <xdr:col>28</xdr:col>
      <xdr:colOff>0</xdr:colOff>
      <xdr:row>1</xdr:row>
      <xdr:rowOff>0</xdr:rowOff>
    </xdr:from>
    <xdr:ext cx="0" cy="513822"/>
    <xdr:pic>
      <xdr:nvPicPr>
        <xdr:cNvPr id="80" name="Picture 79" descr="NCCP CMYK BI.jpg">
          <a:extLst>
            <a:ext uri="{FF2B5EF4-FFF2-40B4-BE49-F238E27FC236}">
              <a16:creationId xmlns:a16="http://schemas.microsoft.com/office/drawing/2014/main" id="{C5C12FC6-CF5C-4003-88A2-407B4A1E5D0F}"/>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13822"/>
        </a:xfrm>
        <a:prstGeom prst="rect">
          <a:avLst/>
        </a:prstGeom>
      </xdr:spPr>
    </xdr:pic>
    <xdr:clientData/>
  </xdr:oneCellAnchor>
  <xdr:oneCellAnchor>
    <xdr:from>
      <xdr:col>28</xdr:col>
      <xdr:colOff>0</xdr:colOff>
      <xdr:row>1</xdr:row>
      <xdr:rowOff>0</xdr:rowOff>
    </xdr:from>
    <xdr:ext cx="0" cy="500892"/>
    <xdr:pic>
      <xdr:nvPicPr>
        <xdr:cNvPr id="81" name="Picture 80" descr="NCCP CMYK BI.jpg">
          <a:extLst>
            <a:ext uri="{FF2B5EF4-FFF2-40B4-BE49-F238E27FC236}">
              <a16:creationId xmlns:a16="http://schemas.microsoft.com/office/drawing/2014/main" id="{F111EC18-7A43-42DD-B174-90B053CF0C51}"/>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00892"/>
        </a:xfrm>
        <a:prstGeom prst="rect">
          <a:avLst/>
        </a:prstGeom>
      </xdr:spPr>
    </xdr:pic>
    <xdr:clientData/>
  </xdr:oneCellAnchor>
  <xdr:oneCellAnchor>
    <xdr:from>
      <xdr:col>19</xdr:col>
      <xdr:colOff>0</xdr:colOff>
      <xdr:row>42</xdr:row>
      <xdr:rowOff>0</xdr:rowOff>
    </xdr:from>
    <xdr:ext cx="0" cy="510159"/>
    <xdr:pic>
      <xdr:nvPicPr>
        <xdr:cNvPr id="82" name="Picture 81" descr="NCCP CMYK BI.jpg">
          <a:extLst>
            <a:ext uri="{FF2B5EF4-FFF2-40B4-BE49-F238E27FC236}">
              <a16:creationId xmlns:a16="http://schemas.microsoft.com/office/drawing/2014/main" id="{D3820ABC-11DB-4095-8B0A-484D9608950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3" name="Picture 82" descr="NCCP CMYK BI.jpg">
          <a:extLst>
            <a:ext uri="{FF2B5EF4-FFF2-40B4-BE49-F238E27FC236}">
              <a16:creationId xmlns:a16="http://schemas.microsoft.com/office/drawing/2014/main" id="{D2ABBCE4-67C1-498F-A950-A23C2C0C0B3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4" name="Picture 83" descr="NCCP CMYK BI.jpg">
          <a:extLst>
            <a:ext uri="{FF2B5EF4-FFF2-40B4-BE49-F238E27FC236}">
              <a16:creationId xmlns:a16="http://schemas.microsoft.com/office/drawing/2014/main" id="{472246C8-434B-4D09-95F2-955C02C0314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5" name="Picture 84" descr="NCCP CMYK BI.jpg">
          <a:extLst>
            <a:ext uri="{FF2B5EF4-FFF2-40B4-BE49-F238E27FC236}">
              <a16:creationId xmlns:a16="http://schemas.microsoft.com/office/drawing/2014/main" id="{1D0DCC87-F7E6-47AF-97B7-CE4F173B58F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6" name="Picture 85" descr="NCCP CMYK BI.jpg">
          <a:extLst>
            <a:ext uri="{FF2B5EF4-FFF2-40B4-BE49-F238E27FC236}">
              <a16:creationId xmlns:a16="http://schemas.microsoft.com/office/drawing/2014/main" id="{D112B39C-BC67-4FEE-9EF2-E25B3FDF9B0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7" name="Picture 86" descr="NCCP CMYK BI.jpg">
          <a:extLst>
            <a:ext uri="{FF2B5EF4-FFF2-40B4-BE49-F238E27FC236}">
              <a16:creationId xmlns:a16="http://schemas.microsoft.com/office/drawing/2014/main" id="{92636135-998E-45B1-BF90-7445EDDC03B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8" name="Picture 87" descr="NCCP CMYK BI.jpg">
          <a:extLst>
            <a:ext uri="{FF2B5EF4-FFF2-40B4-BE49-F238E27FC236}">
              <a16:creationId xmlns:a16="http://schemas.microsoft.com/office/drawing/2014/main" id="{A4FA12FF-221F-4C19-BD8D-C9A09CA3D4E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9" name="Picture 88" descr="NCCP CMYK BI.jpg">
          <a:extLst>
            <a:ext uri="{FF2B5EF4-FFF2-40B4-BE49-F238E27FC236}">
              <a16:creationId xmlns:a16="http://schemas.microsoft.com/office/drawing/2014/main" id="{F0F5F033-F5DB-48B6-91E1-72950A976CD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0" name="Picture 89" descr="NCCP CMYK BI.jpg">
          <a:extLst>
            <a:ext uri="{FF2B5EF4-FFF2-40B4-BE49-F238E27FC236}">
              <a16:creationId xmlns:a16="http://schemas.microsoft.com/office/drawing/2014/main" id="{649BFD7A-B731-4744-91DB-54379876131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1" name="Picture 90" descr="NCCP CMYK BI.jpg">
          <a:extLst>
            <a:ext uri="{FF2B5EF4-FFF2-40B4-BE49-F238E27FC236}">
              <a16:creationId xmlns:a16="http://schemas.microsoft.com/office/drawing/2014/main" id="{57AE5D0F-EA0B-48D9-8FB2-5F296FF9D89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2" name="Picture 91" descr="NCCP CMYK BI.jpg">
          <a:extLst>
            <a:ext uri="{FF2B5EF4-FFF2-40B4-BE49-F238E27FC236}">
              <a16:creationId xmlns:a16="http://schemas.microsoft.com/office/drawing/2014/main" id="{C070EB58-BEC7-4C11-80E2-D445289A698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3" name="Picture 92" descr="NCCP CMYK BI.jpg">
          <a:extLst>
            <a:ext uri="{FF2B5EF4-FFF2-40B4-BE49-F238E27FC236}">
              <a16:creationId xmlns:a16="http://schemas.microsoft.com/office/drawing/2014/main" id="{A580367A-1E28-43D6-A03C-6451907B62A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4" name="Picture 93" descr="NCCP CMYK BI.jpg">
          <a:extLst>
            <a:ext uri="{FF2B5EF4-FFF2-40B4-BE49-F238E27FC236}">
              <a16:creationId xmlns:a16="http://schemas.microsoft.com/office/drawing/2014/main" id="{45ACA634-DAF5-400D-BBD7-FE4194D3811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95" name="Picture 94" descr="NCCP CMYK BI.jpg">
          <a:extLst>
            <a:ext uri="{FF2B5EF4-FFF2-40B4-BE49-F238E27FC236}">
              <a16:creationId xmlns:a16="http://schemas.microsoft.com/office/drawing/2014/main" id="{5AA70E21-AADD-4807-AED2-140BC51B2AA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6" name="Picture 95" descr="NCCP CMYK BI.jpg">
          <a:extLst>
            <a:ext uri="{FF2B5EF4-FFF2-40B4-BE49-F238E27FC236}">
              <a16:creationId xmlns:a16="http://schemas.microsoft.com/office/drawing/2014/main" id="{D86E908E-34C0-4271-A072-E27438B3BCE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7" name="Picture 96" descr="NCCP CMYK BI.jpg">
          <a:extLst>
            <a:ext uri="{FF2B5EF4-FFF2-40B4-BE49-F238E27FC236}">
              <a16:creationId xmlns:a16="http://schemas.microsoft.com/office/drawing/2014/main" id="{DE2C3116-C37F-468F-8DBC-466DA44C0E0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8" name="Picture 97" descr="NCCP CMYK BI.jpg">
          <a:extLst>
            <a:ext uri="{FF2B5EF4-FFF2-40B4-BE49-F238E27FC236}">
              <a16:creationId xmlns:a16="http://schemas.microsoft.com/office/drawing/2014/main" id="{F4963DF8-234E-4DC0-9DDE-E12158AE147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9" name="Picture 98" descr="NCCP CMYK BI.jpg">
          <a:extLst>
            <a:ext uri="{FF2B5EF4-FFF2-40B4-BE49-F238E27FC236}">
              <a16:creationId xmlns:a16="http://schemas.microsoft.com/office/drawing/2014/main" id="{26090837-0C87-480A-82FD-23E8D11F19A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0" name="Picture 99" descr="NCCP CMYK BI.jpg">
          <a:extLst>
            <a:ext uri="{FF2B5EF4-FFF2-40B4-BE49-F238E27FC236}">
              <a16:creationId xmlns:a16="http://schemas.microsoft.com/office/drawing/2014/main" id="{53C5F2E3-3AAB-45BA-8986-BD699D4E7D6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1" name="Picture 100" descr="NCCP CMYK BI.jpg">
          <a:extLst>
            <a:ext uri="{FF2B5EF4-FFF2-40B4-BE49-F238E27FC236}">
              <a16:creationId xmlns:a16="http://schemas.microsoft.com/office/drawing/2014/main" id="{F7E8A55F-5EA0-46F8-BE9D-1BF6B9A6F77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2" name="Picture 101" descr="NCCP CMYK BI.jpg">
          <a:extLst>
            <a:ext uri="{FF2B5EF4-FFF2-40B4-BE49-F238E27FC236}">
              <a16:creationId xmlns:a16="http://schemas.microsoft.com/office/drawing/2014/main" id="{56843628-9EFA-47BE-BC54-F7B69FFB1B4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3" name="Picture 102" descr="NCCP CMYK BI.jpg">
          <a:extLst>
            <a:ext uri="{FF2B5EF4-FFF2-40B4-BE49-F238E27FC236}">
              <a16:creationId xmlns:a16="http://schemas.microsoft.com/office/drawing/2014/main" id="{2EF6ECAB-8472-4B48-B164-8FA7561E61D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4" name="Picture 103" descr="NCCP CMYK BI.jpg">
          <a:extLst>
            <a:ext uri="{FF2B5EF4-FFF2-40B4-BE49-F238E27FC236}">
              <a16:creationId xmlns:a16="http://schemas.microsoft.com/office/drawing/2014/main" id="{E912A288-1C52-490E-BF5D-ED4A525FA95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5" name="Picture 104" descr="NCCP CMYK BI.jpg">
          <a:extLst>
            <a:ext uri="{FF2B5EF4-FFF2-40B4-BE49-F238E27FC236}">
              <a16:creationId xmlns:a16="http://schemas.microsoft.com/office/drawing/2014/main" id="{C82A87DD-F60A-4FD2-A6FB-8D91744F52E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6" name="Picture 105" descr="NCCP CMYK BI.jpg">
          <a:extLst>
            <a:ext uri="{FF2B5EF4-FFF2-40B4-BE49-F238E27FC236}">
              <a16:creationId xmlns:a16="http://schemas.microsoft.com/office/drawing/2014/main" id="{A5E91106-B97A-4BD4-8268-64826251892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7" name="Picture 106" descr="NCCP CMYK BI.jpg">
          <a:extLst>
            <a:ext uri="{FF2B5EF4-FFF2-40B4-BE49-F238E27FC236}">
              <a16:creationId xmlns:a16="http://schemas.microsoft.com/office/drawing/2014/main" id="{DF2B5995-87B3-4B72-9F8B-0C59EDC7CC9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8" name="Picture 107" descr="NCCP CMYK BI.jpg">
          <a:extLst>
            <a:ext uri="{FF2B5EF4-FFF2-40B4-BE49-F238E27FC236}">
              <a16:creationId xmlns:a16="http://schemas.microsoft.com/office/drawing/2014/main" id="{9BC11EC5-5F48-4961-8547-1F3D31B45CD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9" name="Picture 108" descr="NCCP CMYK BI.jpg">
          <a:extLst>
            <a:ext uri="{FF2B5EF4-FFF2-40B4-BE49-F238E27FC236}">
              <a16:creationId xmlns:a16="http://schemas.microsoft.com/office/drawing/2014/main" id="{3BC1DD52-6277-45AE-B9DA-F02FD2CFBF9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0" name="Picture 109" descr="NCCP CMYK BI.jpg">
          <a:extLst>
            <a:ext uri="{FF2B5EF4-FFF2-40B4-BE49-F238E27FC236}">
              <a16:creationId xmlns:a16="http://schemas.microsoft.com/office/drawing/2014/main" id="{937B44E8-3BEF-4BB9-A3D3-2B6A2D23EAC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1" name="Picture 110" descr="NCCP CMYK BI.jpg">
          <a:extLst>
            <a:ext uri="{FF2B5EF4-FFF2-40B4-BE49-F238E27FC236}">
              <a16:creationId xmlns:a16="http://schemas.microsoft.com/office/drawing/2014/main" id="{659B1414-5BBF-4873-8E64-9AA3675CBA5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12" name="Picture 111" descr="NCCP CMYK BI.jpg">
          <a:extLst>
            <a:ext uri="{FF2B5EF4-FFF2-40B4-BE49-F238E27FC236}">
              <a16:creationId xmlns:a16="http://schemas.microsoft.com/office/drawing/2014/main" id="{E2F7F0CA-6BC6-45AD-A690-6EEEFE99CE8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3" name="Picture 112" descr="NCCP CMYK BI.jpg">
          <a:extLst>
            <a:ext uri="{FF2B5EF4-FFF2-40B4-BE49-F238E27FC236}">
              <a16:creationId xmlns:a16="http://schemas.microsoft.com/office/drawing/2014/main" id="{09F85859-39E6-49B1-AA48-C322D12B500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4" name="Picture 113" descr="NCCP CMYK BI.jpg">
          <a:extLst>
            <a:ext uri="{FF2B5EF4-FFF2-40B4-BE49-F238E27FC236}">
              <a16:creationId xmlns:a16="http://schemas.microsoft.com/office/drawing/2014/main" id="{C41A3C92-E69C-404E-B78A-627C9F37206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5" name="Picture 114" descr="NCCP CMYK BI.jpg">
          <a:extLst>
            <a:ext uri="{FF2B5EF4-FFF2-40B4-BE49-F238E27FC236}">
              <a16:creationId xmlns:a16="http://schemas.microsoft.com/office/drawing/2014/main" id="{88ED952D-EE28-4431-B8A0-A2D44C2B900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6" name="Picture 115" descr="NCCP CMYK BI.jpg">
          <a:extLst>
            <a:ext uri="{FF2B5EF4-FFF2-40B4-BE49-F238E27FC236}">
              <a16:creationId xmlns:a16="http://schemas.microsoft.com/office/drawing/2014/main" id="{4F6264F4-070A-4994-8EF8-BE2D5C17E07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7" name="Picture 116" descr="NCCP CMYK BI.jpg">
          <a:extLst>
            <a:ext uri="{FF2B5EF4-FFF2-40B4-BE49-F238E27FC236}">
              <a16:creationId xmlns:a16="http://schemas.microsoft.com/office/drawing/2014/main" id="{7BD67419-02D4-4407-B7F5-181CC7DF387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8" name="Picture 117" descr="NCCP CMYK BI.jpg">
          <a:extLst>
            <a:ext uri="{FF2B5EF4-FFF2-40B4-BE49-F238E27FC236}">
              <a16:creationId xmlns:a16="http://schemas.microsoft.com/office/drawing/2014/main" id="{CFF37BC4-6C17-481B-8923-9C909B84247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9" name="Picture 118" descr="NCCP CMYK BI.jpg">
          <a:extLst>
            <a:ext uri="{FF2B5EF4-FFF2-40B4-BE49-F238E27FC236}">
              <a16:creationId xmlns:a16="http://schemas.microsoft.com/office/drawing/2014/main" id="{9C8F6AA4-0D1C-4792-A8C7-94AC8EFB328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0" name="Picture 119" descr="NCCP CMYK BI.jpg">
          <a:extLst>
            <a:ext uri="{FF2B5EF4-FFF2-40B4-BE49-F238E27FC236}">
              <a16:creationId xmlns:a16="http://schemas.microsoft.com/office/drawing/2014/main" id="{76898DB6-C7E6-463C-9C1D-89461A224A9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1" name="Picture 120" descr="NCCP CMYK BI.jpg">
          <a:extLst>
            <a:ext uri="{FF2B5EF4-FFF2-40B4-BE49-F238E27FC236}">
              <a16:creationId xmlns:a16="http://schemas.microsoft.com/office/drawing/2014/main" id="{EC82F26F-06F2-45DE-86FB-70F97265618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2" name="Picture 121" descr="NCCP CMYK BI.jpg">
          <a:extLst>
            <a:ext uri="{FF2B5EF4-FFF2-40B4-BE49-F238E27FC236}">
              <a16:creationId xmlns:a16="http://schemas.microsoft.com/office/drawing/2014/main" id="{482F2607-F656-448C-AAAB-6B8B31DC5C5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3" name="Picture 122" descr="NCCP CMYK BI.jpg">
          <a:extLst>
            <a:ext uri="{FF2B5EF4-FFF2-40B4-BE49-F238E27FC236}">
              <a16:creationId xmlns:a16="http://schemas.microsoft.com/office/drawing/2014/main" id="{2D0F4A42-9AFA-473D-977D-0F2EA7DF250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4" name="Picture 123" descr="NCCP CMYK BI.jpg">
          <a:extLst>
            <a:ext uri="{FF2B5EF4-FFF2-40B4-BE49-F238E27FC236}">
              <a16:creationId xmlns:a16="http://schemas.microsoft.com/office/drawing/2014/main" id="{7452DD42-F05E-4B13-A43C-B9C702F0B0C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5" name="Picture 124" descr="NCCP CMYK BI.jpg">
          <a:extLst>
            <a:ext uri="{FF2B5EF4-FFF2-40B4-BE49-F238E27FC236}">
              <a16:creationId xmlns:a16="http://schemas.microsoft.com/office/drawing/2014/main" id="{DC6C2DEC-297C-4E2D-80F2-3EEEFDC7481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6" name="Picture 125" descr="NCCP CMYK BI.jpg">
          <a:extLst>
            <a:ext uri="{FF2B5EF4-FFF2-40B4-BE49-F238E27FC236}">
              <a16:creationId xmlns:a16="http://schemas.microsoft.com/office/drawing/2014/main" id="{DE893AA9-E0B3-4400-ABDA-AE48C2C8673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7" name="Picture 126" descr="NCCP CMYK BI.jpg">
          <a:extLst>
            <a:ext uri="{FF2B5EF4-FFF2-40B4-BE49-F238E27FC236}">
              <a16:creationId xmlns:a16="http://schemas.microsoft.com/office/drawing/2014/main" id="{C5D9B18D-6B2D-4D57-803C-AF07EE31896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8" name="Picture 127" descr="NCCP CMYK BI.jpg">
          <a:extLst>
            <a:ext uri="{FF2B5EF4-FFF2-40B4-BE49-F238E27FC236}">
              <a16:creationId xmlns:a16="http://schemas.microsoft.com/office/drawing/2014/main" id="{F6761DE6-9B63-4AA3-80D5-616AC6DEA34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9" name="Picture 128" descr="NCCP CMYK BI.jpg">
          <a:extLst>
            <a:ext uri="{FF2B5EF4-FFF2-40B4-BE49-F238E27FC236}">
              <a16:creationId xmlns:a16="http://schemas.microsoft.com/office/drawing/2014/main" id="{614E9714-C258-41AD-94DC-1567D5EBC4F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0" name="Picture 129" descr="NCCP CMYK BI.jpg">
          <a:extLst>
            <a:ext uri="{FF2B5EF4-FFF2-40B4-BE49-F238E27FC236}">
              <a16:creationId xmlns:a16="http://schemas.microsoft.com/office/drawing/2014/main" id="{8158D911-B44A-4FC9-85C9-399E8C7DC9A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1" name="Picture 130" descr="NCCP CMYK BI.jpg">
          <a:extLst>
            <a:ext uri="{FF2B5EF4-FFF2-40B4-BE49-F238E27FC236}">
              <a16:creationId xmlns:a16="http://schemas.microsoft.com/office/drawing/2014/main" id="{AB7DF701-8E1F-4C5B-A29F-4D4CF36F7AB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2" name="Picture 131" descr="NCCP CMYK BI.jpg">
          <a:extLst>
            <a:ext uri="{FF2B5EF4-FFF2-40B4-BE49-F238E27FC236}">
              <a16:creationId xmlns:a16="http://schemas.microsoft.com/office/drawing/2014/main" id="{ED76A8A9-CABE-4D46-9DA6-36C5788AB30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3" name="Picture 132" descr="NCCP CMYK BI.jpg">
          <a:extLst>
            <a:ext uri="{FF2B5EF4-FFF2-40B4-BE49-F238E27FC236}">
              <a16:creationId xmlns:a16="http://schemas.microsoft.com/office/drawing/2014/main" id="{BD4E82F7-EF91-4418-A81D-BFE6B03C1E4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4" name="Picture 133" descr="NCCP CMYK BI.jpg">
          <a:extLst>
            <a:ext uri="{FF2B5EF4-FFF2-40B4-BE49-F238E27FC236}">
              <a16:creationId xmlns:a16="http://schemas.microsoft.com/office/drawing/2014/main" id="{738FD3C6-6275-4D95-A45C-63A200351BB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5" name="Picture 134" descr="NCCP CMYK BI.jpg">
          <a:extLst>
            <a:ext uri="{FF2B5EF4-FFF2-40B4-BE49-F238E27FC236}">
              <a16:creationId xmlns:a16="http://schemas.microsoft.com/office/drawing/2014/main" id="{9A69FF7C-FD5A-4E7F-B328-1CFAD016826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36" name="Picture 135" descr="NCCP CMYK BI.jpg">
          <a:extLst>
            <a:ext uri="{FF2B5EF4-FFF2-40B4-BE49-F238E27FC236}">
              <a16:creationId xmlns:a16="http://schemas.microsoft.com/office/drawing/2014/main" id="{54A80B14-D636-4C98-B250-704CD152D96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7" name="Picture 136" descr="NCCP CMYK BI.jpg">
          <a:extLst>
            <a:ext uri="{FF2B5EF4-FFF2-40B4-BE49-F238E27FC236}">
              <a16:creationId xmlns:a16="http://schemas.microsoft.com/office/drawing/2014/main" id="{893EA590-EAD0-43A3-9F4A-6D366DA20DB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38" name="Picture 137" descr="NCCP CMYK BI.jpg">
          <a:extLst>
            <a:ext uri="{FF2B5EF4-FFF2-40B4-BE49-F238E27FC236}">
              <a16:creationId xmlns:a16="http://schemas.microsoft.com/office/drawing/2014/main" id="{6501044C-BFDA-45A3-ABB9-2E4D17D75BF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39" name="Picture 138" descr="NCCP CMYK BI.jpg">
          <a:extLst>
            <a:ext uri="{FF2B5EF4-FFF2-40B4-BE49-F238E27FC236}">
              <a16:creationId xmlns:a16="http://schemas.microsoft.com/office/drawing/2014/main" id="{7258B332-F418-4316-ABBE-FD51FE67539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40" name="Picture 139" descr="NCCP CMYK BI.jpg">
          <a:extLst>
            <a:ext uri="{FF2B5EF4-FFF2-40B4-BE49-F238E27FC236}">
              <a16:creationId xmlns:a16="http://schemas.microsoft.com/office/drawing/2014/main" id="{FD6BBDD5-4F0D-4B19-8B85-439EF27C935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41" name="Picture 140" descr="NCCP CMYK BI.jpg">
          <a:extLst>
            <a:ext uri="{FF2B5EF4-FFF2-40B4-BE49-F238E27FC236}">
              <a16:creationId xmlns:a16="http://schemas.microsoft.com/office/drawing/2014/main" id="{8E0529B5-1440-4C8B-ACEF-A3EBD5EA8C0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2" name="Picture 141" descr="NCCP CMYK BI.jpg">
          <a:extLst>
            <a:ext uri="{FF2B5EF4-FFF2-40B4-BE49-F238E27FC236}">
              <a16:creationId xmlns:a16="http://schemas.microsoft.com/office/drawing/2014/main" id="{36C43CB6-9A1E-481F-AEA6-D398843B146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43" name="Picture 142" descr="NCCP CMYK BI.jpg">
          <a:extLst>
            <a:ext uri="{FF2B5EF4-FFF2-40B4-BE49-F238E27FC236}">
              <a16:creationId xmlns:a16="http://schemas.microsoft.com/office/drawing/2014/main" id="{C84D04E9-6983-463D-B31B-58EDE5218D2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44" name="Picture 143" descr="NCCP CMYK BI.jpg">
          <a:extLst>
            <a:ext uri="{FF2B5EF4-FFF2-40B4-BE49-F238E27FC236}">
              <a16:creationId xmlns:a16="http://schemas.microsoft.com/office/drawing/2014/main" id="{79A78A6C-1247-4CA4-9B44-315D657BCE3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45" name="Picture 144" descr="NCCP CMYK BI.jpg">
          <a:extLst>
            <a:ext uri="{FF2B5EF4-FFF2-40B4-BE49-F238E27FC236}">
              <a16:creationId xmlns:a16="http://schemas.microsoft.com/office/drawing/2014/main" id="{E6C2861D-B451-4D58-964C-92650AE2B27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46" name="Picture 145" descr="NCCP CMYK BI.jpg">
          <a:extLst>
            <a:ext uri="{FF2B5EF4-FFF2-40B4-BE49-F238E27FC236}">
              <a16:creationId xmlns:a16="http://schemas.microsoft.com/office/drawing/2014/main" id="{BD7BC8FF-D25D-4D9D-A744-AD5DDEB5B58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47" name="Picture 146" descr="NCCP CMYK BI.jpg">
          <a:extLst>
            <a:ext uri="{FF2B5EF4-FFF2-40B4-BE49-F238E27FC236}">
              <a16:creationId xmlns:a16="http://schemas.microsoft.com/office/drawing/2014/main" id="{243C9B3C-A2FA-489B-BD9E-DB059D2BC30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48" name="Picture 147" descr="NCCP CMYK BI.jpg">
          <a:extLst>
            <a:ext uri="{FF2B5EF4-FFF2-40B4-BE49-F238E27FC236}">
              <a16:creationId xmlns:a16="http://schemas.microsoft.com/office/drawing/2014/main" id="{E5DC3F4E-8879-4420-90FB-7916C9C153C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49" name="Picture 148" descr="NCCP CMYK BI.jpg">
          <a:extLst>
            <a:ext uri="{FF2B5EF4-FFF2-40B4-BE49-F238E27FC236}">
              <a16:creationId xmlns:a16="http://schemas.microsoft.com/office/drawing/2014/main" id="{EC9DE24C-5342-4A03-9F75-B0DD0930658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50" name="Picture 149" descr="NCCP CMYK BI.jpg">
          <a:extLst>
            <a:ext uri="{FF2B5EF4-FFF2-40B4-BE49-F238E27FC236}">
              <a16:creationId xmlns:a16="http://schemas.microsoft.com/office/drawing/2014/main" id="{7329934B-F252-48CD-B7B3-879535478B6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51" name="Picture 150" descr="NCCP CMYK BI.jpg">
          <a:extLst>
            <a:ext uri="{FF2B5EF4-FFF2-40B4-BE49-F238E27FC236}">
              <a16:creationId xmlns:a16="http://schemas.microsoft.com/office/drawing/2014/main" id="{D2EF9886-A1B8-48A7-B082-297C82FE004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52" name="Picture 151" descr="NCCP CMYK BI.jpg">
          <a:extLst>
            <a:ext uri="{FF2B5EF4-FFF2-40B4-BE49-F238E27FC236}">
              <a16:creationId xmlns:a16="http://schemas.microsoft.com/office/drawing/2014/main" id="{722AF6BB-8F44-49E2-8CC9-071AB7ECF52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53" name="Picture 152" descr="NCCP CMYK BI.jpg">
          <a:extLst>
            <a:ext uri="{FF2B5EF4-FFF2-40B4-BE49-F238E27FC236}">
              <a16:creationId xmlns:a16="http://schemas.microsoft.com/office/drawing/2014/main" id="{CB74CE86-F89B-4441-BA54-6B85BF73882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54" name="Picture 153" descr="NCCP CMYK BI.jpg">
          <a:extLst>
            <a:ext uri="{FF2B5EF4-FFF2-40B4-BE49-F238E27FC236}">
              <a16:creationId xmlns:a16="http://schemas.microsoft.com/office/drawing/2014/main" id="{EB1E2E6A-26B9-41F7-AD02-29DD429D854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55" name="Picture 154" descr="NCCP CMYK BI.jpg">
          <a:extLst>
            <a:ext uri="{FF2B5EF4-FFF2-40B4-BE49-F238E27FC236}">
              <a16:creationId xmlns:a16="http://schemas.microsoft.com/office/drawing/2014/main" id="{83433B97-05DC-482F-83F5-302397209C9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56" name="Picture 155" descr="NCCP CMYK BI.jpg">
          <a:extLst>
            <a:ext uri="{FF2B5EF4-FFF2-40B4-BE49-F238E27FC236}">
              <a16:creationId xmlns:a16="http://schemas.microsoft.com/office/drawing/2014/main" id="{A758650B-B69E-4695-9257-73DE76AE166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57" name="Picture 156" descr="NCCP CMYK BI.jpg">
          <a:extLst>
            <a:ext uri="{FF2B5EF4-FFF2-40B4-BE49-F238E27FC236}">
              <a16:creationId xmlns:a16="http://schemas.microsoft.com/office/drawing/2014/main" id="{1C6546DF-394D-4A27-8512-181CE69C369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58" name="Picture 157" descr="NCCP CMYK BI.jpg">
          <a:extLst>
            <a:ext uri="{FF2B5EF4-FFF2-40B4-BE49-F238E27FC236}">
              <a16:creationId xmlns:a16="http://schemas.microsoft.com/office/drawing/2014/main" id="{2137C6F2-5561-4DA8-9938-14C6CF689DC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59" name="Picture 158" descr="NCCP CMYK BI.jpg">
          <a:extLst>
            <a:ext uri="{FF2B5EF4-FFF2-40B4-BE49-F238E27FC236}">
              <a16:creationId xmlns:a16="http://schemas.microsoft.com/office/drawing/2014/main" id="{12FD12B5-43B7-427D-B871-9AFBD98DA57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60" name="Picture 159" descr="NCCP CMYK BI.jpg">
          <a:extLst>
            <a:ext uri="{FF2B5EF4-FFF2-40B4-BE49-F238E27FC236}">
              <a16:creationId xmlns:a16="http://schemas.microsoft.com/office/drawing/2014/main" id="{8C7CA469-76BF-4B49-9B56-63A860E8FA0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61" name="Picture 160" descr="NCCP CMYK BI.jpg">
          <a:extLst>
            <a:ext uri="{FF2B5EF4-FFF2-40B4-BE49-F238E27FC236}">
              <a16:creationId xmlns:a16="http://schemas.microsoft.com/office/drawing/2014/main" id="{76EBC03F-C415-47DF-A267-6DCC2F90AAF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62" name="Picture 161" descr="NCCP CMYK BI.jpg">
          <a:extLst>
            <a:ext uri="{FF2B5EF4-FFF2-40B4-BE49-F238E27FC236}">
              <a16:creationId xmlns:a16="http://schemas.microsoft.com/office/drawing/2014/main" id="{A460C1C5-DBC6-43C0-AC8E-E1000DEE35C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63" name="Picture 162" descr="NCCP CMYK BI.jpg">
          <a:extLst>
            <a:ext uri="{FF2B5EF4-FFF2-40B4-BE49-F238E27FC236}">
              <a16:creationId xmlns:a16="http://schemas.microsoft.com/office/drawing/2014/main" id="{1303F98B-BFDA-4D2F-82CC-7E1F1E1D89B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64" name="Picture 163" descr="NCCP CMYK BI.jpg">
          <a:extLst>
            <a:ext uri="{FF2B5EF4-FFF2-40B4-BE49-F238E27FC236}">
              <a16:creationId xmlns:a16="http://schemas.microsoft.com/office/drawing/2014/main" id="{BECBF4C0-92ED-4E6D-941D-7E9BE1AB561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65" name="Picture 164" descr="NCCP CMYK BI.jpg">
          <a:extLst>
            <a:ext uri="{FF2B5EF4-FFF2-40B4-BE49-F238E27FC236}">
              <a16:creationId xmlns:a16="http://schemas.microsoft.com/office/drawing/2014/main" id="{0E6902B2-61E7-4160-99EB-49301F2B652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66" name="Picture 165" descr="NCCP CMYK BI.jpg">
          <a:extLst>
            <a:ext uri="{FF2B5EF4-FFF2-40B4-BE49-F238E27FC236}">
              <a16:creationId xmlns:a16="http://schemas.microsoft.com/office/drawing/2014/main" id="{99D68839-EA30-4776-A15F-4515A0B30D8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7" name="Picture 166" descr="NCCP CMYK BI.jpg">
          <a:extLst>
            <a:ext uri="{FF2B5EF4-FFF2-40B4-BE49-F238E27FC236}">
              <a16:creationId xmlns:a16="http://schemas.microsoft.com/office/drawing/2014/main" id="{CE3B9250-7758-430C-A792-9C2AB3BA11D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68" name="Picture 167" descr="NCCP CMYK BI.jpg">
          <a:extLst>
            <a:ext uri="{FF2B5EF4-FFF2-40B4-BE49-F238E27FC236}">
              <a16:creationId xmlns:a16="http://schemas.microsoft.com/office/drawing/2014/main" id="{6B9CFA9A-BB35-40BF-900A-BC84A58C664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69" name="Picture 168" descr="NCCP CMYK BI.jpg">
          <a:extLst>
            <a:ext uri="{FF2B5EF4-FFF2-40B4-BE49-F238E27FC236}">
              <a16:creationId xmlns:a16="http://schemas.microsoft.com/office/drawing/2014/main" id="{085E1809-C62B-4723-A40C-FF3E3A0308B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70" name="Picture 169" descr="NCCP CMYK BI.jpg">
          <a:extLst>
            <a:ext uri="{FF2B5EF4-FFF2-40B4-BE49-F238E27FC236}">
              <a16:creationId xmlns:a16="http://schemas.microsoft.com/office/drawing/2014/main" id="{A7558442-23F4-4041-A8BD-7FD51406131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71" name="Picture 170" descr="NCCP CMYK BI.jpg">
          <a:extLst>
            <a:ext uri="{FF2B5EF4-FFF2-40B4-BE49-F238E27FC236}">
              <a16:creationId xmlns:a16="http://schemas.microsoft.com/office/drawing/2014/main" id="{71DAC648-0B03-4C5A-9D67-C3D2A1215F2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72" name="Picture 171" descr="NCCP CMYK BI.jpg">
          <a:extLst>
            <a:ext uri="{FF2B5EF4-FFF2-40B4-BE49-F238E27FC236}">
              <a16:creationId xmlns:a16="http://schemas.microsoft.com/office/drawing/2014/main" id="{0A63D482-754E-4EA1-8AC5-1AE353AE954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73" name="Picture 172" descr="NCCP CMYK BI.jpg">
          <a:extLst>
            <a:ext uri="{FF2B5EF4-FFF2-40B4-BE49-F238E27FC236}">
              <a16:creationId xmlns:a16="http://schemas.microsoft.com/office/drawing/2014/main" id="{481984ED-5EDA-4018-8091-C5A4B966782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74" name="Picture 173" descr="NCCP CMYK BI.jpg">
          <a:extLst>
            <a:ext uri="{FF2B5EF4-FFF2-40B4-BE49-F238E27FC236}">
              <a16:creationId xmlns:a16="http://schemas.microsoft.com/office/drawing/2014/main" id="{9C657E35-5302-4AC4-822B-1D11C12B485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75" name="Picture 174" descr="NCCP CMYK BI.jpg">
          <a:extLst>
            <a:ext uri="{FF2B5EF4-FFF2-40B4-BE49-F238E27FC236}">
              <a16:creationId xmlns:a16="http://schemas.microsoft.com/office/drawing/2014/main" id="{56D41DD2-F17D-42CD-A87C-1B788A41A67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76" name="Picture 175" descr="NCCP CMYK BI.jpg">
          <a:extLst>
            <a:ext uri="{FF2B5EF4-FFF2-40B4-BE49-F238E27FC236}">
              <a16:creationId xmlns:a16="http://schemas.microsoft.com/office/drawing/2014/main" id="{D811E92C-2E2E-4602-BE75-7D03B3F05CA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77" name="Picture 176" descr="NCCP CMYK BI.jpg">
          <a:extLst>
            <a:ext uri="{FF2B5EF4-FFF2-40B4-BE49-F238E27FC236}">
              <a16:creationId xmlns:a16="http://schemas.microsoft.com/office/drawing/2014/main" id="{4CF6E383-0662-4904-9728-956C3DA2AB1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78" name="Picture 177" descr="NCCP CMYK BI.jpg">
          <a:extLst>
            <a:ext uri="{FF2B5EF4-FFF2-40B4-BE49-F238E27FC236}">
              <a16:creationId xmlns:a16="http://schemas.microsoft.com/office/drawing/2014/main" id="{F82BA2E3-8A23-4624-B8DF-3DE798DF436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79" name="Picture 178" descr="NCCP CMYK BI.jpg">
          <a:extLst>
            <a:ext uri="{FF2B5EF4-FFF2-40B4-BE49-F238E27FC236}">
              <a16:creationId xmlns:a16="http://schemas.microsoft.com/office/drawing/2014/main" id="{6D1CED0E-076C-468B-83AB-B501E80FA1F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80" name="Picture 179" descr="NCCP CMYK BI.jpg">
          <a:extLst>
            <a:ext uri="{FF2B5EF4-FFF2-40B4-BE49-F238E27FC236}">
              <a16:creationId xmlns:a16="http://schemas.microsoft.com/office/drawing/2014/main" id="{EC889ED5-4D42-43E7-AC1C-0F8388360BB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81" name="Picture 180" descr="NCCP CMYK BI.jpg">
          <a:extLst>
            <a:ext uri="{FF2B5EF4-FFF2-40B4-BE49-F238E27FC236}">
              <a16:creationId xmlns:a16="http://schemas.microsoft.com/office/drawing/2014/main" id="{32FEACF9-E0A8-4234-BECA-CE4439A0C6D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2" name="Picture 181" descr="NCCP CMYK BI.jpg">
          <a:extLst>
            <a:ext uri="{FF2B5EF4-FFF2-40B4-BE49-F238E27FC236}">
              <a16:creationId xmlns:a16="http://schemas.microsoft.com/office/drawing/2014/main" id="{DDCB8034-3DBE-420D-89EA-229740EDB9C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83" name="Picture 182" descr="NCCP CMYK BI.jpg">
          <a:extLst>
            <a:ext uri="{FF2B5EF4-FFF2-40B4-BE49-F238E27FC236}">
              <a16:creationId xmlns:a16="http://schemas.microsoft.com/office/drawing/2014/main" id="{B31E5071-9035-4B2E-B857-51CD83178CB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84" name="Picture 183" descr="NCCP CMYK BI.jpg">
          <a:extLst>
            <a:ext uri="{FF2B5EF4-FFF2-40B4-BE49-F238E27FC236}">
              <a16:creationId xmlns:a16="http://schemas.microsoft.com/office/drawing/2014/main" id="{1FE2CF1D-0432-494F-98B3-C22EFD43354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85" name="Picture 184" descr="NCCP CMYK BI.jpg">
          <a:extLst>
            <a:ext uri="{FF2B5EF4-FFF2-40B4-BE49-F238E27FC236}">
              <a16:creationId xmlns:a16="http://schemas.microsoft.com/office/drawing/2014/main" id="{5AFBB1D4-A30E-4E96-8F9F-E2158F8DACE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86" name="Picture 185" descr="NCCP CMYK BI.jpg">
          <a:extLst>
            <a:ext uri="{FF2B5EF4-FFF2-40B4-BE49-F238E27FC236}">
              <a16:creationId xmlns:a16="http://schemas.microsoft.com/office/drawing/2014/main" id="{960A6995-2697-4877-934D-AC15A6A1A7B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87" name="Picture 186" descr="NCCP CMYK BI.jpg">
          <a:extLst>
            <a:ext uri="{FF2B5EF4-FFF2-40B4-BE49-F238E27FC236}">
              <a16:creationId xmlns:a16="http://schemas.microsoft.com/office/drawing/2014/main" id="{4713D4B9-8AD6-4C68-9D85-C4D9F1146A3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88" name="Picture 187" descr="NCCP CMYK BI.jpg">
          <a:extLst>
            <a:ext uri="{FF2B5EF4-FFF2-40B4-BE49-F238E27FC236}">
              <a16:creationId xmlns:a16="http://schemas.microsoft.com/office/drawing/2014/main" id="{86BB35BC-C237-4596-A709-F991C4DAB77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89" name="Picture 188" descr="NCCP CMYK BI.jpg">
          <a:extLst>
            <a:ext uri="{FF2B5EF4-FFF2-40B4-BE49-F238E27FC236}">
              <a16:creationId xmlns:a16="http://schemas.microsoft.com/office/drawing/2014/main" id="{79846669-7838-49B5-8E9E-4BD539B3AB7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90" name="Picture 189" descr="NCCP CMYK BI.jpg">
          <a:extLst>
            <a:ext uri="{FF2B5EF4-FFF2-40B4-BE49-F238E27FC236}">
              <a16:creationId xmlns:a16="http://schemas.microsoft.com/office/drawing/2014/main" id="{259E8FD4-D18D-4DB5-A6FF-1CC1F259DE3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91" name="Picture 190" descr="NCCP CMYK BI.jpg">
          <a:extLst>
            <a:ext uri="{FF2B5EF4-FFF2-40B4-BE49-F238E27FC236}">
              <a16:creationId xmlns:a16="http://schemas.microsoft.com/office/drawing/2014/main" id="{59000A50-820A-4D8A-9E90-4DF68A8871A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92" name="Picture 191" descr="NCCP CMYK BI.jpg">
          <a:extLst>
            <a:ext uri="{FF2B5EF4-FFF2-40B4-BE49-F238E27FC236}">
              <a16:creationId xmlns:a16="http://schemas.microsoft.com/office/drawing/2014/main" id="{C2661318-EE59-46A4-9DEA-F91C691D308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3" name="Picture 192" descr="NCCP CMYK BI.jpg">
          <a:extLst>
            <a:ext uri="{FF2B5EF4-FFF2-40B4-BE49-F238E27FC236}">
              <a16:creationId xmlns:a16="http://schemas.microsoft.com/office/drawing/2014/main" id="{E2A96211-365C-44F5-B51D-4E2B65BF339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94" name="Picture 193" descr="NCCP CMYK BI.jpg">
          <a:extLst>
            <a:ext uri="{FF2B5EF4-FFF2-40B4-BE49-F238E27FC236}">
              <a16:creationId xmlns:a16="http://schemas.microsoft.com/office/drawing/2014/main" id="{342E1A79-4B42-4B94-8D69-764107567FE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95" name="Picture 194" descr="NCCP CMYK BI.jpg">
          <a:extLst>
            <a:ext uri="{FF2B5EF4-FFF2-40B4-BE49-F238E27FC236}">
              <a16:creationId xmlns:a16="http://schemas.microsoft.com/office/drawing/2014/main" id="{BF3572AD-043C-4E68-8084-552C5282582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6" name="Picture 195" descr="NCCP CMYK BI.jpg">
          <a:extLst>
            <a:ext uri="{FF2B5EF4-FFF2-40B4-BE49-F238E27FC236}">
              <a16:creationId xmlns:a16="http://schemas.microsoft.com/office/drawing/2014/main" id="{206C58A0-885D-48EB-A91E-B5202F535E4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97" name="Picture 196" descr="NCCP CMYK BI.jpg">
          <a:extLst>
            <a:ext uri="{FF2B5EF4-FFF2-40B4-BE49-F238E27FC236}">
              <a16:creationId xmlns:a16="http://schemas.microsoft.com/office/drawing/2014/main" id="{497AF04C-40D0-49CB-BE33-1AFC54FCCFC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98" name="Picture 197" descr="NCCP CMYK BI.jpg">
          <a:extLst>
            <a:ext uri="{FF2B5EF4-FFF2-40B4-BE49-F238E27FC236}">
              <a16:creationId xmlns:a16="http://schemas.microsoft.com/office/drawing/2014/main" id="{EBC00A8B-AE35-4F0C-9963-BFE00CBFF85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99" name="Picture 198" descr="NCCP CMYK BI.jpg">
          <a:extLst>
            <a:ext uri="{FF2B5EF4-FFF2-40B4-BE49-F238E27FC236}">
              <a16:creationId xmlns:a16="http://schemas.microsoft.com/office/drawing/2014/main" id="{ACA15530-6004-4C70-85A0-84765E33527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00" name="Picture 199" descr="NCCP CMYK BI.jpg">
          <a:extLst>
            <a:ext uri="{FF2B5EF4-FFF2-40B4-BE49-F238E27FC236}">
              <a16:creationId xmlns:a16="http://schemas.microsoft.com/office/drawing/2014/main" id="{47C0BB72-977F-4817-90B4-71BDC2A3F80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01" name="Picture 200" descr="NCCP CMYK BI.jpg">
          <a:extLst>
            <a:ext uri="{FF2B5EF4-FFF2-40B4-BE49-F238E27FC236}">
              <a16:creationId xmlns:a16="http://schemas.microsoft.com/office/drawing/2014/main" id="{5EB6EC3C-B2DD-4CBC-B31B-ACAEF2E0870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02" name="Picture 201" descr="NCCP CMYK BI.jpg">
          <a:extLst>
            <a:ext uri="{FF2B5EF4-FFF2-40B4-BE49-F238E27FC236}">
              <a16:creationId xmlns:a16="http://schemas.microsoft.com/office/drawing/2014/main" id="{98403CF3-51D3-4607-90AA-35198AF24F0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03" name="Picture 202" descr="NCCP CMYK BI.jpg">
          <a:extLst>
            <a:ext uri="{FF2B5EF4-FFF2-40B4-BE49-F238E27FC236}">
              <a16:creationId xmlns:a16="http://schemas.microsoft.com/office/drawing/2014/main" id="{59FFAC3B-2BB0-4EA6-9610-6C8025CACDF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04" name="Picture 203" descr="NCCP CMYK BI.jpg">
          <a:extLst>
            <a:ext uri="{FF2B5EF4-FFF2-40B4-BE49-F238E27FC236}">
              <a16:creationId xmlns:a16="http://schemas.microsoft.com/office/drawing/2014/main" id="{AFFDECCE-7B3B-4F13-A7D9-BA88E3F9CBA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205" name="Picture 204" descr="NCCP CMYK BI.jpg">
          <a:extLst>
            <a:ext uri="{FF2B5EF4-FFF2-40B4-BE49-F238E27FC236}">
              <a16:creationId xmlns:a16="http://schemas.microsoft.com/office/drawing/2014/main" id="{DE018DF4-B3A4-43D6-92DF-B36BDCAA61E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06" name="Picture 205" descr="NCCP CMYK BI.jpg">
          <a:extLst>
            <a:ext uri="{FF2B5EF4-FFF2-40B4-BE49-F238E27FC236}">
              <a16:creationId xmlns:a16="http://schemas.microsoft.com/office/drawing/2014/main" id="{5017F1A9-1A87-4CBC-8C11-B9903AA5BBC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07" name="Picture 206" descr="NCCP CMYK BI.jpg">
          <a:extLst>
            <a:ext uri="{FF2B5EF4-FFF2-40B4-BE49-F238E27FC236}">
              <a16:creationId xmlns:a16="http://schemas.microsoft.com/office/drawing/2014/main" id="{040D761A-CA1E-417B-9BB1-8874C9CC2B3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08" name="Picture 207" descr="NCCP CMYK BI.jpg">
          <a:extLst>
            <a:ext uri="{FF2B5EF4-FFF2-40B4-BE49-F238E27FC236}">
              <a16:creationId xmlns:a16="http://schemas.microsoft.com/office/drawing/2014/main" id="{28D7F894-5147-4470-9DF1-5AC3B94111D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09" name="Picture 208" descr="NCCP CMYK BI.jpg">
          <a:extLst>
            <a:ext uri="{FF2B5EF4-FFF2-40B4-BE49-F238E27FC236}">
              <a16:creationId xmlns:a16="http://schemas.microsoft.com/office/drawing/2014/main" id="{4AED5039-336F-405A-97CC-999E813A9FC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10" name="Picture 209" descr="NCCP CMYK BI.jpg">
          <a:extLst>
            <a:ext uri="{FF2B5EF4-FFF2-40B4-BE49-F238E27FC236}">
              <a16:creationId xmlns:a16="http://schemas.microsoft.com/office/drawing/2014/main" id="{F610C1B9-E149-4545-A6D4-0C4F4D4CA77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11" name="Picture 210" descr="NCCP CMYK BI.jpg">
          <a:extLst>
            <a:ext uri="{FF2B5EF4-FFF2-40B4-BE49-F238E27FC236}">
              <a16:creationId xmlns:a16="http://schemas.microsoft.com/office/drawing/2014/main" id="{D97EDBAB-F065-4574-BADA-CFDD67DAFCF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12" name="Picture 211" descr="NCCP CMYK BI.jpg">
          <a:extLst>
            <a:ext uri="{FF2B5EF4-FFF2-40B4-BE49-F238E27FC236}">
              <a16:creationId xmlns:a16="http://schemas.microsoft.com/office/drawing/2014/main" id="{F0F94FFC-F270-4E5A-80BA-EEBCC6C12DE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13" name="Picture 212" descr="NCCP CMYK BI.jpg">
          <a:extLst>
            <a:ext uri="{FF2B5EF4-FFF2-40B4-BE49-F238E27FC236}">
              <a16:creationId xmlns:a16="http://schemas.microsoft.com/office/drawing/2014/main" id="{04AA301D-FEA5-49FA-8783-E6B53CAB22C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14" name="Picture 213" descr="NCCP CMYK BI.jpg">
          <a:extLst>
            <a:ext uri="{FF2B5EF4-FFF2-40B4-BE49-F238E27FC236}">
              <a16:creationId xmlns:a16="http://schemas.microsoft.com/office/drawing/2014/main" id="{E8E37C10-2FEC-47BD-9BB6-4A6B2CB4D53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15" name="Picture 214" descr="NCCP CMYK BI.jpg">
          <a:extLst>
            <a:ext uri="{FF2B5EF4-FFF2-40B4-BE49-F238E27FC236}">
              <a16:creationId xmlns:a16="http://schemas.microsoft.com/office/drawing/2014/main" id="{5CD8F464-224E-438D-879D-A4011CFE1FA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16" name="Picture 215" descr="NCCP CMYK BI.jpg">
          <a:extLst>
            <a:ext uri="{FF2B5EF4-FFF2-40B4-BE49-F238E27FC236}">
              <a16:creationId xmlns:a16="http://schemas.microsoft.com/office/drawing/2014/main" id="{BB469390-6BFB-4BBF-8C0F-8740723FFE2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17" name="Picture 216" descr="NCCP CMYK BI.jpg">
          <a:extLst>
            <a:ext uri="{FF2B5EF4-FFF2-40B4-BE49-F238E27FC236}">
              <a16:creationId xmlns:a16="http://schemas.microsoft.com/office/drawing/2014/main" id="{9DBEB48A-B34F-4C00-BA08-AB2941FFD99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218" name="Picture 217" descr="NCCP CMYK BI.jpg">
          <a:extLst>
            <a:ext uri="{FF2B5EF4-FFF2-40B4-BE49-F238E27FC236}">
              <a16:creationId xmlns:a16="http://schemas.microsoft.com/office/drawing/2014/main" id="{64DB74B5-E079-4840-81BA-F3930B6135C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19" name="Picture 218" descr="NCCP CMYK BI.jpg">
          <a:extLst>
            <a:ext uri="{FF2B5EF4-FFF2-40B4-BE49-F238E27FC236}">
              <a16:creationId xmlns:a16="http://schemas.microsoft.com/office/drawing/2014/main" id="{9FA35C0A-216A-41D3-83BB-33948473A9E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20" name="Picture 219" descr="NCCP CMYK BI.jpg">
          <a:extLst>
            <a:ext uri="{FF2B5EF4-FFF2-40B4-BE49-F238E27FC236}">
              <a16:creationId xmlns:a16="http://schemas.microsoft.com/office/drawing/2014/main" id="{64937048-AD5D-4116-A53A-0FC4E27A785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21" name="Picture 220" descr="NCCP CMYK BI.jpg">
          <a:extLst>
            <a:ext uri="{FF2B5EF4-FFF2-40B4-BE49-F238E27FC236}">
              <a16:creationId xmlns:a16="http://schemas.microsoft.com/office/drawing/2014/main" id="{2A94C9DA-A5BC-4B09-8363-1158D82DB14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22" name="Picture 221" descr="NCCP CMYK BI.jpg">
          <a:extLst>
            <a:ext uri="{FF2B5EF4-FFF2-40B4-BE49-F238E27FC236}">
              <a16:creationId xmlns:a16="http://schemas.microsoft.com/office/drawing/2014/main" id="{1E6C1831-E674-4CCB-A3CC-EA6A0E7C04D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23" name="Picture 222" descr="NCCP CMYK BI.jpg">
          <a:extLst>
            <a:ext uri="{FF2B5EF4-FFF2-40B4-BE49-F238E27FC236}">
              <a16:creationId xmlns:a16="http://schemas.microsoft.com/office/drawing/2014/main" id="{65E95D23-58A4-467B-8D30-72702EC5C50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24" name="Picture 223" descr="NCCP CMYK BI.jpg">
          <a:extLst>
            <a:ext uri="{FF2B5EF4-FFF2-40B4-BE49-F238E27FC236}">
              <a16:creationId xmlns:a16="http://schemas.microsoft.com/office/drawing/2014/main" id="{CF151B48-23C5-4943-BEFD-8A629A0C443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25" name="Picture 224" descr="NCCP CMYK BI.jpg">
          <a:extLst>
            <a:ext uri="{FF2B5EF4-FFF2-40B4-BE49-F238E27FC236}">
              <a16:creationId xmlns:a16="http://schemas.microsoft.com/office/drawing/2014/main" id="{C2EB0400-8D7F-44BD-B983-C189B029E51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26" name="Picture 225" descr="NCCP CMYK BI.jpg">
          <a:extLst>
            <a:ext uri="{FF2B5EF4-FFF2-40B4-BE49-F238E27FC236}">
              <a16:creationId xmlns:a16="http://schemas.microsoft.com/office/drawing/2014/main" id="{C4AD3C00-5CCA-4E98-A808-A52F949BEF8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27" name="Picture 226" descr="NCCP CMYK BI.jpg">
          <a:extLst>
            <a:ext uri="{FF2B5EF4-FFF2-40B4-BE49-F238E27FC236}">
              <a16:creationId xmlns:a16="http://schemas.microsoft.com/office/drawing/2014/main" id="{19133A06-3A3F-4728-99C4-E6FFAEBA8AE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28" name="Picture 227" descr="NCCP CMYK BI.jpg">
          <a:extLst>
            <a:ext uri="{FF2B5EF4-FFF2-40B4-BE49-F238E27FC236}">
              <a16:creationId xmlns:a16="http://schemas.microsoft.com/office/drawing/2014/main" id="{77595B1B-3A6B-423F-B256-1D9D5FCD8ED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29" name="Picture 228" descr="NCCP CMYK BI.jpg">
          <a:extLst>
            <a:ext uri="{FF2B5EF4-FFF2-40B4-BE49-F238E27FC236}">
              <a16:creationId xmlns:a16="http://schemas.microsoft.com/office/drawing/2014/main" id="{FA6DB39A-6914-4276-86BC-1FEF2526A1C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30" name="Picture 229" descr="NCCP CMYK BI.jpg">
          <a:extLst>
            <a:ext uri="{FF2B5EF4-FFF2-40B4-BE49-F238E27FC236}">
              <a16:creationId xmlns:a16="http://schemas.microsoft.com/office/drawing/2014/main" id="{F93B58AD-EA8A-4234-ADB8-8A026F7A62A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31" name="Picture 230" descr="NCCP CMYK BI.jpg">
          <a:extLst>
            <a:ext uri="{FF2B5EF4-FFF2-40B4-BE49-F238E27FC236}">
              <a16:creationId xmlns:a16="http://schemas.microsoft.com/office/drawing/2014/main" id="{83CFBB15-7EF9-464A-BFAA-EB695ADF0EA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32" name="Picture 231" descr="NCCP CMYK BI.jpg">
          <a:extLst>
            <a:ext uri="{FF2B5EF4-FFF2-40B4-BE49-F238E27FC236}">
              <a16:creationId xmlns:a16="http://schemas.microsoft.com/office/drawing/2014/main" id="{282E1F30-737B-4557-B265-5EDAA1DBF9C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233" name="Picture 232" descr="NCCP CMYK BI.jpg">
          <a:extLst>
            <a:ext uri="{FF2B5EF4-FFF2-40B4-BE49-F238E27FC236}">
              <a16:creationId xmlns:a16="http://schemas.microsoft.com/office/drawing/2014/main" id="{0FFF4303-ABED-4339-B411-77D7E3E1FD5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34" name="Picture 233" descr="NCCP CMYK BI.jpg">
          <a:extLst>
            <a:ext uri="{FF2B5EF4-FFF2-40B4-BE49-F238E27FC236}">
              <a16:creationId xmlns:a16="http://schemas.microsoft.com/office/drawing/2014/main" id="{8ED2850A-8423-4204-8662-5481024E07D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235" name="Picture 234" descr="NCCP CMYK BI.jpg">
          <a:extLst>
            <a:ext uri="{FF2B5EF4-FFF2-40B4-BE49-F238E27FC236}">
              <a16:creationId xmlns:a16="http://schemas.microsoft.com/office/drawing/2014/main" id="{CB064504-BEB1-4840-8554-E6CFAD52AE8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36" name="Picture 235" descr="NCCP CMYK BI.jpg">
          <a:extLst>
            <a:ext uri="{FF2B5EF4-FFF2-40B4-BE49-F238E27FC236}">
              <a16:creationId xmlns:a16="http://schemas.microsoft.com/office/drawing/2014/main" id="{B93A1DDC-B31D-4418-854B-747797699A1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37" name="Picture 236" descr="NCCP CMYK BI.jpg">
          <a:extLst>
            <a:ext uri="{FF2B5EF4-FFF2-40B4-BE49-F238E27FC236}">
              <a16:creationId xmlns:a16="http://schemas.microsoft.com/office/drawing/2014/main" id="{579D212E-DB3C-4AAC-9DEF-DD89BABC101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38" name="Picture 237" descr="NCCP CMYK BI.jpg">
          <a:extLst>
            <a:ext uri="{FF2B5EF4-FFF2-40B4-BE49-F238E27FC236}">
              <a16:creationId xmlns:a16="http://schemas.microsoft.com/office/drawing/2014/main" id="{77C59117-D001-4AC4-9B8A-679B5114262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39" name="Picture 238" descr="NCCP CMYK BI.jpg">
          <a:extLst>
            <a:ext uri="{FF2B5EF4-FFF2-40B4-BE49-F238E27FC236}">
              <a16:creationId xmlns:a16="http://schemas.microsoft.com/office/drawing/2014/main" id="{844EA76C-91C3-40D6-AEFC-D293700D8CC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40" name="Picture 239" descr="NCCP CMYK BI.jpg">
          <a:extLst>
            <a:ext uri="{FF2B5EF4-FFF2-40B4-BE49-F238E27FC236}">
              <a16:creationId xmlns:a16="http://schemas.microsoft.com/office/drawing/2014/main" id="{E814B9A8-A962-44A5-AAE9-F34180EA594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41" name="Picture 240" descr="NCCP CMYK BI.jpg">
          <a:extLst>
            <a:ext uri="{FF2B5EF4-FFF2-40B4-BE49-F238E27FC236}">
              <a16:creationId xmlns:a16="http://schemas.microsoft.com/office/drawing/2014/main" id="{C11E1B4F-1801-47E8-A2AA-ADC53DEA2FD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42" name="Picture 241" descr="NCCP CMYK BI.jpg">
          <a:extLst>
            <a:ext uri="{FF2B5EF4-FFF2-40B4-BE49-F238E27FC236}">
              <a16:creationId xmlns:a16="http://schemas.microsoft.com/office/drawing/2014/main" id="{4EAAB0D1-EE8F-41AC-A403-9F28D2D3A72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43" name="Picture 242" descr="NCCP CMYK BI.jpg">
          <a:extLst>
            <a:ext uri="{FF2B5EF4-FFF2-40B4-BE49-F238E27FC236}">
              <a16:creationId xmlns:a16="http://schemas.microsoft.com/office/drawing/2014/main" id="{5978A7E4-092F-4812-8815-B3B13956FDE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44" name="Picture 243" descr="NCCP CMYK BI.jpg">
          <a:extLst>
            <a:ext uri="{FF2B5EF4-FFF2-40B4-BE49-F238E27FC236}">
              <a16:creationId xmlns:a16="http://schemas.microsoft.com/office/drawing/2014/main" id="{9E011AF2-DBE4-4EC7-B0B2-1AAA107F4B4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45" name="Picture 244" descr="NCCP CMYK BI.jpg">
          <a:extLst>
            <a:ext uri="{FF2B5EF4-FFF2-40B4-BE49-F238E27FC236}">
              <a16:creationId xmlns:a16="http://schemas.microsoft.com/office/drawing/2014/main" id="{B56C1BF9-79E4-439C-95B6-D7DFBB9690E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246" name="Picture 245" descr="NCCP CMYK BI.jpg">
          <a:extLst>
            <a:ext uri="{FF2B5EF4-FFF2-40B4-BE49-F238E27FC236}">
              <a16:creationId xmlns:a16="http://schemas.microsoft.com/office/drawing/2014/main" id="{B903DDF6-9461-4035-80EE-B6ADB795CAA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47" name="Picture 246" descr="NCCP CMYK BI.jpg">
          <a:extLst>
            <a:ext uri="{FF2B5EF4-FFF2-40B4-BE49-F238E27FC236}">
              <a16:creationId xmlns:a16="http://schemas.microsoft.com/office/drawing/2014/main" id="{9290CE4A-2B85-4BCF-9A7B-3046B4542B4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48" name="Picture 247" descr="NCCP CMYK BI.jpg">
          <a:extLst>
            <a:ext uri="{FF2B5EF4-FFF2-40B4-BE49-F238E27FC236}">
              <a16:creationId xmlns:a16="http://schemas.microsoft.com/office/drawing/2014/main" id="{6DEE00D4-9836-4A9B-B7E0-0882E14A8BB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49" name="Picture 248" descr="NCCP CMYK BI.jpg">
          <a:extLst>
            <a:ext uri="{FF2B5EF4-FFF2-40B4-BE49-F238E27FC236}">
              <a16:creationId xmlns:a16="http://schemas.microsoft.com/office/drawing/2014/main" id="{6139A8A6-0602-4DC8-8BE0-5D6362D08B6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50" name="Picture 249" descr="NCCP CMYK BI.jpg">
          <a:extLst>
            <a:ext uri="{FF2B5EF4-FFF2-40B4-BE49-F238E27FC236}">
              <a16:creationId xmlns:a16="http://schemas.microsoft.com/office/drawing/2014/main" id="{E1444B50-EFAA-471D-B2BA-85DDB57DC60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51" name="Picture 250" descr="NCCP CMYK BI.jpg">
          <a:extLst>
            <a:ext uri="{FF2B5EF4-FFF2-40B4-BE49-F238E27FC236}">
              <a16:creationId xmlns:a16="http://schemas.microsoft.com/office/drawing/2014/main" id="{D3786724-EF0D-4EFE-9828-5AC0F255674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52" name="Picture 251" descr="NCCP CMYK BI.jpg">
          <a:extLst>
            <a:ext uri="{FF2B5EF4-FFF2-40B4-BE49-F238E27FC236}">
              <a16:creationId xmlns:a16="http://schemas.microsoft.com/office/drawing/2014/main" id="{B81B02C8-0A7F-42A8-88C1-BD6CEE7789A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53" name="Picture 252" descr="NCCP CMYK BI.jpg">
          <a:extLst>
            <a:ext uri="{FF2B5EF4-FFF2-40B4-BE49-F238E27FC236}">
              <a16:creationId xmlns:a16="http://schemas.microsoft.com/office/drawing/2014/main" id="{C225433E-40C0-475D-B803-68F1A204AAF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54" name="Picture 253" descr="NCCP CMYK BI.jpg">
          <a:extLst>
            <a:ext uri="{FF2B5EF4-FFF2-40B4-BE49-F238E27FC236}">
              <a16:creationId xmlns:a16="http://schemas.microsoft.com/office/drawing/2014/main" id="{4AB7E8B2-1B85-4706-9E9D-3C5EA449D38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55" name="Picture 254" descr="NCCP CMYK BI.jpg">
          <a:extLst>
            <a:ext uri="{FF2B5EF4-FFF2-40B4-BE49-F238E27FC236}">
              <a16:creationId xmlns:a16="http://schemas.microsoft.com/office/drawing/2014/main" id="{61224182-E8E7-487B-9E1B-0A36B7F5D52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56" name="Picture 255" descr="NCCP CMYK BI.jpg">
          <a:extLst>
            <a:ext uri="{FF2B5EF4-FFF2-40B4-BE49-F238E27FC236}">
              <a16:creationId xmlns:a16="http://schemas.microsoft.com/office/drawing/2014/main" id="{76787672-2C43-4A38-B2EE-DB93886396E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57" name="Picture 256" descr="NCCP CMYK BI.jpg">
          <a:extLst>
            <a:ext uri="{FF2B5EF4-FFF2-40B4-BE49-F238E27FC236}">
              <a16:creationId xmlns:a16="http://schemas.microsoft.com/office/drawing/2014/main" id="{CA594FBD-6327-434C-A394-9184B794D49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58" name="Picture 257" descr="NCCP CMYK BI.jpg">
          <a:extLst>
            <a:ext uri="{FF2B5EF4-FFF2-40B4-BE49-F238E27FC236}">
              <a16:creationId xmlns:a16="http://schemas.microsoft.com/office/drawing/2014/main" id="{66E72FA8-125C-4F8A-AC82-28AF44B9D09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259" name="Picture 258" descr="NCCP CMYK BI.jpg">
          <a:extLst>
            <a:ext uri="{FF2B5EF4-FFF2-40B4-BE49-F238E27FC236}">
              <a16:creationId xmlns:a16="http://schemas.microsoft.com/office/drawing/2014/main" id="{390A9500-CCB0-42D1-B1DA-F180039C3AD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60" name="Picture 259" descr="NCCP CMYK BI.jpg">
          <a:extLst>
            <a:ext uri="{FF2B5EF4-FFF2-40B4-BE49-F238E27FC236}">
              <a16:creationId xmlns:a16="http://schemas.microsoft.com/office/drawing/2014/main" id="{4ADAF155-AD01-4747-9036-0046AEB7DA0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61" name="Picture 260" descr="NCCP CMYK BI.jpg">
          <a:extLst>
            <a:ext uri="{FF2B5EF4-FFF2-40B4-BE49-F238E27FC236}">
              <a16:creationId xmlns:a16="http://schemas.microsoft.com/office/drawing/2014/main" id="{A5E4ED88-497F-41DC-A3D9-44B6796112F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62" name="Picture 261" descr="NCCP CMYK BI.jpg">
          <a:extLst>
            <a:ext uri="{FF2B5EF4-FFF2-40B4-BE49-F238E27FC236}">
              <a16:creationId xmlns:a16="http://schemas.microsoft.com/office/drawing/2014/main" id="{3AC80AB7-F269-4FD3-A44F-EE1220A5C36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63" name="Picture 262" descr="NCCP CMYK BI.jpg">
          <a:extLst>
            <a:ext uri="{FF2B5EF4-FFF2-40B4-BE49-F238E27FC236}">
              <a16:creationId xmlns:a16="http://schemas.microsoft.com/office/drawing/2014/main" id="{E92D19A8-36B4-47A4-A2B6-4CEC03355B5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64" name="Picture 263" descr="NCCP CMYK BI.jpg">
          <a:extLst>
            <a:ext uri="{FF2B5EF4-FFF2-40B4-BE49-F238E27FC236}">
              <a16:creationId xmlns:a16="http://schemas.microsoft.com/office/drawing/2014/main" id="{8C8A277E-03CD-46A1-8BFC-F4973CDF762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65" name="Picture 264" descr="NCCP CMYK BI.jpg">
          <a:extLst>
            <a:ext uri="{FF2B5EF4-FFF2-40B4-BE49-F238E27FC236}">
              <a16:creationId xmlns:a16="http://schemas.microsoft.com/office/drawing/2014/main" id="{309A1DFC-B96E-470F-8708-51F9575EBEE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66" name="Picture 265" descr="NCCP CMYK BI.jpg">
          <a:extLst>
            <a:ext uri="{FF2B5EF4-FFF2-40B4-BE49-F238E27FC236}">
              <a16:creationId xmlns:a16="http://schemas.microsoft.com/office/drawing/2014/main" id="{281FD0CA-DFDE-4926-8116-844F18A78EF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67" name="Picture 266" descr="NCCP CMYK BI.jpg">
          <a:extLst>
            <a:ext uri="{FF2B5EF4-FFF2-40B4-BE49-F238E27FC236}">
              <a16:creationId xmlns:a16="http://schemas.microsoft.com/office/drawing/2014/main" id="{17812E83-3836-45A5-8E40-051408CE245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68" name="Picture 267" descr="NCCP CMYK BI.jpg">
          <a:extLst>
            <a:ext uri="{FF2B5EF4-FFF2-40B4-BE49-F238E27FC236}">
              <a16:creationId xmlns:a16="http://schemas.microsoft.com/office/drawing/2014/main" id="{D88D4B1B-9B98-4F49-95D9-1CFAA61D20E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69" name="Picture 268" descr="NCCP CMYK BI.jpg">
          <a:extLst>
            <a:ext uri="{FF2B5EF4-FFF2-40B4-BE49-F238E27FC236}">
              <a16:creationId xmlns:a16="http://schemas.microsoft.com/office/drawing/2014/main" id="{789D8692-2524-4D3C-AFBD-E3D99E87D2B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70" name="Picture 269" descr="NCCP CMYK BI.jpg">
          <a:extLst>
            <a:ext uri="{FF2B5EF4-FFF2-40B4-BE49-F238E27FC236}">
              <a16:creationId xmlns:a16="http://schemas.microsoft.com/office/drawing/2014/main" id="{28F47A04-34EC-4C6F-9F76-49F937EFB61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71" name="Picture 270" descr="NCCP CMYK BI.jpg">
          <a:extLst>
            <a:ext uri="{FF2B5EF4-FFF2-40B4-BE49-F238E27FC236}">
              <a16:creationId xmlns:a16="http://schemas.microsoft.com/office/drawing/2014/main" id="{8D5D932C-EFA5-4F58-B3B8-1345A6950AB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72" name="Picture 271" descr="NCCP CMYK BI.jpg">
          <a:extLst>
            <a:ext uri="{FF2B5EF4-FFF2-40B4-BE49-F238E27FC236}">
              <a16:creationId xmlns:a16="http://schemas.microsoft.com/office/drawing/2014/main" id="{1BCCF8DC-E61B-49F3-9BDB-9DC25B0BD93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73" name="Picture 272" descr="NCCP CMYK BI.jpg">
          <a:extLst>
            <a:ext uri="{FF2B5EF4-FFF2-40B4-BE49-F238E27FC236}">
              <a16:creationId xmlns:a16="http://schemas.microsoft.com/office/drawing/2014/main" id="{49964AFE-4B6E-43C8-8E33-880005E0DDA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274" name="Picture 273" descr="NCCP CMYK BI.jpg">
          <a:extLst>
            <a:ext uri="{FF2B5EF4-FFF2-40B4-BE49-F238E27FC236}">
              <a16:creationId xmlns:a16="http://schemas.microsoft.com/office/drawing/2014/main" id="{6F554434-8687-4E44-874B-00581AA55B4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75" name="Picture 274" descr="NCCP CMYK BI.jpg">
          <a:extLst>
            <a:ext uri="{FF2B5EF4-FFF2-40B4-BE49-F238E27FC236}">
              <a16:creationId xmlns:a16="http://schemas.microsoft.com/office/drawing/2014/main" id="{C6D65905-60A1-43DD-A4CC-C30AC58E663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276" name="Picture 275" descr="NCCP CMYK BI.jpg">
          <a:extLst>
            <a:ext uri="{FF2B5EF4-FFF2-40B4-BE49-F238E27FC236}">
              <a16:creationId xmlns:a16="http://schemas.microsoft.com/office/drawing/2014/main" id="{EE964073-229A-46B0-9262-82AC52D2AB9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77" name="Picture 276" descr="NCCP CMYK BI.jpg">
          <a:extLst>
            <a:ext uri="{FF2B5EF4-FFF2-40B4-BE49-F238E27FC236}">
              <a16:creationId xmlns:a16="http://schemas.microsoft.com/office/drawing/2014/main" id="{B50F8CE7-7485-41DD-835A-7A9374CF925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78" name="Picture 277" descr="NCCP CMYK BI.jpg">
          <a:extLst>
            <a:ext uri="{FF2B5EF4-FFF2-40B4-BE49-F238E27FC236}">
              <a16:creationId xmlns:a16="http://schemas.microsoft.com/office/drawing/2014/main" id="{855069A0-51BD-4350-99BB-970013B0448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79" name="Picture 278" descr="NCCP CMYK BI.jpg">
          <a:extLst>
            <a:ext uri="{FF2B5EF4-FFF2-40B4-BE49-F238E27FC236}">
              <a16:creationId xmlns:a16="http://schemas.microsoft.com/office/drawing/2014/main" id="{0EF3B2F2-1995-425F-8548-61B23B022EF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80" name="Picture 279" descr="NCCP CMYK BI.jpg">
          <a:extLst>
            <a:ext uri="{FF2B5EF4-FFF2-40B4-BE49-F238E27FC236}">
              <a16:creationId xmlns:a16="http://schemas.microsoft.com/office/drawing/2014/main" id="{34D9645E-BA28-4CE6-B5D3-614D0F92313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81" name="Picture 280" descr="NCCP CMYK BI.jpg">
          <a:extLst>
            <a:ext uri="{FF2B5EF4-FFF2-40B4-BE49-F238E27FC236}">
              <a16:creationId xmlns:a16="http://schemas.microsoft.com/office/drawing/2014/main" id="{F232D86B-C21E-41F5-A1C0-06ED1AB331F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82" name="Picture 281" descr="NCCP CMYK BI.jpg">
          <a:extLst>
            <a:ext uri="{FF2B5EF4-FFF2-40B4-BE49-F238E27FC236}">
              <a16:creationId xmlns:a16="http://schemas.microsoft.com/office/drawing/2014/main" id="{D73F5121-1778-4D7A-9442-D0C015A544F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83" name="Picture 282" descr="NCCP CMYK BI.jpg">
          <a:extLst>
            <a:ext uri="{FF2B5EF4-FFF2-40B4-BE49-F238E27FC236}">
              <a16:creationId xmlns:a16="http://schemas.microsoft.com/office/drawing/2014/main" id="{31619EC0-3A11-4830-8E23-466469466EC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84" name="Picture 283" descr="NCCP CMYK BI.jpg">
          <a:extLst>
            <a:ext uri="{FF2B5EF4-FFF2-40B4-BE49-F238E27FC236}">
              <a16:creationId xmlns:a16="http://schemas.microsoft.com/office/drawing/2014/main" id="{10CE71E4-8BD0-4B42-BC18-9D1B92BF388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85" name="Picture 284" descr="NCCP CMYK BI.jpg">
          <a:extLst>
            <a:ext uri="{FF2B5EF4-FFF2-40B4-BE49-F238E27FC236}">
              <a16:creationId xmlns:a16="http://schemas.microsoft.com/office/drawing/2014/main" id="{39B7C6DD-9741-44F6-A7D5-61250753667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86" name="Picture 285" descr="NCCP CMYK BI.jpg">
          <a:extLst>
            <a:ext uri="{FF2B5EF4-FFF2-40B4-BE49-F238E27FC236}">
              <a16:creationId xmlns:a16="http://schemas.microsoft.com/office/drawing/2014/main" id="{2821601A-3B24-42C7-85CE-BAB7356A531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287" name="Picture 286" descr="NCCP CMYK BI.jpg">
          <a:extLst>
            <a:ext uri="{FF2B5EF4-FFF2-40B4-BE49-F238E27FC236}">
              <a16:creationId xmlns:a16="http://schemas.microsoft.com/office/drawing/2014/main" id="{6ADB180E-282D-410A-A6C8-7D9B40AC06F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88" name="Picture 287" descr="NCCP CMYK BI.jpg">
          <a:extLst>
            <a:ext uri="{FF2B5EF4-FFF2-40B4-BE49-F238E27FC236}">
              <a16:creationId xmlns:a16="http://schemas.microsoft.com/office/drawing/2014/main" id="{9D01C382-C7D8-4207-8B26-9EF07FD6EC3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89" name="Picture 288" descr="NCCP CMYK BI.jpg">
          <a:extLst>
            <a:ext uri="{FF2B5EF4-FFF2-40B4-BE49-F238E27FC236}">
              <a16:creationId xmlns:a16="http://schemas.microsoft.com/office/drawing/2014/main" id="{C92EF2F4-3014-492A-AF50-A2D4BDCEF8A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90" name="Picture 289" descr="NCCP CMYK BI.jpg">
          <a:extLst>
            <a:ext uri="{FF2B5EF4-FFF2-40B4-BE49-F238E27FC236}">
              <a16:creationId xmlns:a16="http://schemas.microsoft.com/office/drawing/2014/main" id="{A3C6C643-FD90-4AD8-8FD5-34B08229DF9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91" name="Picture 290" descr="NCCP CMYK BI.jpg">
          <a:extLst>
            <a:ext uri="{FF2B5EF4-FFF2-40B4-BE49-F238E27FC236}">
              <a16:creationId xmlns:a16="http://schemas.microsoft.com/office/drawing/2014/main" id="{162EA365-A051-49AA-BD7B-099F657EC3E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92" name="Picture 291" descr="NCCP CMYK BI.jpg">
          <a:extLst>
            <a:ext uri="{FF2B5EF4-FFF2-40B4-BE49-F238E27FC236}">
              <a16:creationId xmlns:a16="http://schemas.microsoft.com/office/drawing/2014/main" id="{716ABCA3-75CC-4DB8-A5FE-64AB95C0DAA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93" name="Picture 292" descr="NCCP CMYK BI.jpg">
          <a:extLst>
            <a:ext uri="{FF2B5EF4-FFF2-40B4-BE49-F238E27FC236}">
              <a16:creationId xmlns:a16="http://schemas.microsoft.com/office/drawing/2014/main" id="{FC9B4A58-A881-4EA3-A9F8-2C3AB6578D8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94" name="Picture 293" descr="NCCP CMYK BI.jpg">
          <a:extLst>
            <a:ext uri="{FF2B5EF4-FFF2-40B4-BE49-F238E27FC236}">
              <a16:creationId xmlns:a16="http://schemas.microsoft.com/office/drawing/2014/main" id="{9A003870-4533-403E-B90F-ABBD2330E2D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95" name="Picture 294" descr="NCCP CMYK BI.jpg">
          <a:extLst>
            <a:ext uri="{FF2B5EF4-FFF2-40B4-BE49-F238E27FC236}">
              <a16:creationId xmlns:a16="http://schemas.microsoft.com/office/drawing/2014/main" id="{A847C953-26B9-4E00-96C4-9735D50703C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96" name="Picture 295" descr="NCCP CMYK BI.jpg">
          <a:extLst>
            <a:ext uri="{FF2B5EF4-FFF2-40B4-BE49-F238E27FC236}">
              <a16:creationId xmlns:a16="http://schemas.microsoft.com/office/drawing/2014/main" id="{1E4447A8-5746-4393-858D-8D9B59D5935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97" name="Picture 296" descr="NCCP CMYK BI.jpg">
          <a:extLst>
            <a:ext uri="{FF2B5EF4-FFF2-40B4-BE49-F238E27FC236}">
              <a16:creationId xmlns:a16="http://schemas.microsoft.com/office/drawing/2014/main" id="{03142AE1-2547-4B66-BF3E-3CB0046DC98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98" name="Picture 297" descr="NCCP CMYK BI.jpg">
          <a:extLst>
            <a:ext uri="{FF2B5EF4-FFF2-40B4-BE49-F238E27FC236}">
              <a16:creationId xmlns:a16="http://schemas.microsoft.com/office/drawing/2014/main" id="{37B64AFF-78AB-4D4B-AAC1-C694D5AC5BE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99" name="Picture 298" descr="NCCP CMYK BI.jpg">
          <a:extLst>
            <a:ext uri="{FF2B5EF4-FFF2-40B4-BE49-F238E27FC236}">
              <a16:creationId xmlns:a16="http://schemas.microsoft.com/office/drawing/2014/main" id="{DD14C149-16DF-43EE-BE8C-6887B3ECA17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300" name="Picture 299" descr="NCCP CMYK BI.jpg">
          <a:extLst>
            <a:ext uri="{FF2B5EF4-FFF2-40B4-BE49-F238E27FC236}">
              <a16:creationId xmlns:a16="http://schemas.microsoft.com/office/drawing/2014/main" id="{71A7E460-5C86-492A-9B8F-522807CBA8D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01" name="Picture 300" descr="NCCP CMYK BI.jpg">
          <a:extLst>
            <a:ext uri="{FF2B5EF4-FFF2-40B4-BE49-F238E27FC236}">
              <a16:creationId xmlns:a16="http://schemas.microsoft.com/office/drawing/2014/main" id="{6033E0B6-0055-4523-A342-7B3C750582C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302" name="Picture 301" descr="NCCP CMYK BI.jpg">
          <a:extLst>
            <a:ext uri="{FF2B5EF4-FFF2-40B4-BE49-F238E27FC236}">
              <a16:creationId xmlns:a16="http://schemas.microsoft.com/office/drawing/2014/main" id="{3606FFDE-F3AB-4344-8343-BB68D7AC599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303" name="Picture 302" descr="NCCP CMYK BI.jpg">
          <a:extLst>
            <a:ext uri="{FF2B5EF4-FFF2-40B4-BE49-F238E27FC236}">
              <a16:creationId xmlns:a16="http://schemas.microsoft.com/office/drawing/2014/main" id="{F7E33E3B-E053-4353-B5C9-159ABCE18E5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304" name="Picture 303" descr="NCCP CMYK BI.jpg">
          <a:extLst>
            <a:ext uri="{FF2B5EF4-FFF2-40B4-BE49-F238E27FC236}">
              <a16:creationId xmlns:a16="http://schemas.microsoft.com/office/drawing/2014/main" id="{DE6F5CBE-715A-4566-B051-625270A9753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305" name="Picture 304" descr="NCCP CMYK BI.jpg">
          <a:extLst>
            <a:ext uri="{FF2B5EF4-FFF2-40B4-BE49-F238E27FC236}">
              <a16:creationId xmlns:a16="http://schemas.microsoft.com/office/drawing/2014/main" id="{AA628A31-644A-42DD-99B9-CCB5D6FD103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06" name="Picture 305" descr="NCCP CMYK BI.jpg">
          <a:extLst>
            <a:ext uri="{FF2B5EF4-FFF2-40B4-BE49-F238E27FC236}">
              <a16:creationId xmlns:a16="http://schemas.microsoft.com/office/drawing/2014/main" id="{A3948179-57A2-4ACA-A9C1-918C9F67726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307" name="Picture 306" descr="NCCP CMYK BI.jpg">
          <a:extLst>
            <a:ext uri="{FF2B5EF4-FFF2-40B4-BE49-F238E27FC236}">
              <a16:creationId xmlns:a16="http://schemas.microsoft.com/office/drawing/2014/main" id="{EAB14C6E-CE50-4698-BF86-B662CC6360E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308" name="Picture 307" descr="NCCP CMYK BI.jpg">
          <a:extLst>
            <a:ext uri="{FF2B5EF4-FFF2-40B4-BE49-F238E27FC236}">
              <a16:creationId xmlns:a16="http://schemas.microsoft.com/office/drawing/2014/main" id="{8C6993AF-0972-4CA3-B332-85B56CD185D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309" name="Picture 308" descr="NCCP CMYK BI.jpg">
          <a:extLst>
            <a:ext uri="{FF2B5EF4-FFF2-40B4-BE49-F238E27FC236}">
              <a16:creationId xmlns:a16="http://schemas.microsoft.com/office/drawing/2014/main" id="{5296DB5A-303F-4170-91D7-E7D69A95537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310" name="Picture 309" descr="NCCP CMYK BI.jpg">
          <a:extLst>
            <a:ext uri="{FF2B5EF4-FFF2-40B4-BE49-F238E27FC236}">
              <a16:creationId xmlns:a16="http://schemas.microsoft.com/office/drawing/2014/main" id="{EB350997-049C-44A2-A44B-C5405A489BC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311" name="Picture 310" descr="NCCP CMYK BI.jpg">
          <a:extLst>
            <a:ext uri="{FF2B5EF4-FFF2-40B4-BE49-F238E27FC236}">
              <a16:creationId xmlns:a16="http://schemas.microsoft.com/office/drawing/2014/main" id="{03721469-B11E-45E2-BB71-D7250A17F25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312" name="Picture 311" descr="NCCP CMYK BI.jpg">
          <a:extLst>
            <a:ext uri="{FF2B5EF4-FFF2-40B4-BE49-F238E27FC236}">
              <a16:creationId xmlns:a16="http://schemas.microsoft.com/office/drawing/2014/main" id="{5E8B2C30-C459-4301-AA31-1457EAF8F99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313" name="Picture 312" descr="NCCP CMYK BI.jpg">
          <a:extLst>
            <a:ext uri="{FF2B5EF4-FFF2-40B4-BE49-F238E27FC236}">
              <a16:creationId xmlns:a16="http://schemas.microsoft.com/office/drawing/2014/main" id="{0AA2D071-4FF2-4D60-B608-668110779E1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314" name="Picture 313" descr="NCCP CMYK BI.jpg">
          <a:extLst>
            <a:ext uri="{FF2B5EF4-FFF2-40B4-BE49-F238E27FC236}">
              <a16:creationId xmlns:a16="http://schemas.microsoft.com/office/drawing/2014/main" id="{8B68B26C-5706-4753-A109-5443D5BB5FC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315" name="Picture 314" descr="NCCP CMYK BI.jpg">
          <a:extLst>
            <a:ext uri="{FF2B5EF4-FFF2-40B4-BE49-F238E27FC236}">
              <a16:creationId xmlns:a16="http://schemas.microsoft.com/office/drawing/2014/main" id="{78B5C979-F41D-4031-8409-CE1A565C324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16" name="Picture 315" descr="NCCP CMYK BI.jpg">
          <a:extLst>
            <a:ext uri="{FF2B5EF4-FFF2-40B4-BE49-F238E27FC236}">
              <a16:creationId xmlns:a16="http://schemas.microsoft.com/office/drawing/2014/main" id="{26FAD60D-64C5-4134-A3AA-EB50E20B9B3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317" name="Picture 316" descr="NCCP CMYK BI.jpg">
          <a:extLst>
            <a:ext uri="{FF2B5EF4-FFF2-40B4-BE49-F238E27FC236}">
              <a16:creationId xmlns:a16="http://schemas.microsoft.com/office/drawing/2014/main" id="{B1AB7406-925E-4AD1-9A87-A8BA79076B4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318" name="Picture 317" descr="NCCP CMYK BI.jpg">
          <a:extLst>
            <a:ext uri="{FF2B5EF4-FFF2-40B4-BE49-F238E27FC236}">
              <a16:creationId xmlns:a16="http://schemas.microsoft.com/office/drawing/2014/main" id="{78E56A3B-F6F5-4891-B604-6271BE0AA95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19" name="Picture 318" descr="NCCP CMYK BI.jpg">
          <a:extLst>
            <a:ext uri="{FF2B5EF4-FFF2-40B4-BE49-F238E27FC236}">
              <a16:creationId xmlns:a16="http://schemas.microsoft.com/office/drawing/2014/main" id="{3ACB4669-1319-4C08-8294-5F17A092E84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320" name="Picture 319" descr="NCCP CMYK BI.jpg">
          <a:extLst>
            <a:ext uri="{FF2B5EF4-FFF2-40B4-BE49-F238E27FC236}">
              <a16:creationId xmlns:a16="http://schemas.microsoft.com/office/drawing/2014/main" id="{421536DC-4B9D-4D7D-A4D2-7091054B256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321" name="Picture 320" descr="NCCP CMYK BI.jpg">
          <a:extLst>
            <a:ext uri="{FF2B5EF4-FFF2-40B4-BE49-F238E27FC236}">
              <a16:creationId xmlns:a16="http://schemas.microsoft.com/office/drawing/2014/main" id="{03C3EEA9-5C33-487B-AA1F-4974C936F88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322" name="Picture 321" descr="NCCP CMYK BI.jpg">
          <a:extLst>
            <a:ext uri="{FF2B5EF4-FFF2-40B4-BE49-F238E27FC236}">
              <a16:creationId xmlns:a16="http://schemas.microsoft.com/office/drawing/2014/main" id="{29B1362A-8C72-4F41-BFA4-2AED4200247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323" name="Picture 322" descr="NCCP CMYK BI.jpg">
          <a:extLst>
            <a:ext uri="{FF2B5EF4-FFF2-40B4-BE49-F238E27FC236}">
              <a16:creationId xmlns:a16="http://schemas.microsoft.com/office/drawing/2014/main" id="{FA0718FA-393B-44C8-9B0A-96537EE6171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324" name="Picture 323" descr="NCCP CMYK BI.jpg">
          <a:extLst>
            <a:ext uri="{FF2B5EF4-FFF2-40B4-BE49-F238E27FC236}">
              <a16:creationId xmlns:a16="http://schemas.microsoft.com/office/drawing/2014/main" id="{BAC78CF8-D338-442E-BCB5-AEC16812A89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325" name="Picture 324" descr="NCCP CMYK BI.jpg">
          <a:extLst>
            <a:ext uri="{FF2B5EF4-FFF2-40B4-BE49-F238E27FC236}">
              <a16:creationId xmlns:a16="http://schemas.microsoft.com/office/drawing/2014/main" id="{550ED51C-CDD4-4BB9-A01D-8F129F76019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326" name="Picture 325" descr="NCCP CMYK BI.jpg">
          <a:extLst>
            <a:ext uri="{FF2B5EF4-FFF2-40B4-BE49-F238E27FC236}">
              <a16:creationId xmlns:a16="http://schemas.microsoft.com/office/drawing/2014/main" id="{C6BE76B8-3E72-4DEC-997A-70D5DAA2E29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327" name="Picture 326" descr="NCCP CMYK BI.jpg">
          <a:extLst>
            <a:ext uri="{FF2B5EF4-FFF2-40B4-BE49-F238E27FC236}">
              <a16:creationId xmlns:a16="http://schemas.microsoft.com/office/drawing/2014/main" id="{991A19EE-FEBE-4DEC-8FBD-34C5E856193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328" name="Picture 327" descr="NCCP CMYK BI.jpg">
          <a:extLst>
            <a:ext uri="{FF2B5EF4-FFF2-40B4-BE49-F238E27FC236}">
              <a16:creationId xmlns:a16="http://schemas.microsoft.com/office/drawing/2014/main" id="{6273C5C3-A61C-4EFF-AEA1-0A8FD2F6984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29" name="Picture 328" descr="NCCP CMYK BI.jpg">
          <a:extLst>
            <a:ext uri="{FF2B5EF4-FFF2-40B4-BE49-F238E27FC236}">
              <a16:creationId xmlns:a16="http://schemas.microsoft.com/office/drawing/2014/main" id="{907E6C5A-D928-47CE-ABDA-E967224CB78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330" name="Picture 329" descr="NCCP CMYK BI.jpg">
          <a:extLst>
            <a:ext uri="{FF2B5EF4-FFF2-40B4-BE49-F238E27FC236}">
              <a16:creationId xmlns:a16="http://schemas.microsoft.com/office/drawing/2014/main" id="{3F568054-3CAB-4C3F-8CF6-8A632B6DDA0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331" name="Picture 330" descr="NCCP CMYK BI.jpg">
          <a:extLst>
            <a:ext uri="{FF2B5EF4-FFF2-40B4-BE49-F238E27FC236}">
              <a16:creationId xmlns:a16="http://schemas.microsoft.com/office/drawing/2014/main" id="{3598CCE9-23D7-4EDF-B7C2-CDC925B4C1B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332" name="Picture 331" descr="NCCP CMYK BI.jpg">
          <a:extLst>
            <a:ext uri="{FF2B5EF4-FFF2-40B4-BE49-F238E27FC236}">
              <a16:creationId xmlns:a16="http://schemas.microsoft.com/office/drawing/2014/main" id="{3732B41D-32AD-4F4F-8AFF-6C7B05E04BC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333" name="Picture 332" descr="NCCP CMYK BI.jpg">
          <a:extLst>
            <a:ext uri="{FF2B5EF4-FFF2-40B4-BE49-F238E27FC236}">
              <a16:creationId xmlns:a16="http://schemas.microsoft.com/office/drawing/2014/main" id="{393C277A-CE23-45C7-943D-60258774909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34" name="Picture 333" descr="NCCP CMYK BI.jpg">
          <a:extLst>
            <a:ext uri="{FF2B5EF4-FFF2-40B4-BE49-F238E27FC236}">
              <a16:creationId xmlns:a16="http://schemas.microsoft.com/office/drawing/2014/main" id="{245EFCC0-DF87-41E4-BA88-55F5055C3BA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335" name="Picture 334" descr="NCCP CMYK BI.jpg">
          <a:extLst>
            <a:ext uri="{FF2B5EF4-FFF2-40B4-BE49-F238E27FC236}">
              <a16:creationId xmlns:a16="http://schemas.microsoft.com/office/drawing/2014/main" id="{C134F044-79B4-46D0-8D13-980B01FB464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336" name="Picture 335" descr="NCCP CMYK BI.jpg">
          <a:extLst>
            <a:ext uri="{FF2B5EF4-FFF2-40B4-BE49-F238E27FC236}">
              <a16:creationId xmlns:a16="http://schemas.microsoft.com/office/drawing/2014/main" id="{4A2F639F-E2BF-431D-B1D9-93927773226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337" name="Picture 336" descr="NCCP CMYK BI.jpg">
          <a:extLst>
            <a:ext uri="{FF2B5EF4-FFF2-40B4-BE49-F238E27FC236}">
              <a16:creationId xmlns:a16="http://schemas.microsoft.com/office/drawing/2014/main" id="{F0D37F67-7F14-4A48-BB6E-913319714FB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338" name="Picture 337" descr="NCCP CMYK BI.jpg">
          <a:extLst>
            <a:ext uri="{FF2B5EF4-FFF2-40B4-BE49-F238E27FC236}">
              <a16:creationId xmlns:a16="http://schemas.microsoft.com/office/drawing/2014/main" id="{962BF1C0-1FC3-4731-B55A-FD45D5167F0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339" name="Picture 338" descr="NCCP CMYK BI.jpg">
          <a:extLst>
            <a:ext uri="{FF2B5EF4-FFF2-40B4-BE49-F238E27FC236}">
              <a16:creationId xmlns:a16="http://schemas.microsoft.com/office/drawing/2014/main" id="{E73CFA4C-4222-4FC6-AB9E-D3B70AB8818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340" name="Picture 339" descr="NCCP CMYK BI.jpg">
          <a:extLst>
            <a:ext uri="{FF2B5EF4-FFF2-40B4-BE49-F238E27FC236}">
              <a16:creationId xmlns:a16="http://schemas.microsoft.com/office/drawing/2014/main" id="{DD559AB7-C211-4515-8BC0-DEC295AC423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341" name="Picture 340" descr="NCCP CMYK BI.jpg">
          <a:extLst>
            <a:ext uri="{FF2B5EF4-FFF2-40B4-BE49-F238E27FC236}">
              <a16:creationId xmlns:a16="http://schemas.microsoft.com/office/drawing/2014/main" id="{89E3CCB4-69F8-4945-8F4A-B9B9B382F34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42" name="Picture 341" descr="NCCP CMYK BI.jpg">
          <a:extLst>
            <a:ext uri="{FF2B5EF4-FFF2-40B4-BE49-F238E27FC236}">
              <a16:creationId xmlns:a16="http://schemas.microsoft.com/office/drawing/2014/main" id="{350F534F-9AF8-4A19-BC89-5EF797C26D9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343" name="Picture 342" descr="NCCP CMYK BI.jpg">
          <a:extLst>
            <a:ext uri="{FF2B5EF4-FFF2-40B4-BE49-F238E27FC236}">
              <a16:creationId xmlns:a16="http://schemas.microsoft.com/office/drawing/2014/main" id="{43A7EE32-4568-4A5C-8E9A-BEAE9C66BB3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344" name="Picture 343" descr="NCCP CMYK BI.jpg">
          <a:extLst>
            <a:ext uri="{FF2B5EF4-FFF2-40B4-BE49-F238E27FC236}">
              <a16:creationId xmlns:a16="http://schemas.microsoft.com/office/drawing/2014/main" id="{94024664-DA93-4F79-96C9-884F34BB843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345" name="Picture 344" descr="NCCP CMYK BI.jpg">
          <a:extLst>
            <a:ext uri="{FF2B5EF4-FFF2-40B4-BE49-F238E27FC236}">
              <a16:creationId xmlns:a16="http://schemas.microsoft.com/office/drawing/2014/main" id="{B27EAA3D-047B-44EA-9AD9-37C59D60B51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346" name="Picture 345" descr="NCCP CMYK BI.jpg">
          <a:extLst>
            <a:ext uri="{FF2B5EF4-FFF2-40B4-BE49-F238E27FC236}">
              <a16:creationId xmlns:a16="http://schemas.microsoft.com/office/drawing/2014/main" id="{043B2A0D-2459-49D5-9EFB-9FAF8DB51E8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47" name="Picture 346" descr="NCCP CMYK BI.jpg">
          <a:extLst>
            <a:ext uri="{FF2B5EF4-FFF2-40B4-BE49-F238E27FC236}">
              <a16:creationId xmlns:a16="http://schemas.microsoft.com/office/drawing/2014/main" id="{900DA214-A0F7-4831-98CF-BBD120E4B89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348" name="Picture 347" descr="NCCP CMYK BI.jpg">
          <a:extLst>
            <a:ext uri="{FF2B5EF4-FFF2-40B4-BE49-F238E27FC236}">
              <a16:creationId xmlns:a16="http://schemas.microsoft.com/office/drawing/2014/main" id="{30A97B0F-A331-400D-B393-B7E16F95866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349" name="Picture 348" descr="NCCP CMYK BI.jpg">
          <a:extLst>
            <a:ext uri="{FF2B5EF4-FFF2-40B4-BE49-F238E27FC236}">
              <a16:creationId xmlns:a16="http://schemas.microsoft.com/office/drawing/2014/main" id="{800C4930-7F83-4B42-AC1D-BB2CE9CDC82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350" name="Picture 349" descr="NCCP CMYK BI.jpg">
          <a:extLst>
            <a:ext uri="{FF2B5EF4-FFF2-40B4-BE49-F238E27FC236}">
              <a16:creationId xmlns:a16="http://schemas.microsoft.com/office/drawing/2014/main" id="{94DA2CCE-8E56-4E6D-AB89-9E5803756FF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351" name="Picture 350" descr="NCCP CMYK BI.jpg">
          <a:extLst>
            <a:ext uri="{FF2B5EF4-FFF2-40B4-BE49-F238E27FC236}">
              <a16:creationId xmlns:a16="http://schemas.microsoft.com/office/drawing/2014/main" id="{68F7E31A-B128-4DDD-A92E-650ACDF807C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352" name="Picture 351" descr="NCCP CMYK BI.jpg">
          <a:extLst>
            <a:ext uri="{FF2B5EF4-FFF2-40B4-BE49-F238E27FC236}">
              <a16:creationId xmlns:a16="http://schemas.microsoft.com/office/drawing/2014/main" id="{D07734B8-7077-4620-9694-1DC6967EDAE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353" name="Picture 352" descr="NCCP CMYK BI.jpg">
          <a:extLst>
            <a:ext uri="{FF2B5EF4-FFF2-40B4-BE49-F238E27FC236}">
              <a16:creationId xmlns:a16="http://schemas.microsoft.com/office/drawing/2014/main" id="{90A18E53-9F43-4A94-9757-A3D7B1DAB4D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354" name="Picture 353" descr="NCCP CMYK BI.jpg">
          <a:extLst>
            <a:ext uri="{FF2B5EF4-FFF2-40B4-BE49-F238E27FC236}">
              <a16:creationId xmlns:a16="http://schemas.microsoft.com/office/drawing/2014/main" id="{0FA3EDC3-E201-488F-854A-3E9EF346AC2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355" name="Picture 354" descr="NCCP CMYK BI.jpg">
          <a:extLst>
            <a:ext uri="{FF2B5EF4-FFF2-40B4-BE49-F238E27FC236}">
              <a16:creationId xmlns:a16="http://schemas.microsoft.com/office/drawing/2014/main" id="{3CB97D78-363C-4F12-95D6-BAB91130FBE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356" name="Picture 355" descr="NCCP CMYK BI.jpg">
          <a:extLst>
            <a:ext uri="{FF2B5EF4-FFF2-40B4-BE49-F238E27FC236}">
              <a16:creationId xmlns:a16="http://schemas.microsoft.com/office/drawing/2014/main" id="{D41E9CBB-85D1-472F-879F-27E5C5C0975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57" name="Picture 356" descr="NCCP CMYK BI.jpg">
          <a:extLst>
            <a:ext uri="{FF2B5EF4-FFF2-40B4-BE49-F238E27FC236}">
              <a16:creationId xmlns:a16="http://schemas.microsoft.com/office/drawing/2014/main" id="{8DAE1A08-6A70-4589-BEAE-274179C97F4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358" name="Picture 357" descr="NCCP CMYK BI.jpg">
          <a:extLst>
            <a:ext uri="{FF2B5EF4-FFF2-40B4-BE49-F238E27FC236}">
              <a16:creationId xmlns:a16="http://schemas.microsoft.com/office/drawing/2014/main" id="{0B5A8C9A-169A-4307-8636-49DAAE783CE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359" name="Picture 358" descr="NCCP CMYK BI.jpg">
          <a:extLst>
            <a:ext uri="{FF2B5EF4-FFF2-40B4-BE49-F238E27FC236}">
              <a16:creationId xmlns:a16="http://schemas.microsoft.com/office/drawing/2014/main" id="{ABA8DA87-8BFE-4D2C-8959-19BEF102153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60" name="Picture 359" descr="NCCP CMYK BI.jpg">
          <a:extLst>
            <a:ext uri="{FF2B5EF4-FFF2-40B4-BE49-F238E27FC236}">
              <a16:creationId xmlns:a16="http://schemas.microsoft.com/office/drawing/2014/main" id="{89DA0676-7E0F-4408-850B-4853006C31C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361" name="Picture 360" descr="NCCP CMYK BI.jpg">
          <a:extLst>
            <a:ext uri="{FF2B5EF4-FFF2-40B4-BE49-F238E27FC236}">
              <a16:creationId xmlns:a16="http://schemas.microsoft.com/office/drawing/2014/main" id="{F0CDE731-12C5-4E21-802E-F58D546761B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362" name="Picture 361" descr="NCCP CMYK BI.jpg">
          <a:extLst>
            <a:ext uri="{FF2B5EF4-FFF2-40B4-BE49-F238E27FC236}">
              <a16:creationId xmlns:a16="http://schemas.microsoft.com/office/drawing/2014/main" id="{35A6E384-F5CC-4FC5-AE97-AD9D6422DAC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363" name="Picture 362" descr="NCCP CMYK BI.jpg">
          <a:extLst>
            <a:ext uri="{FF2B5EF4-FFF2-40B4-BE49-F238E27FC236}">
              <a16:creationId xmlns:a16="http://schemas.microsoft.com/office/drawing/2014/main" id="{0ABED75D-B6EC-4BEE-A257-EEEB95998BF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364" name="Picture 363" descr="NCCP CMYK BI.jpg">
          <a:extLst>
            <a:ext uri="{FF2B5EF4-FFF2-40B4-BE49-F238E27FC236}">
              <a16:creationId xmlns:a16="http://schemas.microsoft.com/office/drawing/2014/main" id="{A7F922D0-D099-4A4B-8EEE-6032AFE0ADE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365" name="Picture 364" descr="NCCP CMYK BI.jpg">
          <a:extLst>
            <a:ext uri="{FF2B5EF4-FFF2-40B4-BE49-F238E27FC236}">
              <a16:creationId xmlns:a16="http://schemas.microsoft.com/office/drawing/2014/main" id="{9DDF888F-BB2A-434B-8B43-3CE7BCDE3B2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366" name="Picture 365" descr="NCCP CMYK BI.jpg">
          <a:extLst>
            <a:ext uri="{FF2B5EF4-FFF2-40B4-BE49-F238E27FC236}">
              <a16:creationId xmlns:a16="http://schemas.microsoft.com/office/drawing/2014/main" id="{E823FF5F-2938-4678-9ACE-09A612F7DD6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367" name="Picture 366" descr="NCCP CMYK BI.jpg">
          <a:extLst>
            <a:ext uri="{FF2B5EF4-FFF2-40B4-BE49-F238E27FC236}">
              <a16:creationId xmlns:a16="http://schemas.microsoft.com/office/drawing/2014/main" id="{B5EE8BA0-EE16-4573-A67F-26274EC7DDE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368" name="Picture 367" descr="NCCP CMYK BI.jpg">
          <a:extLst>
            <a:ext uri="{FF2B5EF4-FFF2-40B4-BE49-F238E27FC236}">
              <a16:creationId xmlns:a16="http://schemas.microsoft.com/office/drawing/2014/main" id="{2F36DC24-781A-4E4B-99C2-39BFDCF05B8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369" name="Picture 368" descr="NCCP CMYK BI.jpg">
          <a:extLst>
            <a:ext uri="{FF2B5EF4-FFF2-40B4-BE49-F238E27FC236}">
              <a16:creationId xmlns:a16="http://schemas.microsoft.com/office/drawing/2014/main" id="{CD367906-45C2-4881-820F-547C904859F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70" name="Picture 369" descr="NCCP CMYK BI.jpg">
          <a:extLst>
            <a:ext uri="{FF2B5EF4-FFF2-40B4-BE49-F238E27FC236}">
              <a16:creationId xmlns:a16="http://schemas.microsoft.com/office/drawing/2014/main" id="{3D9C019C-8568-4E44-BA51-A528C989228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371" name="Picture 370" descr="NCCP CMYK BI.jpg">
          <a:extLst>
            <a:ext uri="{FF2B5EF4-FFF2-40B4-BE49-F238E27FC236}">
              <a16:creationId xmlns:a16="http://schemas.microsoft.com/office/drawing/2014/main" id="{ACE5CFCF-DB5F-450B-AB29-E816275DD59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372" name="Picture 371" descr="NCCP CMYK BI.jpg">
          <a:extLst>
            <a:ext uri="{FF2B5EF4-FFF2-40B4-BE49-F238E27FC236}">
              <a16:creationId xmlns:a16="http://schemas.microsoft.com/office/drawing/2014/main" id="{E889EFEA-DC5B-42B0-9166-6C471F884BC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373" name="Picture 372" descr="NCCP CMYK BI.jpg">
          <a:extLst>
            <a:ext uri="{FF2B5EF4-FFF2-40B4-BE49-F238E27FC236}">
              <a16:creationId xmlns:a16="http://schemas.microsoft.com/office/drawing/2014/main" id="{5C5FD7D1-DBB4-484D-8035-1DB6A4892EC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374" name="Picture 373" descr="NCCP CMYK BI.jpg">
          <a:extLst>
            <a:ext uri="{FF2B5EF4-FFF2-40B4-BE49-F238E27FC236}">
              <a16:creationId xmlns:a16="http://schemas.microsoft.com/office/drawing/2014/main" id="{2C556F36-46A5-49E8-B6B4-126775FBF47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75" name="Picture 374" descr="NCCP CMYK BI.jpg">
          <a:extLst>
            <a:ext uri="{FF2B5EF4-FFF2-40B4-BE49-F238E27FC236}">
              <a16:creationId xmlns:a16="http://schemas.microsoft.com/office/drawing/2014/main" id="{C8863EAF-E2DB-4634-9FD5-3A3B06CFF15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376" name="Picture 375" descr="NCCP CMYK BI.jpg">
          <a:extLst>
            <a:ext uri="{FF2B5EF4-FFF2-40B4-BE49-F238E27FC236}">
              <a16:creationId xmlns:a16="http://schemas.microsoft.com/office/drawing/2014/main" id="{69C0729B-6CAD-4446-BFF1-211ECBEEE66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377" name="Picture 376" descr="NCCP CMYK BI.jpg">
          <a:extLst>
            <a:ext uri="{FF2B5EF4-FFF2-40B4-BE49-F238E27FC236}">
              <a16:creationId xmlns:a16="http://schemas.microsoft.com/office/drawing/2014/main" id="{F27A3657-46A3-4B71-9246-A548E9A68CD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378" name="Picture 377" descr="NCCP CMYK BI.jpg">
          <a:extLst>
            <a:ext uri="{FF2B5EF4-FFF2-40B4-BE49-F238E27FC236}">
              <a16:creationId xmlns:a16="http://schemas.microsoft.com/office/drawing/2014/main" id="{7296EB9F-6569-4966-A136-FC767A7AC63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379" name="Picture 378" descr="NCCP CMYK BI.jpg">
          <a:extLst>
            <a:ext uri="{FF2B5EF4-FFF2-40B4-BE49-F238E27FC236}">
              <a16:creationId xmlns:a16="http://schemas.microsoft.com/office/drawing/2014/main" id="{3238C86E-5455-49BF-8EA9-6643570A37C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380" name="Picture 379" descr="NCCP CMYK BI.jpg">
          <a:extLst>
            <a:ext uri="{FF2B5EF4-FFF2-40B4-BE49-F238E27FC236}">
              <a16:creationId xmlns:a16="http://schemas.microsoft.com/office/drawing/2014/main" id="{15A5B3F9-864A-45B2-A4FA-AC48C320545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381" name="Picture 380" descr="NCCP CMYK BI.jpg">
          <a:extLst>
            <a:ext uri="{FF2B5EF4-FFF2-40B4-BE49-F238E27FC236}">
              <a16:creationId xmlns:a16="http://schemas.microsoft.com/office/drawing/2014/main" id="{22CFE90E-6C5D-40A3-A245-A5D7ED70B1A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382" name="Picture 381" descr="NCCP CMYK BI.jpg">
          <a:extLst>
            <a:ext uri="{FF2B5EF4-FFF2-40B4-BE49-F238E27FC236}">
              <a16:creationId xmlns:a16="http://schemas.microsoft.com/office/drawing/2014/main" id="{1B5729B7-2B32-48E2-BB04-8A3A69C16B5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83" name="Picture 382" descr="NCCP CMYK BI.jpg">
          <a:extLst>
            <a:ext uri="{FF2B5EF4-FFF2-40B4-BE49-F238E27FC236}">
              <a16:creationId xmlns:a16="http://schemas.microsoft.com/office/drawing/2014/main" id="{74BA3CC8-7FB0-4F24-8B47-257903ADB2F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384" name="Picture 383" descr="NCCP CMYK BI.jpg">
          <a:extLst>
            <a:ext uri="{FF2B5EF4-FFF2-40B4-BE49-F238E27FC236}">
              <a16:creationId xmlns:a16="http://schemas.microsoft.com/office/drawing/2014/main" id="{D5E069E1-E33E-4AB8-9A3A-9A28ADFB53F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385" name="Picture 384" descr="NCCP CMYK BI.jpg">
          <a:extLst>
            <a:ext uri="{FF2B5EF4-FFF2-40B4-BE49-F238E27FC236}">
              <a16:creationId xmlns:a16="http://schemas.microsoft.com/office/drawing/2014/main" id="{4BC4B9FC-2671-45DB-A049-F83F8960C48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386" name="Picture 385" descr="NCCP CMYK BI.jpg">
          <a:extLst>
            <a:ext uri="{FF2B5EF4-FFF2-40B4-BE49-F238E27FC236}">
              <a16:creationId xmlns:a16="http://schemas.microsoft.com/office/drawing/2014/main" id="{6D8E36FB-8665-4CC1-89DA-5C585538E61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387" name="Picture 386" descr="NCCP CMYK BI.jpg">
          <a:extLst>
            <a:ext uri="{FF2B5EF4-FFF2-40B4-BE49-F238E27FC236}">
              <a16:creationId xmlns:a16="http://schemas.microsoft.com/office/drawing/2014/main" id="{5C01E234-9AE9-47C4-9E91-A01704132DE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88" name="Picture 387" descr="NCCP CMYK BI.jpg">
          <a:extLst>
            <a:ext uri="{FF2B5EF4-FFF2-40B4-BE49-F238E27FC236}">
              <a16:creationId xmlns:a16="http://schemas.microsoft.com/office/drawing/2014/main" id="{A72B003E-36AB-4E18-BC17-31BFB87D57C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389" name="Picture 388" descr="NCCP CMYK BI.jpg">
          <a:extLst>
            <a:ext uri="{FF2B5EF4-FFF2-40B4-BE49-F238E27FC236}">
              <a16:creationId xmlns:a16="http://schemas.microsoft.com/office/drawing/2014/main" id="{60135706-070D-46D2-A71E-2ECDD039E0D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390" name="Picture 389" descr="NCCP CMYK BI.jpg">
          <a:extLst>
            <a:ext uri="{FF2B5EF4-FFF2-40B4-BE49-F238E27FC236}">
              <a16:creationId xmlns:a16="http://schemas.microsoft.com/office/drawing/2014/main" id="{F57C8440-82F4-4F37-9DD1-18A28DBB588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391" name="Picture 390" descr="NCCP CMYK BI.jpg">
          <a:extLst>
            <a:ext uri="{FF2B5EF4-FFF2-40B4-BE49-F238E27FC236}">
              <a16:creationId xmlns:a16="http://schemas.microsoft.com/office/drawing/2014/main" id="{2B3687B3-10AB-46DA-94AE-ED43AC43634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392" name="Picture 391" descr="NCCP CMYK BI.jpg">
          <a:extLst>
            <a:ext uri="{FF2B5EF4-FFF2-40B4-BE49-F238E27FC236}">
              <a16:creationId xmlns:a16="http://schemas.microsoft.com/office/drawing/2014/main" id="{DF66D104-DFD0-4C5C-A13B-354A37798B6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393" name="Picture 392" descr="NCCP CMYK BI.jpg">
          <a:extLst>
            <a:ext uri="{FF2B5EF4-FFF2-40B4-BE49-F238E27FC236}">
              <a16:creationId xmlns:a16="http://schemas.microsoft.com/office/drawing/2014/main" id="{4F85323B-8723-49EE-83C9-C6A9063D647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394" name="Picture 393" descr="NCCP CMYK BI.jpg">
          <a:extLst>
            <a:ext uri="{FF2B5EF4-FFF2-40B4-BE49-F238E27FC236}">
              <a16:creationId xmlns:a16="http://schemas.microsoft.com/office/drawing/2014/main" id="{BB325177-8E20-4ECA-B0B6-5997A0EA72D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395" name="Picture 394" descr="NCCP CMYK BI.jpg">
          <a:extLst>
            <a:ext uri="{FF2B5EF4-FFF2-40B4-BE49-F238E27FC236}">
              <a16:creationId xmlns:a16="http://schemas.microsoft.com/office/drawing/2014/main" id="{9B618570-2415-4FC4-AAD9-5F4405A89EF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396" name="Picture 395" descr="NCCP CMYK BI.jpg">
          <a:extLst>
            <a:ext uri="{FF2B5EF4-FFF2-40B4-BE49-F238E27FC236}">
              <a16:creationId xmlns:a16="http://schemas.microsoft.com/office/drawing/2014/main" id="{B2C5253A-CEE4-43E2-B046-835BF29C617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397" name="Picture 396" descr="NCCP CMYK BI.jpg">
          <a:extLst>
            <a:ext uri="{FF2B5EF4-FFF2-40B4-BE49-F238E27FC236}">
              <a16:creationId xmlns:a16="http://schemas.microsoft.com/office/drawing/2014/main" id="{676E5802-2B43-4C15-95A9-C69CA1D232D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398" name="Picture 397" descr="NCCP CMYK BI.jpg">
          <a:extLst>
            <a:ext uri="{FF2B5EF4-FFF2-40B4-BE49-F238E27FC236}">
              <a16:creationId xmlns:a16="http://schemas.microsoft.com/office/drawing/2014/main" id="{A8B847DA-1426-44B9-BD96-CE1157E594C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399" name="Picture 398" descr="NCCP CMYK BI.jpg">
          <a:extLst>
            <a:ext uri="{FF2B5EF4-FFF2-40B4-BE49-F238E27FC236}">
              <a16:creationId xmlns:a16="http://schemas.microsoft.com/office/drawing/2014/main" id="{5E5C28E0-214A-4D46-BF69-CA2AEAEB411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00" name="Picture 399" descr="NCCP CMYK BI.jpg">
          <a:extLst>
            <a:ext uri="{FF2B5EF4-FFF2-40B4-BE49-F238E27FC236}">
              <a16:creationId xmlns:a16="http://schemas.microsoft.com/office/drawing/2014/main" id="{03303EE7-12F0-46BC-9ADF-E74D3D7ABE8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01" name="Picture 400" descr="NCCP CMYK BI.jpg">
          <a:extLst>
            <a:ext uri="{FF2B5EF4-FFF2-40B4-BE49-F238E27FC236}">
              <a16:creationId xmlns:a16="http://schemas.microsoft.com/office/drawing/2014/main" id="{A0669DA1-E134-45C2-BD4D-04F3FE11FB5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02" name="Picture 401" descr="NCCP CMYK BI.jpg">
          <a:extLst>
            <a:ext uri="{FF2B5EF4-FFF2-40B4-BE49-F238E27FC236}">
              <a16:creationId xmlns:a16="http://schemas.microsoft.com/office/drawing/2014/main" id="{DCFABD06-10BC-4873-B7C5-D1F9EECA71B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03" name="Picture 402" descr="NCCP CMYK BI.jpg">
          <a:extLst>
            <a:ext uri="{FF2B5EF4-FFF2-40B4-BE49-F238E27FC236}">
              <a16:creationId xmlns:a16="http://schemas.microsoft.com/office/drawing/2014/main" id="{72BD0039-2DC4-47BD-A99D-CA77284C1D6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04" name="Picture 403" descr="NCCP CMYK BI.jpg">
          <a:extLst>
            <a:ext uri="{FF2B5EF4-FFF2-40B4-BE49-F238E27FC236}">
              <a16:creationId xmlns:a16="http://schemas.microsoft.com/office/drawing/2014/main" id="{1A4F1AD7-5433-40D0-8A34-767C9467A8B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05" name="Picture 404" descr="NCCP CMYK BI.jpg">
          <a:extLst>
            <a:ext uri="{FF2B5EF4-FFF2-40B4-BE49-F238E27FC236}">
              <a16:creationId xmlns:a16="http://schemas.microsoft.com/office/drawing/2014/main" id="{511AFF2C-4F97-42D0-BFA0-6878394DB70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06" name="Picture 405" descr="NCCP CMYK BI.jpg">
          <a:extLst>
            <a:ext uri="{FF2B5EF4-FFF2-40B4-BE49-F238E27FC236}">
              <a16:creationId xmlns:a16="http://schemas.microsoft.com/office/drawing/2014/main" id="{09738E1F-F1E2-4BC8-B790-530C8F7D499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07" name="Picture 406" descr="NCCP CMYK BI.jpg">
          <a:extLst>
            <a:ext uri="{FF2B5EF4-FFF2-40B4-BE49-F238E27FC236}">
              <a16:creationId xmlns:a16="http://schemas.microsoft.com/office/drawing/2014/main" id="{0135F98A-2186-4317-AF1E-C72627ACE44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408" name="Picture 407" descr="NCCP CMYK BI.jpg">
          <a:extLst>
            <a:ext uri="{FF2B5EF4-FFF2-40B4-BE49-F238E27FC236}">
              <a16:creationId xmlns:a16="http://schemas.microsoft.com/office/drawing/2014/main" id="{142F7C62-6675-4B5B-AD09-0D62DBC0C21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409" name="Picture 408" descr="NCCP CMYK BI.jpg">
          <a:extLst>
            <a:ext uri="{FF2B5EF4-FFF2-40B4-BE49-F238E27FC236}">
              <a16:creationId xmlns:a16="http://schemas.microsoft.com/office/drawing/2014/main" id="{91510DEA-4C60-42F3-8C63-C57CD7B668E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410" name="Picture 409" descr="NCCP CMYK BI.jpg">
          <a:extLst>
            <a:ext uri="{FF2B5EF4-FFF2-40B4-BE49-F238E27FC236}">
              <a16:creationId xmlns:a16="http://schemas.microsoft.com/office/drawing/2014/main" id="{3C8A4BD7-CEDC-4293-AEEB-3DA232D6FED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11" name="Picture 410" descr="NCCP CMYK BI.jpg">
          <a:extLst>
            <a:ext uri="{FF2B5EF4-FFF2-40B4-BE49-F238E27FC236}">
              <a16:creationId xmlns:a16="http://schemas.microsoft.com/office/drawing/2014/main" id="{C7B33C60-EF98-40C7-B49D-61B6E28C68C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412" name="Picture 411" descr="NCCP CMYK BI.jpg">
          <a:extLst>
            <a:ext uri="{FF2B5EF4-FFF2-40B4-BE49-F238E27FC236}">
              <a16:creationId xmlns:a16="http://schemas.microsoft.com/office/drawing/2014/main" id="{5084BEA0-E192-410B-B3A6-209D0EDE08D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13" name="Picture 412" descr="NCCP CMYK BI.jpg">
          <a:extLst>
            <a:ext uri="{FF2B5EF4-FFF2-40B4-BE49-F238E27FC236}">
              <a16:creationId xmlns:a16="http://schemas.microsoft.com/office/drawing/2014/main" id="{83BB9D2B-5C9B-4BBE-9590-4629B4D80CC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14" name="Picture 413" descr="NCCP CMYK BI.jpg">
          <a:extLst>
            <a:ext uri="{FF2B5EF4-FFF2-40B4-BE49-F238E27FC236}">
              <a16:creationId xmlns:a16="http://schemas.microsoft.com/office/drawing/2014/main" id="{281C88D3-7288-4780-BBA9-44D1A984588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15" name="Picture 414" descr="NCCP CMYK BI.jpg">
          <a:extLst>
            <a:ext uri="{FF2B5EF4-FFF2-40B4-BE49-F238E27FC236}">
              <a16:creationId xmlns:a16="http://schemas.microsoft.com/office/drawing/2014/main" id="{B6EE985C-3BB0-45C6-A55B-93F5F647F4B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16" name="Picture 415" descr="NCCP CMYK BI.jpg">
          <a:extLst>
            <a:ext uri="{FF2B5EF4-FFF2-40B4-BE49-F238E27FC236}">
              <a16:creationId xmlns:a16="http://schemas.microsoft.com/office/drawing/2014/main" id="{8067E92B-8867-410D-96DE-C87DC0307A5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17" name="Picture 416" descr="NCCP CMYK BI.jpg">
          <a:extLst>
            <a:ext uri="{FF2B5EF4-FFF2-40B4-BE49-F238E27FC236}">
              <a16:creationId xmlns:a16="http://schemas.microsoft.com/office/drawing/2014/main" id="{4FF4DCAE-9886-4550-A799-B89C7BF4A12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18" name="Picture 417" descr="NCCP CMYK BI.jpg">
          <a:extLst>
            <a:ext uri="{FF2B5EF4-FFF2-40B4-BE49-F238E27FC236}">
              <a16:creationId xmlns:a16="http://schemas.microsoft.com/office/drawing/2014/main" id="{677F245C-02A2-4616-991A-2234FDE3F64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19" name="Picture 418" descr="NCCP CMYK BI.jpg">
          <a:extLst>
            <a:ext uri="{FF2B5EF4-FFF2-40B4-BE49-F238E27FC236}">
              <a16:creationId xmlns:a16="http://schemas.microsoft.com/office/drawing/2014/main" id="{89C8839C-FC8F-4DD8-9E03-045618B8BDD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20" name="Picture 419" descr="NCCP CMYK BI.jpg">
          <a:extLst>
            <a:ext uri="{FF2B5EF4-FFF2-40B4-BE49-F238E27FC236}">
              <a16:creationId xmlns:a16="http://schemas.microsoft.com/office/drawing/2014/main" id="{0B410FA5-450A-47C4-8436-38A063A3DFE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21" name="Picture 420" descr="NCCP CMYK BI.jpg">
          <a:extLst>
            <a:ext uri="{FF2B5EF4-FFF2-40B4-BE49-F238E27FC236}">
              <a16:creationId xmlns:a16="http://schemas.microsoft.com/office/drawing/2014/main" id="{EA9724A7-7DBE-47BB-A02A-32706570A36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22" name="Picture 421" descr="NCCP CMYK BI.jpg">
          <a:extLst>
            <a:ext uri="{FF2B5EF4-FFF2-40B4-BE49-F238E27FC236}">
              <a16:creationId xmlns:a16="http://schemas.microsoft.com/office/drawing/2014/main" id="{7DCCFABD-6EC3-4DEB-B0CA-EE78ABC25DF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423" name="Picture 422" descr="NCCP CMYK BI.jpg">
          <a:extLst>
            <a:ext uri="{FF2B5EF4-FFF2-40B4-BE49-F238E27FC236}">
              <a16:creationId xmlns:a16="http://schemas.microsoft.com/office/drawing/2014/main" id="{BAC4CE4B-B0AE-4138-9275-C103B31E6EB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24" name="Picture 423" descr="NCCP CMYK BI.jpg">
          <a:extLst>
            <a:ext uri="{FF2B5EF4-FFF2-40B4-BE49-F238E27FC236}">
              <a16:creationId xmlns:a16="http://schemas.microsoft.com/office/drawing/2014/main" id="{F213E4DE-52B7-4D64-979E-F9FF78C59CB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425" name="Picture 424" descr="NCCP CMYK BI.jpg">
          <a:extLst>
            <a:ext uri="{FF2B5EF4-FFF2-40B4-BE49-F238E27FC236}">
              <a16:creationId xmlns:a16="http://schemas.microsoft.com/office/drawing/2014/main" id="{1AD103EA-EB86-4AEE-80BA-F3C99F877CE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26" name="Picture 425" descr="NCCP CMYK BI.jpg">
          <a:extLst>
            <a:ext uri="{FF2B5EF4-FFF2-40B4-BE49-F238E27FC236}">
              <a16:creationId xmlns:a16="http://schemas.microsoft.com/office/drawing/2014/main" id="{E3DAEE8A-E604-40AD-8E67-4F21D9BCB46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27" name="Picture 426" descr="NCCP CMYK BI.jpg">
          <a:extLst>
            <a:ext uri="{FF2B5EF4-FFF2-40B4-BE49-F238E27FC236}">
              <a16:creationId xmlns:a16="http://schemas.microsoft.com/office/drawing/2014/main" id="{E5D02CDC-5E1A-453D-A816-146293C7A80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28" name="Picture 427" descr="NCCP CMYK BI.jpg">
          <a:extLst>
            <a:ext uri="{FF2B5EF4-FFF2-40B4-BE49-F238E27FC236}">
              <a16:creationId xmlns:a16="http://schemas.microsoft.com/office/drawing/2014/main" id="{EC96D0D4-F5B5-411C-B11E-E4F526D29E9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29" name="Picture 428" descr="NCCP CMYK BI.jpg">
          <a:extLst>
            <a:ext uri="{FF2B5EF4-FFF2-40B4-BE49-F238E27FC236}">
              <a16:creationId xmlns:a16="http://schemas.microsoft.com/office/drawing/2014/main" id="{684060BC-7EC0-4CF0-84A5-B1C075C29C7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30" name="Picture 429" descr="NCCP CMYK BI.jpg">
          <a:extLst>
            <a:ext uri="{FF2B5EF4-FFF2-40B4-BE49-F238E27FC236}">
              <a16:creationId xmlns:a16="http://schemas.microsoft.com/office/drawing/2014/main" id="{DC6B0449-E920-4B3D-9CBC-6C6D3E6031F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31" name="Picture 430" descr="NCCP CMYK BI.jpg">
          <a:extLst>
            <a:ext uri="{FF2B5EF4-FFF2-40B4-BE49-F238E27FC236}">
              <a16:creationId xmlns:a16="http://schemas.microsoft.com/office/drawing/2014/main" id="{4261687D-2A74-41E6-9EBE-88F6F933858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32" name="Picture 431" descr="NCCP CMYK BI.jpg">
          <a:extLst>
            <a:ext uri="{FF2B5EF4-FFF2-40B4-BE49-F238E27FC236}">
              <a16:creationId xmlns:a16="http://schemas.microsoft.com/office/drawing/2014/main" id="{04D34712-EBA7-4CE5-BC56-9E452F3B040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33" name="Picture 432" descr="NCCP CMYK BI.jpg">
          <a:extLst>
            <a:ext uri="{FF2B5EF4-FFF2-40B4-BE49-F238E27FC236}">
              <a16:creationId xmlns:a16="http://schemas.microsoft.com/office/drawing/2014/main" id="{7CC819F0-787D-459D-9C3B-982CF8922D5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34" name="Picture 433" descr="NCCP CMYK BI.jpg">
          <a:extLst>
            <a:ext uri="{FF2B5EF4-FFF2-40B4-BE49-F238E27FC236}">
              <a16:creationId xmlns:a16="http://schemas.microsoft.com/office/drawing/2014/main" id="{DA2D90DC-CC65-409C-B515-4CB9AE8BF64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35" name="Picture 434" descr="NCCP CMYK BI.jpg">
          <a:extLst>
            <a:ext uri="{FF2B5EF4-FFF2-40B4-BE49-F238E27FC236}">
              <a16:creationId xmlns:a16="http://schemas.microsoft.com/office/drawing/2014/main" id="{F6A077D9-3782-4DFD-9CEA-C705C31C0D3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436" name="Picture 435" descr="NCCP CMYK BI.jpg">
          <a:extLst>
            <a:ext uri="{FF2B5EF4-FFF2-40B4-BE49-F238E27FC236}">
              <a16:creationId xmlns:a16="http://schemas.microsoft.com/office/drawing/2014/main" id="{569A34D1-D71A-475B-A3AD-8568DC39D5A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437" name="Picture 436" descr="NCCP CMYK BI.jpg">
          <a:extLst>
            <a:ext uri="{FF2B5EF4-FFF2-40B4-BE49-F238E27FC236}">
              <a16:creationId xmlns:a16="http://schemas.microsoft.com/office/drawing/2014/main" id="{18D627E3-1145-474C-BBC1-08650ADD6DD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438" name="Picture 437" descr="NCCP CMYK BI.jpg">
          <a:extLst>
            <a:ext uri="{FF2B5EF4-FFF2-40B4-BE49-F238E27FC236}">
              <a16:creationId xmlns:a16="http://schemas.microsoft.com/office/drawing/2014/main" id="{C05251C8-0FF4-43E1-A191-E506959FDBF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39" name="Picture 438" descr="NCCP CMYK BI.jpg">
          <a:extLst>
            <a:ext uri="{FF2B5EF4-FFF2-40B4-BE49-F238E27FC236}">
              <a16:creationId xmlns:a16="http://schemas.microsoft.com/office/drawing/2014/main" id="{D4B6C77A-477E-48E3-8005-09BA5EB311A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440" name="Picture 439" descr="NCCP CMYK BI.jpg">
          <a:extLst>
            <a:ext uri="{FF2B5EF4-FFF2-40B4-BE49-F238E27FC236}">
              <a16:creationId xmlns:a16="http://schemas.microsoft.com/office/drawing/2014/main" id="{555C78A2-2F78-4174-A21A-8FD4C0B8C7A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41" name="Picture 440" descr="NCCP CMYK BI.jpg">
          <a:extLst>
            <a:ext uri="{FF2B5EF4-FFF2-40B4-BE49-F238E27FC236}">
              <a16:creationId xmlns:a16="http://schemas.microsoft.com/office/drawing/2014/main" id="{8A54D247-8C80-4E41-BD1B-73970EE8302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42" name="Picture 441" descr="NCCP CMYK BI.jpg">
          <a:extLst>
            <a:ext uri="{FF2B5EF4-FFF2-40B4-BE49-F238E27FC236}">
              <a16:creationId xmlns:a16="http://schemas.microsoft.com/office/drawing/2014/main" id="{AB37F560-2885-482D-9A4A-AE054137F1A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43" name="Picture 442" descr="NCCP CMYK BI.jpg">
          <a:extLst>
            <a:ext uri="{FF2B5EF4-FFF2-40B4-BE49-F238E27FC236}">
              <a16:creationId xmlns:a16="http://schemas.microsoft.com/office/drawing/2014/main" id="{CCA2C002-EAB2-419E-B0C3-B2AA8E2D721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44" name="Picture 443" descr="NCCP CMYK BI.jpg">
          <a:extLst>
            <a:ext uri="{FF2B5EF4-FFF2-40B4-BE49-F238E27FC236}">
              <a16:creationId xmlns:a16="http://schemas.microsoft.com/office/drawing/2014/main" id="{1F3A7D19-8A38-4134-A7A4-CA0A84125D9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45" name="Picture 444" descr="NCCP CMYK BI.jpg">
          <a:extLst>
            <a:ext uri="{FF2B5EF4-FFF2-40B4-BE49-F238E27FC236}">
              <a16:creationId xmlns:a16="http://schemas.microsoft.com/office/drawing/2014/main" id="{DFBEFAE1-B2C5-4A3D-A6FB-64FC9C8A0B4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46" name="Picture 445" descr="NCCP CMYK BI.jpg">
          <a:extLst>
            <a:ext uri="{FF2B5EF4-FFF2-40B4-BE49-F238E27FC236}">
              <a16:creationId xmlns:a16="http://schemas.microsoft.com/office/drawing/2014/main" id="{CD4DDB17-C0AF-4ECF-B0B1-736E103196D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47" name="Picture 446" descr="NCCP CMYK BI.jpg">
          <a:extLst>
            <a:ext uri="{FF2B5EF4-FFF2-40B4-BE49-F238E27FC236}">
              <a16:creationId xmlns:a16="http://schemas.microsoft.com/office/drawing/2014/main" id="{F6F8A800-89A3-4EF7-9DE9-5E8521EAA0A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48" name="Picture 447" descr="NCCP CMYK BI.jpg">
          <a:extLst>
            <a:ext uri="{FF2B5EF4-FFF2-40B4-BE49-F238E27FC236}">
              <a16:creationId xmlns:a16="http://schemas.microsoft.com/office/drawing/2014/main" id="{85873F42-D5EE-45A9-A9F2-9875EB32F44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449" name="Picture 448" descr="NCCP CMYK BI.jpg">
          <a:extLst>
            <a:ext uri="{FF2B5EF4-FFF2-40B4-BE49-F238E27FC236}">
              <a16:creationId xmlns:a16="http://schemas.microsoft.com/office/drawing/2014/main" id="{86C6FCB7-8B61-4CE0-AE05-97F528277E3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450" name="Picture 449" descr="NCCP CMYK BI.jpg">
          <a:extLst>
            <a:ext uri="{FF2B5EF4-FFF2-40B4-BE49-F238E27FC236}">
              <a16:creationId xmlns:a16="http://schemas.microsoft.com/office/drawing/2014/main" id="{436ECA1A-DC6D-4A21-A23A-7584E652485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451" name="Picture 450" descr="NCCP CMYK BI.jpg">
          <a:extLst>
            <a:ext uri="{FF2B5EF4-FFF2-40B4-BE49-F238E27FC236}">
              <a16:creationId xmlns:a16="http://schemas.microsoft.com/office/drawing/2014/main" id="{E4E6D762-DA14-41F5-90CF-A96AB04770A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2" name="Picture 451" descr="NCCP CMYK BI.jpg">
          <a:extLst>
            <a:ext uri="{FF2B5EF4-FFF2-40B4-BE49-F238E27FC236}">
              <a16:creationId xmlns:a16="http://schemas.microsoft.com/office/drawing/2014/main" id="{6FC2CFB7-39E0-4D19-979C-A7A2663DD1C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453" name="Picture 452" descr="NCCP CMYK BI.jpg">
          <a:extLst>
            <a:ext uri="{FF2B5EF4-FFF2-40B4-BE49-F238E27FC236}">
              <a16:creationId xmlns:a16="http://schemas.microsoft.com/office/drawing/2014/main" id="{91EF78EF-AB7F-4093-8112-E770B75E667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54" name="Picture 453" descr="NCCP CMYK BI.jpg">
          <a:extLst>
            <a:ext uri="{FF2B5EF4-FFF2-40B4-BE49-F238E27FC236}">
              <a16:creationId xmlns:a16="http://schemas.microsoft.com/office/drawing/2014/main" id="{F6C69C22-2B56-4FCC-B658-281C1B5ADEE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55" name="Picture 454" descr="NCCP CMYK BI.jpg">
          <a:extLst>
            <a:ext uri="{FF2B5EF4-FFF2-40B4-BE49-F238E27FC236}">
              <a16:creationId xmlns:a16="http://schemas.microsoft.com/office/drawing/2014/main" id="{966E0561-7D8F-4EA6-B4F2-4C4CCDFE2F9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56" name="Picture 455" descr="NCCP CMYK BI.jpg">
          <a:extLst>
            <a:ext uri="{FF2B5EF4-FFF2-40B4-BE49-F238E27FC236}">
              <a16:creationId xmlns:a16="http://schemas.microsoft.com/office/drawing/2014/main" id="{EE0AA71B-EE4D-4775-8431-6DEC07B56F1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7" name="Picture 456" descr="NCCP CMYK BI.jpg">
          <a:extLst>
            <a:ext uri="{FF2B5EF4-FFF2-40B4-BE49-F238E27FC236}">
              <a16:creationId xmlns:a16="http://schemas.microsoft.com/office/drawing/2014/main" id="{5A3F2854-4EB2-41EC-867D-F37D8E116C1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58" name="Picture 457" descr="NCCP CMYK BI.jpg">
          <a:extLst>
            <a:ext uri="{FF2B5EF4-FFF2-40B4-BE49-F238E27FC236}">
              <a16:creationId xmlns:a16="http://schemas.microsoft.com/office/drawing/2014/main" id="{E7318129-F238-467A-B788-B27A5A9452C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59" name="Picture 458" descr="NCCP CMYK BI.jpg">
          <a:extLst>
            <a:ext uri="{FF2B5EF4-FFF2-40B4-BE49-F238E27FC236}">
              <a16:creationId xmlns:a16="http://schemas.microsoft.com/office/drawing/2014/main" id="{952F68CB-765A-4D9A-B34C-C5E61611F43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60" name="Picture 459" descr="NCCP CMYK BI.jpg">
          <a:extLst>
            <a:ext uri="{FF2B5EF4-FFF2-40B4-BE49-F238E27FC236}">
              <a16:creationId xmlns:a16="http://schemas.microsoft.com/office/drawing/2014/main" id="{9158A285-9209-46BF-8C74-B5B74FAB5F5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61" name="Picture 460" descr="NCCP CMYK BI.jpg">
          <a:extLst>
            <a:ext uri="{FF2B5EF4-FFF2-40B4-BE49-F238E27FC236}">
              <a16:creationId xmlns:a16="http://schemas.microsoft.com/office/drawing/2014/main" id="{52D5A73B-7889-4A73-BDE5-23224F115B1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62" name="Picture 461" descr="NCCP CMYK BI.jpg">
          <a:extLst>
            <a:ext uri="{FF2B5EF4-FFF2-40B4-BE49-F238E27FC236}">
              <a16:creationId xmlns:a16="http://schemas.microsoft.com/office/drawing/2014/main" id="{210574B9-3B3C-40C9-881B-D978290DC21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63" name="Picture 462" descr="NCCP CMYK BI.jpg">
          <a:extLst>
            <a:ext uri="{FF2B5EF4-FFF2-40B4-BE49-F238E27FC236}">
              <a16:creationId xmlns:a16="http://schemas.microsoft.com/office/drawing/2014/main" id="{CB00DF23-8460-4DE8-9796-2F7D321CB17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464" name="Picture 463" descr="NCCP CMYK BI.jpg">
          <a:extLst>
            <a:ext uri="{FF2B5EF4-FFF2-40B4-BE49-F238E27FC236}">
              <a16:creationId xmlns:a16="http://schemas.microsoft.com/office/drawing/2014/main" id="{6A1210D9-B94D-4287-8979-7FFCAEE2CA2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65" name="Picture 464" descr="NCCP CMYK BI.jpg">
          <a:extLst>
            <a:ext uri="{FF2B5EF4-FFF2-40B4-BE49-F238E27FC236}">
              <a16:creationId xmlns:a16="http://schemas.microsoft.com/office/drawing/2014/main" id="{94800E87-1987-4EA5-9E03-FA46A1669C6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466" name="Picture 465" descr="NCCP CMYK BI.jpg">
          <a:extLst>
            <a:ext uri="{FF2B5EF4-FFF2-40B4-BE49-F238E27FC236}">
              <a16:creationId xmlns:a16="http://schemas.microsoft.com/office/drawing/2014/main" id="{C45AF2D9-FBB1-40E7-9130-8A9D3C6BD79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67" name="Picture 466" descr="NCCP CMYK BI.jpg">
          <a:extLst>
            <a:ext uri="{FF2B5EF4-FFF2-40B4-BE49-F238E27FC236}">
              <a16:creationId xmlns:a16="http://schemas.microsoft.com/office/drawing/2014/main" id="{CDA76871-2C11-47A9-BAD2-767B37590DA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68" name="Picture 467" descr="NCCP CMYK BI.jpg">
          <a:extLst>
            <a:ext uri="{FF2B5EF4-FFF2-40B4-BE49-F238E27FC236}">
              <a16:creationId xmlns:a16="http://schemas.microsoft.com/office/drawing/2014/main" id="{585560A1-02EE-4F79-880C-381562C1C78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69" name="Picture 468" descr="NCCP CMYK BI.jpg">
          <a:extLst>
            <a:ext uri="{FF2B5EF4-FFF2-40B4-BE49-F238E27FC236}">
              <a16:creationId xmlns:a16="http://schemas.microsoft.com/office/drawing/2014/main" id="{B4BD32E4-38A8-4AF5-8DAA-DC07B4A1967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70" name="Picture 469" descr="NCCP CMYK BI.jpg">
          <a:extLst>
            <a:ext uri="{FF2B5EF4-FFF2-40B4-BE49-F238E27FC236}">
              <a16:creationId xmlns:a16="http://schemas.microsoft.com/office/drawing/2014/main" id="{FD754831-D429-4591-977A-889CA883B4A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71" name="Picture 470" descr="NCCP CMYK BI.jpg">
          <a:extLst>
            <a:ext uri="{FF2B5EF4-FFF2-40B4-BE49-F238E27FC236}">
              <a16:creationId xmlns:a16="http://schemas.microsoft.com/office/drawing/2014/main" id="{7CACD359-E08B-4C06-9C72-1162D1F021F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72" name="Picture 471" descr="NCCP CMYK BI.jpg">
          <a:extLst>
            <a:ext uri="{FF2B5EF4-FFF2-40B4-BE49-F238E27FC236}">
              <a16:creationId xmlns:a16="http://schemas.microsoft.com/office/drawing/2014/main" id="{3E107CCF-F712-4304-AAE7-77F2F0E4002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73" name="Picture 472" descr="NCCP CMYK BI.jpg">
          <a:extLst>
            <a:ext uri="{FF2B5EF4-FFF2-40B4-BE49-F238E27FC236}">
              <a16:creationId xmlns:a16="http://schemas.microsoft.com/office/drawing/2014/main" id="{82352EAB-EB52-4195-B595-5A94D1B32AE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74" name="Picture 473" descr="NCCP CMYK BI.jpg">
          <a:extLst>
            <a:ext uri="{FF2B5EF4-FFF2-40B4-BE49-F238E27FC236}">
              <a16:creationId xmlns:a16="http://schemas.microsoft.com/office/drawing/2014/main" id="{7EA465D0-71E1-4184-8C17-1CACEA11121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75" name="Picture 474" descr="NCCP CMYK BI.jpg">
          <a:extLst>
            <a:ext uri="{FF2B5EF4-FFF2-40B4-BE49-F238E27FC236}">
              <a16:creationId xmlns:a16="http://schemas.microsoft.com/office/drawing/2014/main" id="{CBD067F2-94C9-49E6-B292-5CBC898239C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76" name="Picture 475" descr="NCCP CMYK BI.jpg">
          <a:extLst>
            <a:ext uri="{FF2B5EF4-FFF2-40B4-BE49-F238E27FC236}">
              <a16:creationId xmlns:a16="http://schemas.microsoft.com/office/drawing/2014/main" id="{F281E124-07B6-4B09-99F0-FAB9A43C3DB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477" name="Picture 476" descr="NCCP CMYK BI.jpg">
          <a:extLst>
            <a:ext uri="{FF2B5EF4-FFF2-40B4-BE49-F238E27FC236}">
              <a16:creationId xmlns:a16="http://schemas.microsoft.com/office/drawing/2014/main" id="{68C293F9-767B-4691-A789-F23CB8909F8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478" name="Picture 477" descr="NCCP CMYK BI.jpg">
          <a:extLst>
            <a:ext uri="{FF2B5EF4-FFF2-40B4-BE49-F238E27FC236}">
              <a16:creationId xmlns:a16="http://schemas.microsoft.com/office/drawing/2014/main" id="{771DFEC0-E3FF-44A5-BBB9-C04A63E8007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479" name="Picture 478" descr="NCCP CMYK BI.jpg">
          <a:extLst>
            <a:ext uri="{FF2B5EF4-FFF2-40B4-BE49-F238E27FC236}">
              <a16:creationId xmlns:a16="http://schemas.microsoft.com/office/drawing/2014/main" id="{B9090552-51F2-469F-9E04-C52790A8471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80" name="Picture 479" descr="NCCP CMYK BI.jpg">
          <a:extLst>
            <a:ext uri="{FF2B5EF4-FFF2-40B4-BE49-F238E27FC236}">
              <a16:creationId xmlns:a16="http://schemas.microsoft.com/office/drawing/2014/main" id="{41D8AA1A-2253-4DFF-8FB9-76CB2864A3B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481" name="Picture 480" descr="NCCP CMYK BI.jpg">
          <a:extLst>
            <a:ext uri="{FF2B5EF4-FFF2-40B4-BE49-F238E27FC236}">
              <a16:creationId xmlns:a16="http://schemas.microsoft.com/office/drawing/2014/main" id="{AB63238D-8BB8-47CA-B177-ACE9C23C625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82" name="Picture 481" descr="NCCP CMYK BI.jpg">
          <a:extLst>
            <a:ext uri="{FF2B5EF4-FFF2-40B4-BE49-F238E27FC236}">
              <a16:creationId xmlns:a16="http://schemas.microsoft.com/office/drawing/2014/main" id="{60D857AC-E9BD-4C0C-8CD1-F041BA820C3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83" name="Picture 482" descr="NCCP CMYK BI.jpg">
          <a:extLst>
            <a:ext uri="{FF2B5EF4-FFF2-40B4-BE49-F238E27FC236}">
              <a16:creationId xmlns:a16="http://schemas.microsoft.com/office/drawing/2014/main" id="{FF659F8E-88F2-4ED0-8EC0-60D2F4C9371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84" name="Picture 483" descr="NCCP CMYK BI.jpg">
          <a:extLst>
            <a:ext uri="{FF2B5EF4-FFF2-40B4-BE49-F238E27FC236}">
              <a16:creationId xmlns:a16="http://schemas.microsoft.com/office/drawing/2014/main" id="{4A981F5F-A9EA-484D-8431-26878F25DCF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85" name="Picture 484" descr="NCCP CMYK BI.jpg">
          <a:extLst>
            <a:ext uri="{FF2B5EF4-FFF2-40B4-BE49-F238E27FC236}">
              <a16:creationId xmlns:a16="http://schemas.microsoft.com/office/drawing/2014/main" id="{A344A4FC-BE63-4E94-857F-90D718F9BD0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86" name="Picture 485" descr="NCCP CMYK BI.jpg">
          <a:extLst>
            <a:ext uri="{FF2B5EF4-FFF2-40B4-BE49-F238E27FC236}">
              <a16:creationId xmlns:a16="http://schemas.microsoft.com/office/drawing/2014/main" id="{FC998457-3DA1-434A-AD66-E0450091088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87" name="Picture 486" descr="NCCP CMYK BI.jpg">
          <a:extLst>
            <a:ext uri="{FF2B5EF4-FFF2-40B4-BE49-F238E27FC236}">
              <a16:creationId xmlns:a16="http://schemas.microsoft.com/office/drawing/2014/main" id="{FD2A90E8-239A-4813-88F8-159F0860321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88" name="Picture 487" descr="NCCP CMYK BI.jpg">
          <a:extLst>
            <a:ext uri="{FF2B5EF4-FFF2-40B4-BE49-F238E27FC236}">
              <a16:creationId xmlns:a16="http://schemas.microsoft.com/office/drawing/2014/main" id="{E366274D-3EC1-420F-BB72-4BE46108D6C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89" name="Picture 488" descr="NCCP CMYK BI.jpg">
          <a:extLst>
            <a:ext uri="{FF2B5EF4-FFF2-40B4-BE49-F238E27FC236}">
              <a16:creationId xmlns:a16="http://schemas.microsoft.com/office/drawing/2014/main" id="{1F160F1B-FB8A-4FE4-BE1D-212EF575E41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490" name="Picture 489" descr="NCCP CMYK BI.jpg">
          <a:extLst>
            <a:ext uri="{FF2B5EF4-FFF2-40B4-BE49-F238E27FC236}">
              <a16:creationId xmlns:a16="http://schemas.microsoft.com/office/drawing/2014/main" id="{047207D5-6047-4098-9B3A-3EC9B579994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491" name="Picture 490" descr="NCCP CMYK BI.jpg">
          <a:extLst>
            <a:ext uri="{FF2B5EF4-FFF2-40B4-BE49-F238E27FC236}">
              <a16:creationId xmlns:a16="http://schemas.microsoft.com/office/drawing/2014/main" id="{760C7352-25AF-4E2C-B54A-EB16801B9F7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492" name="Picture 491" descr="NCCP CMYK BI.jpg">
          <a:extLst>
            <a:ext uri="{FF2B5EF4-FFF2-40B4-BE49-F238E27FC236}">
              <a16:creationId xmlns:a16="http://schemas.microsoft.com/office/drawing/2014/main" id="{4026C024-A5D6-4480-82FE-61A13D06DE6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93" name="Picture 492" descr="NCCP CMYK BI.jpg">
          <a:extLst>
            <a:ext uri="{FF2B5EF4-FFF2-40B4-BE49-F238E27FC236}">
              <a16:creationId xmlns:a16="http://schemas.microsoft.com/office/drawing/2014/main" id="{395A6912-3D4B-4534-9AEC-34B33BACEDC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494" name="Picture 493" descr="NCCP CMYK BI.jpg">
          <a:extLst>
            <a:ext uri="{FF2B5EF4-FFF2-40B4-BE49-F238E27FC236}">
              <a16:creationId xmlns:a16="http://schemas.microsoft.com/office/drawing/2014/main" id="{ADFE040A-5C56-46B3-BB2F-93F5E99151B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95" name="Picture 494" descr="NCCP CMYK BI.jpg">
          <a:extLst>
            <a:ext uri="{FF2B5EF4-FFF2-40B4-BE49-F238E27FC236}">
              <a16:creationId xmlns:a16="http://schemas.microsoft.com/office/drawing/2014/main" id="{2D5E5C1F-84D1-4EAF-A6FE-9857289CD67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96" name="Picture 495" descr="NCCP CMYK BI.jpg">
          <a:extLst>
            <a:ext uri="{FF2B5EF4-FFF2-40B4-BE49-F238E27FC236}">
              <a16:creationId xmlns:a16="http://schemas.microsoft.com/office/drawing/2014/main" id="{9C8D15AA-C119-4E41-80D2-CB411D2C781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97" name="Picture 496" descr="NCCP CMYK BI.jpg">
          <a:extLst>
            <a:ext uri="{FF2B5EF4-FFF2-40B4-BE49-F238E27FC236}">
              <a16:creationId xmlns:a16="http://schemas.microsoft.com/office/drawing/2014/main" id="{794F76C2-985B-429E-8A8E-4C4CF0D2415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98" name="Picture 497" descr="NCCP CMYK BI.jpg">
          <a:extLst>
            <a:ext uri="{FF2B5EF4-FFF2-40B4-BE49-F238E27FC236}">
              <a16:creationId xmlns:a16="http://schemas.microsoft.com/office/drawing/2014/main" id="{E7D9B1C6-D4DF-4EAA-8372-B696BDA832B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99" name="Picture 498" descr="NCCP CMYK BI.jpg">
          <a:extLst>
            <a:ext uri="{FF2B5EF4-FFF2-40B4-BE49-F238E27FC236}">
              <a16:creationId xmlns:a16="http://schemas.microsoft.com/office/drawing/2014/main" id="{C2F8292B-0C2F-4C5F-A9D0-3BBACEF0964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00" name="Picture 499" descr="NCCP CMYK BI.jpg">
          <a:extLst>
            <a:ext uri="{FF2B5EF4-FFF2-40B4-BE49-F238E27FC236}">
              <a16:creationId xmlns:a16="http://schemas.microsoft.com/office/drawing/2014/main" id="{08B207EA-311E-43A0-B51A-094C902830A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01" name="Picture 500" descr="NCCP CMYK BI.jpg">
          <a:extLst>
            <a:ext uri="{FF2B5EF4-FFF2-40B4-BE49-F238E27FC236}">
              <a16:creationId xmlns:a16="http://schemas.microsoft.com/office/drawing/2014/main" id="{F47D1FE8-E8E3-41F0-AEC2-FC38C89E02D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02" name="Picture 501" descr="NCCP CMYK BI.jpg">
          <a:extLst>
            <a:ext uri="{FF2B5EF4-FFF2-40B4-BE49-F238E27FC236}">
              <a16:creationId xmlns:a16="http://schemas.microsoft.com/office/drawing/2014/main" id="{3EB88385-F641-42B0-8B49-044E645C696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03" name="Picture 502" descr="NCCP CMYK BI.jpg">
          <a:extLst>
            <a:ext uri="{FF2B5EF4-FFF2-40B4-BE49-F238E27FC236}">
              <a16:creationId xmlns:a16="http://schemas.microsoft.com/office/drawing/2014/main" id="{BD7DC79E-D9CF-4042-A82F-7E9A7BBB582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04" name="Picture 503" descr="NCCP CMYK BI.jpg">
          <a:extLst>
            <a:ext uri="{FF2B5EF4-FFF2-40B4-BE49-F238E27FC236}">
              <a16:creationId xmlns:a16="http://schemas.microsoft.com/office/drawing/2014/main" id="{2C82C194-FA19-4872-ABB8-2827080C9D0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05" name="Picture 504" descr="NCCP CMYK BI.jpg">
          <a:extLst>
            <a:ext uri="{FF2B5EF4-FFF2-40B4-BE49-F238E27FC236}">
              <a16:creationId xmlns:a16="http://schemas.microsoft.com/office/drawing/2014/main" id="{E48D6FEB-58C3-4618-B984-398EF0F076D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06" name="Picture 505" descr="NCCP CMYK BI.jpg">
          <a:extLst>
            <a:ext uri="{FF2B5EF4-FFF2-40B4-BE49-F238E27FC236}">
              <a16:creationId xmlns:a16="http://schemas.microsoft.com/office/drawing/2014/main" id="{57FD013A-0ECD-413D-89DE-0BFF0012254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07" name="Picture 506" descr="NCCP CMYK BI.jpg">
          <a:extLst>
            <a:ext uri="{FF2B5EF4-FFF2-40B4-BE49-F238E27FC236}">
              <a16:creationId xmlns:a16="http://schemas.microsoft.com/office/drawing/2014/main" id="{F210F15C-C98E-49CD-95F8-6C72022009F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08" name="Picture 507" descr="NCCP CMYK BI.jpg">
          <a:extLst>
            <a:ext uri="{FF2B5EF4-FFF2-40B4-BE49-F238E27FC236}">
              <a16:creationId xmlns:a16="http://schemas.microsoft.com/office/drawing/2014/main" id="{7DC211C5-94BF-4ABA-8067-730AA2B17C5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09" name="Picture 508" descr="NCCP CMYK BI.jpg">
          <a:extLst>
            <a:ext uri="{FF2B5EF4-FFF2-40B4-BE49-F238E27FC236}">
              <a16:creationId xmlns:a16="http://schemas.microsoft.com/office/drawing/2014/main" id="{9D5512FE-5B70-4ED5-8487-045A02E1FFC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10" name="Picture 509" descr="NCCP CMYK BI.jpg">
          <a:extLst>
            <a:ext uri="{FF2B5EF4-FFF2-40B4-BE49-F238E27FC236}">
              <a16:creationId xmlns:a16="http://schemas.microsoft.com/office/drawing/2014/main" id="{848DE07E-372E-4F89-BDE6-D1DFBF7A502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11" name="Picture 510" descr="NCCP CMYK BI.jpg">
          <a:extLst>
            <a:ext uri="{FF2B5EF4-FFF2-40B4-BE49-F238E27FC236}">
              <a16:creationId xmlns:a16="http://schemas.microsoft.com/office/drawing/2014/main" id="{86361AFB-C210-4AA9-AC69-F9B0125C014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12" name="Picture 511" descr="NCCP CMYK BI.jpg">
          <a:extLst>
            <a:ext uri="{FF2B5EF4-FFF2-40B4-BE49-F238E27FC236}">
              <a16:creationId xmlns:a16="http://schemas.microsoft.com/office/drawing/2014/main" id="{338F3565-B042-4B72-90C4-6840C522C8E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13" name="Picture 512" descr="NCCP CMYK BI.jpg">
          <a:extLst>
            <a:ext uri="{FF2B5EF4-FFF2-40B4-BE49-F238E27FC236}">
              <a16:creationId xmlns:a16="http://schemas.microsoft.com/office/drawing/2014/main" id="{F2AC4BC6-8782-4438-8BCE-F6F107F6A4A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14" name="Picture 513" descr="NCCP CMYK BI.jpg">
          <a:extLst>
            <a:ext uri="{FF2B5EF4-FFF2-40B4-BE49-F238E27FC236}">
              <a16:creationId xmlns:a16="http://schemas.microsoft.com/office/drawing/2014/main" id="{14BE9A39-9193-4307-B49F-D101B7D7B84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15" name="Picture 514" descr="NCCP CMYK BI.jpg">
          <a:extLst>
            <a:ext uri="{FF2B5EF4-FFF2-40B4-BE49-F238E27FC236}">
              <a16:creationId xmlns:a16="http://schemas.microsoft.com/office/drawing/2014/main" id="{591C49FD-2451-446D-AE8C-FB8EDF14D1E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16" name="Picture 515" descr="NCCP CMYK BI.jpg">
          <a:extLst>
            <a:ext uri="{FF2B5EF4-FFF2-40B4-BE49-F238E27FC236}">
              <a16:creationId xmlns:a16="http://schemas.microsoft.com/office/drawing/2014/main" id="{311B9866-4A47-45B4-BE5A-A367F1A54B0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17" name="Picture 516" descr="NCCP CMYK BI.jpg">
          <a:extLst>
            <a:ext uri="{FF2B5EF4-FFF2-40B4-BE49-F238E27FC236}">
              <a16:creationId xmlns:a16="http://schemas.microsoft.com/office/drawing/2014/main" id="{ADD0C652-F395-420B-B8A0-F8B87EB2C38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18" name="Picture 517" descr="NCCP CMYK BI.jpg">
          <a:extLst>
            <a:ext uri="{FF2B5EF4-FFF2-40B4-BE49-F238E27FC236}">
              <a16:creationId xmlns:a16="http://schemas.microsoft.com/office/drawing/2014/main" id="{C08F5A7E-0BC8-46ED-A08C-71CC6C68A00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19" name="Picture 518" descr="NCCP CMYK BI.jpg">
          <a:extLst>
            <a:ext uri="{FF2B5EF4-FFF2-40B4-BE49-F238E27FC236}">
              <a16:creationId xmlns:a16="http://schemas.microsoft.com/office/drawing/2014/main" id="{561D842B-D14C-479A-9C9C-5AEE985DA3B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520" name="Picture 519" descr="NCCP CMYK BI.jpg">
          <a:extLst>
            <a:ext uri="{FF2B5EF4-FFF2-40B4-BE49-F238E27FC236}">
              <a16:creationId xmlns:a16="http://schemas.microsoft.com/office/drawing/2014/main" id="{ADCAAE00-4343-40D2-B43A-179B900FE97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21" name="Picture 520" descr="NCCP CMYK BI.jpg">
          <a:extLst>
            <a:ext uri="{FF2B5EF4-FFF2-40B4-BE49-F238E27FC236}">
              <a16:creationId xmlns:a16="http://schemas.microsoft.com/office/drawing/2014/main" id="{7B702A2A-7C02-46E4-BF99-FCC0339CDB3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22" name="Picture 521" descr="NCCP CMYK BI.jpg">
          <a:extLst>
            <a:ext uri="{FF2B5EF4-FFF2-40B4-BE49-F238E27FC236}">
              <a16:creationId xmlns:a16="http://schemas.microsoft.com/office/drawing/2014/main" id="{44D56251-CA68-4EB0-A9EC-A966D9E8A33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23" name="Picture 522" descr="NCCP CMYK BI.jpg">
          <a:extLst>
            <a:ext uri="{FF2B5EF4-FFF2-40B4-BE49-F238E27FC236}">
              <a16:creationId xmlns:a16="http://schemas.microsoft.com/office/drawing/2014/main" id="{DCE4F0DC-CA0E-4963-8075-1DC9E621EA2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24" name="Picture 523" descr="NCCP CMYK BI.jpg">
          <a:extLst>
            <a:ext uri="{FF2B5EF4-FFF2-40B4-BE49-F238E27FC236}">
              <a16:creationId xmlns:a16="http://schemas.microsoft.com/office/drawing/2014/main" id="{273EEB65-304B-434C-9983-3E7D4E9DEA8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25" name="Picture 524" descr="NCCP CMYK BI.jpg">
          <a:extLst>
            <a:ext uri="{FF2B5EF4-FFF2-40B4-BE49-F238E27FC236}">
              <a16:creationId xmlns:a16="http://schemas.microsoft.com/office/drawing/2014/main" id="{75BAF24B-480C-4C90-BDBC-398C5227DF6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26" name="Picture 525" descr="NCCP CMYK BI.jpg">
          <a:extLst>
            <a:ext uri="{FF2B5EF4-FFF2-40B4-BE49-F238E27FC236}">
              <a16:creationId xmlns:a16="http://schemas.microsoft.com/office/drawing/2014/main" id="{2F28AF91-C9B6-45B0-99A8-908CFE41EA2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27" name="Picture 526" descr="NCCP CMYK BI.jpg">
          <a:extLst>
            <a:ext uri="{FF2B5EF4-FFF2-40B4-BE49-F238E27FC236}">
              <a16:creationId xmlns:a16="http://schemas.microsoft.com/office/drawing/2014/main" id="{70362D83-20EF-4F54-BF3A-04D687044C4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28" name="Picture 527" descr="NCCP CMYK BI.jpg">
          <a:extLst>
            <a:ext uri="{FF2B5EF4-FFF2-40B4-BE49-F238E27FC236}">
              <a16:creationId xmlns:a16="http://schemas.microsoft.com/office/drawing/2014/main" id="{89E478AF-A178-4EBD-9E11-FA6B2447D27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29" name="Picture 528" descr="NCCP CMYK BI.jpg">
          <a:extLst>
            <a:ext uri="{FF2B5EF4-FFF2-40B4-BE49-F238E27FC236}">
              <a16:creationId xmlns:a16="http://schemas.microsoft.com/office/drawing/2014/main" id="{2BED80C9-8BC0-457C-BBF5-8B495827E3E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30" name="Picture 529" descr="NCCP CMYK BI.jpg">
          <a:extLst>
            <a:ext uri="{FF2B5EF4-FFF2-40B4-BE49-F238E27FC236}">
              <a16:creationId xmlns:a16="http://schemas.microsoft.com/office/drawing/2014/main" id="{CDC688CE-BE5E-414E-A74D-35E8533BF51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31" name="Picture 530" descr="NCCP CMYK BI.jpg">
          <a:extLst>
            <a:ext uri="{FF2B5EF4-FFF2-40B4-BE49-F238E27FC236}">
              <a16:creationId xmlns:a16="http://schemas.microsoft.com/office/drawing/2014/main" id="{148F0118-3847-46AB-94E0-8EFA0ECC02B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2" name="Picture 531" descr="NCCP CMYK BI.jpg">
          <a:extLst>
            <a:ext uri="{FF2B5EF4-FFF2-40B4-BE49-F238E27FC236}">
              <a16:creationId xmlns:a16="http://schemas.microsoft.com/office/drawing/2014/main" id="{04E6D2F6-3B66-4BF3-8E49-1BB8006CB69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33" name="Picture 532" descr="NCCP CMYK BI.jpg">
          <a:extLst>
            <a:ext uri="{FF2B5EF4-FFF2-40B4-BE49-F238E27FC236}">
              <a16:creationId xmlns:a16="http://schemas.microsoft.com/office/drawing/2014/main" id="{E44CD746-65D2-43F6-9F67-ED499E499DF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34" name="Picture 533" descr="NCCP CMYK BI.jpg">
          <a:extLst>
            <a:ext uri="{FF2B5EF4-FFF2-40B4-BE49-F238E27FC236}">
              <a16:creationId xmlns:a16="http://schemas.microsoft.com/office/drawing/2014/main" id="{48D7A739-5A8C-4D0A-A6E2-39201B9CAD7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35" name="Picture 534" descr="NCCP CMYK BI.jpg">
          <a:extLst>
            <a:ext uri="{FF2B5EF4-FFF2-40B4-BE49-F238E27FC236}">
              <a16:creationId xmlns:a16="http://schemas.microsoft.com/office/drawing/2014/main" id="{1548BDC8-3386-4CB3-AC0A-1BD4DF5CB52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36" name="Picture 535" descr="NCCP CMYK BI.jpg">
          <a:extLst>
            <a:ext uri="{FF2B5EF4-FFF2-40B4-BE49-F238E27FC236}">
              <a16:creationId xmlns:a16="http://schemas.microsoft.com/office/drawing/2014/main" id="{B77AF5F6-3A7D-4A2C-9481-5161CD5FAF6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537" name="Picture 536" descr="NCCP CMYK BI.jpg">
          <a:extLst>
            <a:ext uri="{FF2B5EF4-FFF2-40B4-BE49-F238E27FC236}">
              <a16:creationId xmlns:a16="http://schemas.microsoft.com/office/drawing/2014/main" id="{6F436C6D-A286-4143-9EA4-BA078E6CC92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38" name="Picture 537" descr="NCCP CMYK BI.jpg">
          <a:extLst>
            <a:ext uri="{FF2B5EF4-FFF2-40B4-BE49-F238E27FC236}">
              <a16:creationId xmlns:a16="http://schemas.microsoft.com/office/drawing/2014/main" id="{BBCA496B-DC30-49F7-9AFB-52CF3650941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39" name="Picture 538" descr="NCCP CMYK BI.jpg">
          <a:extLst>
            <a:ext uri="{FF2B5EF4-FFF2-40B4-BE49-F238E27FC236}">
              <a16:creationId xmlns:a16="http://schemas.microsoft.com/office/drawing/2014/main" id="{98711E18-7489-4D9E-90C3-872AAD073DF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40" name="Picture 539" descr="NCCP CMYK BI.jpg">
          <a:extLst>
            <a:ext uri="{FF2B5EF4-FFF2-40B4-BE49-F238E27FC236}">
              <a16:creationId xmlns:a16="http://schemas.microsoft.com/office/drawing/2014/main" id="{823EBD70-5A59-4E18-9D1B-895B7BB327F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41" name="Picture 540" descr="NCCP CMYK BI.jpg">
          <a:extLst>
            <a:ext uri="{FF2B5EF4-FFF2-40B4-BE49-F238E27FC236}">
              <a16:creationId xmlns:a16="http://schemas.microsoft.com/office/drawing/2014/main" id="{D1E30547-1CA5-4517-AFB5-AC317C5065F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42" name="Picture 541" descr="NCCP CMYK BI.jpg">
          <a:extLst>
            <a:ext uri="{FF2B5EF4-FFF2-40B4-BE49-F238E27FC236}">
              <a16:creationId xmlns:a16="http://schemas.microsoft.com/office/drawing/2014/main" id="{43566740-F174-41A2-BC3B-CBBCE9A95E3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43" name="Picture 542" descr="NCCP CMYK BI.jpg">
          <a:extLst>
            <a:ext uri="{FF2B5EF4-FFF2-40B4-BE49-F238E27FC236}">
              <a16:creationId xmlns:a16="http://schemas.microsoft.com/office/drawing/2014/main" id="{A603A6E0-101D-4DCB-8DEA-543B47D2AA9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44" name="Picture 543" descr="NCCP CMYK BI.jpg">
          <a:extLst>
            <a:ext uri="{FF2B5EF4-FFF2-40B4-BE49-F238E27FC236}">
              <a16:creationId xmlns:a16="http://schemas.microsoft.com/office/drawing/2014/main" id="{11C32692-250B-4278-8675-0BBA65F75CA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45" name="Picture 544" descr="NCCP CMYK BI.jpg">
          <a:extLst>
            <a:ext uri="{FF2B5EF4-FFF2-40B4-BE49-F238E27FC236}">
              <a16:creationId xmlns:a16="http://schemas.microsoft.com/office/drawing/2014/main" id="{02CFDF79-0148-4C80-AB30-A2BD0062655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6" name="Picture 545" descr="NCCP CMYK BI.jpg">
          <a:extLst>
            <a:ext uri="{FF2B5EF4-FFF2-40B4-BE49-F238E27FC236}">
              <a16:creationId xmlns:a16="http://schemas.microsoft.com/office/drawing/2014/main" id="{3D5F517F-97C6-40CD-81AB-2DDBC63CE07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47" name="Picture 546" descr="NCCP CMYK BI.jpg">
          <a:extLst>
            <a:ext uri="{FF2B5EF4-FFF2-40B4-BE49-F238E27FC236}">
              <a16:creationId xmlns:a16="http://schemas.microsoft.com/office/drawing/2014/main" id="{FED5B416-BC8E-4869-8495-4F9F39F2726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548" name="Picture 547" descr="NCCP CMYK BI.jpg">
          <a:extLst>
            <a:ext uri="{FF2B5EF4-FFF2-40B4-BE49-F238E27FC236}">
              <a16:creationId xmlns:a16="http://schemas.microsoft.com/office/drawing/2014/main" id="{D9237A87-365E-4A69-A130-673E42FEF6B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49" name="Picture 548" descr="NCCP CMYK BI.jpg">
          <a:extLst>
            <a:ext uri="{FF2B5EF4-FFF2-40B4-BE49-F238E27FC236}">
              <a16:creationId xmlns:a16="http://schemas.microsoft.com/office/drawing/2014/main" id="{E8DFC880-7B8A-448B-8645-56933287297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50" name="Picture 549" descr="NCCP CMYK BI.jpg">
          <a:extLst>
            <a:ext uri="{FF2B5EF4-FFF2-40B4-BE49-F238E27FC236}">
              <a16:creationId xmlns:a16="http://schemas.microsoft.com/office/drawing/2014/main" id="{E764938F-AEFE-45D8-AEEC-8EDF3149253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551" name="Picture 550" descr="NCCP CMYK BI.jpg">
          <a:extLst>
            <a:ext uri="{FF2B5EF4-FFF2-40B4-BE49-F238E27FC236}">
              <a16:creationId xmlns:a16="http://schemas.microsoft.com/office/drawing/2014/main" id="{66CECECC-2D87-4267-A3A1-F00CCBACE08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552" name="Picture 551" descr="NCCP CMYK BI.jpg">
          <a:extLst>
            <a:ext uri="{FF2B5EF4-FFF2-40B4-BE49-F238E27FC236}">
              <a16:creationId xmlns:a16="http://schemas.microsoft.com/office/drawing/2014/main" id="{04034343-0C91-4E29-A559-AADBC89B315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553" name="Picture 552" descr="NCCP CMYK BI.jpg">
          <a:extLst>
            <a:ext uri="{FF2B5EF4-FFF2-40B4-BE49-F238E27FC236}">
              <a16:creationId xmlns:a16="http://schemas.microsoft.com/office/drawing/2014/main" id="{22240D8F-B45B-479F-B125-69E0EDC0180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54" name="Picture 553" descr="NCCP CMYK BI.jpg">
          <a:extLst>
            <a:ext uri="{FF2B5EF4-FFF2-40B4-BE49-F238E27FC236}">
              <a16:creationId xmlns:a16="http://schemas.microsoft.com/office/drawing/2014/main" id="{4519824F-2DD1-44CE-9B78-A7F11E495E9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55" name="Picture 554" descr="NCCP CMYK BI.jpg">
          <a:extLst>
            <a:ext uri="{FF2B5EF4-FFF2-40B4-BE49-F238E27FC236}">
              <a16:creationId xmlns:a16="http://schemas.microsoft.com/office/drawing/2014/main" id="{BD32F5EC-12BD-41BD-BBDE-9135E2ED08B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56" name="Picture 555" descr="NCCP CMYK BI.jpg">
          <a:extLst>
            <a:ext uri="{FF2B5EF4-FFF2-40B4-BE49-F238E27FC236}">
              <a16:creationId xmlns:a16="http://schemas.microsoft.com/office/drawing/2014/main" id="{75C8AFEF-40B6-44E2-8D69-C60ADB52ED6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57" name="Picture 556" descr="NCCP CMYK BI.jpg">
          <a:extLst>
            <a:ext uri="{FF2B5EF4-FFF2-40B4-BE49-F238E27FC236}">
              <a16:creationId xmlns:a16="http://schemas.microsoft.com/office/drawing/2014/main" id="{DB65267D-0F56-4CA8-8FC9-1D4469C115E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58" name="Picture 557" descr="NCCP CMYK BI.jpg">
          <a:extLst>
            <a:ext uri="{FF2B5EF4-FFF2-40B4-BE49-F238E27FC236}">
              <a16:creationId xmlns:a16="http://schemas.microsoft.com/office/drawing/2014/main" id="{BA4BC82F-C3F9-4B70-9E2B-9466A417B98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59" name="Picture 558" descr="NCCP CMYK BI.jpg">
          <a:extLst>
            <a:ext uri="{FF2B5EF4-FFF2-40B4-BE49-F238E27FC236}">
              <a16:creationId xmlns:a16="http://schemas.microsoft.com/office/drawing/2014/main" id="{FAD0D1A8-F619-4CB2-A7F5-4938ECD92A2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60" name="Picture 559" descr="NCCP CMYK BI.jpg">
          <a:extLst>
            <a:ext uri="{FF2B5EF4-FFF2-40B4-BE49-F238E27FC236}">
              <a16:creationId xmlns:a16="http://schemas.microsoft.com/office/drawing/2014/main" id="{0192AB04-522D-4AF4-9EA1-2AC4FA165F6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61" name="Picture 560" descr="NCCP CMYK BI.jpg">
          <a:extLst>
            <a:ext uri="{FF2B5EF4-FFF2-40B4-BE49-F238E27FC236}">
              <a16:creationId xmlns:a16="http://schemas.microsoft.com/office/drawing/2014/main" id="{C242C0C4-621B-40D3-B40F-87F5F62B739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62" name="Picture 561" descr="NCCP CMYK BI.jpg">
          <a:extLst>
            <a:ext uri="{FF2B5EF4-FFF2-40B4-BE49-F238E27FC236}">
              <a16:creationId xmlns:a16="http://schemas.microsoft.com/office/drawing/2014/main" id="{F724CA22-AAAA-48AA-ABDA-410EE85097B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63" name="Picture 562" descr="NCCP CMYK BI.jpg">
          <a:extLst>
            <a:ext uri="{FF2B5EF4-FFF2-40B4-BE49-F238E27FC236}">
              <a16:creationId xmlns:a16="http://schemas.microsoft.com/office/drawing/2014/main" id="{8BC6B92F-750E-437E-BD35-6A98913637A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64" name="Picture 563" descr="NCCP CMYK BI.jpg">
          <a:extLst>
            <a:ext uri="{FF2B5EF4-FFF2-40B4-BE49-F238E27FC236}">
              <a16:creationId xmlns:a16="http://schemas.microsoft.com/office/drawing/2014/main" id="{D12604F9-A4C6-43D8-AE17-1F7509C3EBA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65" name="Picture 564" descr="NCCP CMYK BI.jpg">
          <a:extLst>
            <a:ext uri="{FF2B5EF4-FFF2-40B4-BE49-F238E27FC236}">
              <a16:creationId xmlns:a16="http://schemas.microsoft.com/office/drawing/2014/main" id="{0C50C571-472A-49D9-86A0-28E39B1FE74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66" name="Picture 565" descr="NCCP CMYK BI.jpg">
          <a:extLst>
            <a:ext uri="{FF2B5EF4-FFF2-40B4-BE49-F238E27FC236}">
              <a16:creationId xmlns:a16="http://schemas.microsoft.com/office/drawing/2014/main" id="{888DD4B3-A742-4E1D-80FF-79B386BF1F2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67" name="Picture 566" descr="NCCP CMYK BI.jpg">
          <a:extLst>
            <a:ext uri="{FF2B5EF4-FFF2-40B4-BE49-F238E27FC236}">
              <a16:creationId xmlns:a16="http://schemas.microsoft.com/office/drawing/2014/main" id="{4F83F4EC-9C33-4D65-BF95-DFAC415748A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68" name="Picture 567" descr="NCCP CMYK BI.jpg">
          <a:extLst>
            <a:ext uri="{FF2B5EF4-FFF2-40B4-BE49-F238E27FC236}">
              <a16:creationId xmlns:a16="http://schemas.microsoft.com/office/drawing/2014/main" id="{49CE5C2D-3DF1-4F49-BBD5-BA8BC17D1B4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69" name="Picture 568" descr="NCCP CMYK BI.jpg">
          <a:extLst>
            <a:ext uri="{FF2B5EF4-FFF2-40B4-BE49-F238E27FC236}">
              <a16:creationId xmlns:a16="http://schemas.microsoft.com/office/drawing/2014/main" id="{8904F960-C2E9-4F9B-8F79-2B32AECA872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70" name="Picture 569" descr="NCCP CMYK BI.jpg">
          <a:extLst>
            <a:ext uri="{FF2B5EF4-FFF2-40B4-BE49-F238E27FC236}">
              <a16:creationId xmlns:a16="http://schemas.microsoft.com/office/drawing/2014/main" id="{34AD4FBD-FF94-46E7-B51A-E53C28483E7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71" name="Picture 570" descr="NCCP CMYK BI.jpg">
          <a:extLst>
            <a:ext uri="{FF2B5EF4-FFF2-40B4-BE49-F238E27FC236}">
              <a16:creationId xmlns:a16="http://schemas.microsoft.com/office/drawing/2014/main" id="{4283795D-4384-422F-B797-D1E6EEF972A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72" name="Picture 571" descr="NCCP CMYK BI.jpg">
          <a:extLst>
            <a:ext uri="{FF2B5EF4-FFF2-40B4-BE49-F238E27FC236}">
              <a16:creationId xmlns:a16="http://schemas.microsoft.com/office/drawing/2014/main" id="{2F92E5D9-CF22-48D9-A564-CEFBB19A8C9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73" name="Picture 572" descr="NCCP CMYK BI.jpg">
          <a:extLst>
            <a:ext uri="{FF2B5EF4-FFF2-40B4-BE49-F238E27FC236}">
              <a16:creationId xmlns:a16="http://schemas.microsoft.com/office/drawing/2014/main" id="{6F2B7BA1-65A3-4FF7-8468-4FEDE0AF3D6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74" name="Picture 573" descr="NCCP CMYK BI.jpg">
          <a:extLst>
            <a:ext uri="{FF2B5EF4-FFF2-40B4-BE49-F238E27FC236}">
              <a16:creationId xmlns:a16="http://schemas.microsoft.com/office/drawing/2014/main" id="{5D6FFB4C-3162-4FA9-9B2D-58ED2ECA699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75" name="Picture 574" descr="NCCP CMYK BI.jpg">
          <a:extLst>
            <a:ext uri="{FF2B5EF4-FFF2-40B4-BE49-F238E27FC236}">
              <a16:creationId xmlns:a16="http://schemas.microsoft.com/office/drawing/2014/main" id="{6D30671E-9CDA-43F2-8D1C-9C3CAC66809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76" name="Picture 575" descr="NCCP CMYK BI.jpg">
          <a:extLst>
            <a:ext uri="{FF2B5EF4-FFF2-40B4-BE49-F238E27FC236}">
              <a16:creationId xmlns:a16="http://schemas.microsoft.com/office/drawing/2014/main" id="{5427FE49-B82E-457C-8902-60757752D99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77" name="Picture 576" descr="NCCP CMYK BI.jpg">
          <a:extLst>
            <a:ext uri="{FF2B5EF4-FFF2-40B4-BE49-F238E27FC236}">
              <a16:creationId xmlns:a16="http://schemas.microsoft.com/office/drawing/2014/main" id="{FF3A3036-1C80-460C-B635-ED72D969B71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78" name="Picture 577" descr="NCCP CMYK BI.jpg">
          <a:extLst>
            <a:ext uri="{FF2B5EF4-FFF2-40B4-BE49-F238E27FC236}">
              <a16:creationId xmlns:a16="http://schemas.microsoft.com/office/drawing/2014/main" id="{1DD70484-3A81-48F9-90E3-D0F1AEC18F0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79" name="Picture 578" descr="NCCP CMYK BI.jpg">
          <a:extLst>
            <a:ext uri="{FF2B5EF4-FFF2-40B4-BE49-F238E27FC236}">
              <a16:creationId xmlns:a16="http://schemas.microsoft.com/office/drawing/2014/main" id="{6BDDF7FF-A3AF-4CEA-9A03-F10BBF93E21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80" name="Picture 579" descr="NCCP CMYK BI.jpg">
          <a:extLst>
            <a:ext uri="{FF2B5EF4-FFF2-40B4-BE49-F238E27FC236}">
              <a16:creationId xmlns:a16="http://schemas.microsoft.com/office/drawing/2014/main" id="{3EA3AF57-DE0F-48D5-BF1F-9018BB78B6C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581" name="Picture 580" descr="NCCP CMYK BI.jpg">
          <a:extLst>
            <a:ext uri="{FF2B5EF4-FFF2-40B4-BE49-F238E27FC236}">
              <a16:creationId xmlns:a16="http://schemas.microsoft.com/office/drawing/2014/main" id="{FCB3E365-4F6A-4551-9177-083211958E6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82" name="Picture 581" descr="NCCP CMYK BI.jpg">
          <a:extLst>
            <a:ext uri="{FF2B5EF4-FFF2-40B4-BE49-F238E27FC236}">
              <a16:creationId xmlns:a16="http://schemas.microsoft.com/office/drawing/2014/main" id="{DA0A40C4-AA92-4645-B65C-8D844E486E9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83" name="Picture 582" descr="NCCP CMYK BI.jpg">
          <a:extLst>
            <a:ext uri="{FF2B5EF4-FFF2-40B4-BE49-F238E27FC236}">
              <a16:creationId xmlns:a16="http://schemas.microsoft.com/office/drawing/2014/main" id="{CD203167-76E7-4B77-B1C7-7BF93D630A8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84" name="Picture 583" descr="NCCP CMYK BI.jpg">
          <a:extLst>
            <a:ext uri="{FF2B5EF4-FFF2-40B4-BE49-F238E27FC236}">
              <a16:creationId xmlns:a16="http://schemas.microsoft.com/office/drawing/2014/main" id="{BB41105A-A793-4C79-9EBB-8F29E9E792C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85" name="Picture 584" descr="NCCP CMYK BI.jpg">
          <a:extLst>
            <a:ext uri="{FF2B5EF4-FFF2-40B4-BE49-F238E27FC236}">
              <a16:creationId xmlns:a16="http://schemas.microsoft.com/office/drawing/2014/main" id="{0AF329D7-4667-4B2D-A48C-CFE61556420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86" name="Picture 585" descr="NCCP CMYK BI.jpg">
          <a:extLst>
            <a:ext uri="{FF2B5EF4-FFF2-40B4-BE49-F238E27FC236}">
              <a16:creationId xmlns:a16="http://schemas.microsoft.com/office/drawing/2014/main" id="{E2EE54AA-B70C-4DB3-85FC-E6A056383B2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87" name="Picture 586" descr="NCCP CMYK BI.jpg">
          <a:extLst>
            <a:ext uri="{FF2B5EF4-FFF2-40B4-BE49-F238E27FC236}">
              <a16:creationId xmlns:a16="http://schemas.microsoft.com/office/drawing/2014/main" id="{9EB18BA6-D910-42D6-8EA0-4B222078D01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88" name="Picture 587" descr="NCCP CMYK BI.jpg">
          <a:extLst>
            <a:ext uri="{FF2B5EF4-FFF2-40B4-BE49-F238E27FC236}">
              <a16:creationId xmlns:a16="http://schemas.microsoft.com/office/drawing/2014/main" id="{66FD7087-6BFE-4B32-A0D9-D481EB7D582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89" name="Picture 588" descr="NCCP CMYK BI.jpg">
          <a:extLst>
            <a:ext uri="{FF2B5EF4-FFF2-40B4-BE49-F238E27FC236}">
              <a16:creationId xmlns:a16="http://schemas.microsoft.com/office/drawing/2014/main" id="{5F6A7357-DD1A-46D6-9B98-9A1B6876673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90" name="Picture 589" descr="NCCP CMYK BI.jpg">
          <a:extLst>
            <a:ext uri="{FF2B5EF4-FFF2-40B4-BE49-F238E27FC236}">
              <a16:creationId xmlns:a16="http://schemas.microsoft.com/office/drawing/2014/main" id="{6675D89B-A242-4DAD-A2A3-4FC16B093F2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91" name="Picture 590" descr="NCCP CMYK BI.jpg">
          <a:extLst>
            <a:ext uri="{FF2B5EF4-FFF2-40B4-BE49-F238E27FC236}">
              <a16:creationId xmlns:a16="http://schemas.microsoft.com/office/drawing/2014/main" id="{DEEC6727-E0C2-4904-BC58-F4F7624498A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92" name="Picture 591" descr="NCCP CMYK BI.jpg">
          <a:extLst>
            <a:ext uri="{FF2B5EF4-FFF2-40B4-BE49-F238E27FC236}">
              <a16:creationId xmlns:a16="http://schemas.microsoft.com/office/drawing/2014/main" id="{6A8B6E24-27C3-4D16-9ACD-BB99F6C199F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93" name="Picture 592" descr="NCCP CMYK BI.jpg">
          <a:extLst>
            <a:ext uri="{FF2B5EF4-FFF2-40B4-BE49-F238E27FC236}">
              <a16:creationId xmlns:a16="http://schemas.microsoft.com/office/drawing/2014/main" id="{5B8242FB-1B35-4054-989E-628A4A65972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94" name="Picture 593" descr="NCCP CMYK BI.jpg">
          <a:extLst>
            <a:ext uri="{FF2B5EF4-FFF2-40B4-BE49-F238E27FC236}">
              <a16:creationId xmlns:a16="http://schemas.microsoft.com/office/drawing/2014/main" id="{D5699429-0FA7-4A18-98B5-6C0937099C9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95" name="Picture 594" descr="NCCP CMYK BI.jpg">
          <a:extLst>
            <a:ext uri="{FF2B5EF4-FFF2-40B4-BE49-F238E27FC236}">
              <a16:creationId xmlns:a16="http://schemas.microsoft.com/office/drawing/2014/main" id="{BCBC7ED5-FD52-47ED-A107-2A692036527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96" name="Picture 595" descr="NCCP CMYK BI.jpg">
          <a:extLst>
            <a:ext uri="{FF2B5EF4-FFF2-40B4-BE49-F238E27FC236}">
              <a16:creationId xmlns:a16="http://schemas.microsoft.com/office/drawing/2014/main" id="{0E45968A-699E-488F-A79E-5F3FE08850E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97" name="Picture 596" descr="NCCP CMYK BI.jpg">
          <a:extLst>
            <a:ext uri="{FF2B5EF4-FFF2-40B4-BE49-F238E27FC236}">
              <a16:creationId xmlns:a16="http://schemas.microsoft.com/office/drawing/2014/main" id="{0D03D26C-27F5-4EC0-93DF-D681A450EA9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598" name="Picture 597" descr="NCCP CMYK BI.jpg">
          <a:extLst>
            <a:ext uri="{FF2B5EF4-FFF2-40B4-BE49-F238E27FC236}">
              <a16:creationId xmlns:a16="http://schemas.microsoft.com/office/drawing/2014/main" id="{2EBBFCE2-B823-4A3D-B045-3E82785F927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99" name="Picture 598" descr="NCCP CMYK BI.jpg">
          <a:extLst>
            <a:ext uri="{FF2B5EF4-FFF2-40B4-BE49-F238E27FC236}">
              <a16:creationId xmlns:a16="http://schemas.microsoft.com/office/drawing/2014/main" id="{1FFD9A44-9BDD-4C57-8679-36B6114FC41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00" name="Picture 599" descr="NCCP CMYK BI.jpg">
          <a:extLst>
            <a:ext uri="{FF2B5EF4-FFF2-40B4-BE49-F238E27FC236}">
              <a16:creationId xmlns:a16="http://schemas.microsoft.com/office/drawing/2014/main" id="{36169152-F32B-45FD-9CE8-52F5DF4D54E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01" name="Picture 600" descr="NCCP CMYK BI.jpg">
          <a:extLst>
            <a:ext uri="{FF2B5EF4-FFF2-40B4-BE49-F238E27FC236}">
              <a16:creationId xmlns:a16="http://schemas.microsoft.com/office/drawing/2014/main" id="{C9D09720-859D-49B7-8BEF-86A9C7162EE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02" name="Picture 601" descr="NCCP CMYK BI.jpg">
          <a:extLst>
            <a:ext uri="{FF2B5EF4-FFF2-40B4-BE49-F238E27FC236}">
              <a16:creationId xmlns:a16="http://schemas.microsoft.com/office/drawing/2014/main" id="{B607EDE7-62D1-4056-9466-958C5C3A79F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03" name="Picture 602" descr="NCCP CMYK BI.jpg">
          <a:extLst>
            <a:ext uri="{FF2B5EF4-FFF2-40B4-BE49-F238E27FC236}">
              <a16:creationId xmlns:a16="http://schemas.microsoft.com/office/drawing/2014/main" id="{55AC4D10-5EAB-463E-A3F9-29694AD0EF3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04" name="Picture 603" descr="NCCP CMYK BI.jpg">
          <a:extLst>
            <a:ext uri="{FF2B5EF4-FFF2-40B4-BE49-F238E27FC236}">
              <a16:creationId xmlns:a16="http://schemas.microsoft.com/office/drawing/2014/main" id="{63677705-5404-4BA6-947D-17ADE586E1A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05" name="Picture 604" descr="NCCP CMYK BI.jpg">
          <a:extLst>
            <a:ext uri="{FF2B5EF4-FFF2-40B4-BE49-F238E27FC236}">
              <a16:creationId xmlns:a16="http://schemas.microsoft.com/office/drawing/2014/main" id="{F97D8B2E-30F3-4D1C-B34F-3B747BCDBBA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06" name="Picture 605" descr="NCCP CMYK BI.jpg">
          <a:extLst>
            <a:ext uri="{FF2B5EF4-FFF2-40B4-BE49-F238E27FC236}">
              <a16:creationId xmlns:a16="http://schemas.microsoft.com/office/drawing/2014/main" id="{D2003822-675A-4E7A-BD34-15D4714D970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07" name="Picture 606" descr="NCCP CMYK BI.jpg">
          <a:extLst>
            <a:ext uri="{FF2B5EF4-FFF2-40B4-BE49-F238E27FC236}">
              <a16:creationId xmlns:a16="http://schemas.microsoft.com/office/drawing/2014/main" id="{6FE152F0-CC2D-4CC4-8BAB-D923A22AA75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08" name="Picture 607" descr="NCCP CMYK BI.jpg">
          <a:extLst>
            <a:ext uri="{FF2B5EF4-FFF2-40B4-BE49-F238E27FC236}">
              <a16:creationId xmlns:a16="http://schemas.microsoft.com/office/drawing/2014/main" id="{E2694E31-9EFF-4123-8562-EA756B30F44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09" name="Picture 608" descr="NCCP CMYK BI.jpg">
          <a:extLst>
            <a:ext uri="{FF2B5EF4-FFF2-40B4-BE49-F238E27FC236}">
              <a16:creationId xmlns:a16="http://schemas.microsoft.com/office/drawing/2014/main" id="{16E6DF5A-57C4-4566-80AE-2D19A49E64D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10" name="Picture 609" descr="NCCP CMYK BI.jpg">
          <a:extLst>
            <a:ext uri="{FF2B5EF4-FFF2-40B4-BE49-F238E27FC236}">
              <a16:creationId xmlns:a16="http://schemas.microsoft.com/office/drawing/2014/main" id="{D291690C-7B12-48A2-A2D0-8318F2286C4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11" name="Picture 610" descr="NCCP CMYK BI.jpg">
          <a:extLst>
            <a:ext uri="{FF2B5EF4-FFF2-40B4-BE49-F238E27FC236}">
              <a16:creationId xmlns:a16="http://schemas.microsoft.com/office/drawing/2014/main" id="{911EAF32-F03E-4B6A-B63B-1C7710D31A8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12" name="Picture 611" descr="NCCP CMYK BI.jpg">
          <a:extLst>
            <a:ext uri="{FF2B5EF4-FFF2-40B4-BE49-F238E27FC236}">
              <a16:creationId xmlns:a16="http://schemas.microsoft.com/office/drawing/2014/main" id="{F4BE00A3-8133-4A1B-A639-3AA951EB995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13" name="Picture 612" descr="NCCP CMYK BI.jpg">
          <a:extLst>
            <a:ext uri="{FF2B5EF4-FFF2-40B4-BE49-F238E27FC236}">
              <a16:creationId xmlns:a16="http://schemas.microsoft.com/office/drawing/2014/main" id="{01C269CB-7CD1-4A60-9D4E-EA5B65F4635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14" name="Picture 613" descr="NCCP CMYK BI.jpg">
          <a:extLst>
            <a:ext uri="{FF2B5EF4-FFF2-40B4-BE49-F238E27FC236}">
              <a16:creationId xmlns:a16="http://schemas.microsoft.com/office/drawing/2014/main" id="{957CA586-C45B-433D-A24A-2CF26075B47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15" name="Picture 614" descr="NCCP CMYK BI.jpg">
          <a:extLst>
            <a:ext uri="{FF2B5EF4-FFF2-40B4-BE49-F238E27FC236}">
              <a16:creationId xmlns:a16="http://schemas.microsoft.com/office/drawing/2014/main" id="{FF8ECD0C-5746-44C6-8886-1853C1D120C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16" name="Picture 615" descr="NCCP CMYK BI.jpg">
          <a:extLst>
            <a:ext uri="{FF2B5EF4-FFF2-40B4-BE49-F238E27FC236}">
              <a16:creationId xmlns:a16="http://schemas.microsoft.com/office/drawing/2014/main" id="{CCE0AB0C-5ED6-498C-BB00-266E47D9B7A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17" name="Picture 616" descr="NCCP CMYK BI.jpg">
          <a:extLst>
            <a:ext uri="{FF2B5EF4-FFF2-40B4-BE49-F238E27FC236}">
              <a16:creationId xmlns:a16="http://schemas.microsoft.com/office/drawing/2014/main" id="{5DEE935D-89C0-44A6-8D5C-AC016DA65FB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18" name="Picture 617" descr="NCCP CMYK BI.jpg">
          <a:extLst>
            <a:ext uri="{FF2B5EF4-FFF2-40B4-BE49-F238E27FC236}">
              <a16:creationId xmlns:a16="http://schemas.microsoft.com/office/drawing/2014/main" id="{87AA23CE-32F3-4C6B-BF5C-5BE5CFE2295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19" name="Picture 618" descr="NCCP CMYK BI.jpg">
          <a:extLst>
            <a:ext uri="{FF2B5EF4-FFF2-40B4-BE49-F238E27FC236}">
              <a16:creationId xmlns:a16="http://schemas.microsoft.com/office/drawing/2014/main" id="{A6766AC4-7450-466D-A956-6B379E5AB9B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20" name="Picture 619" descr="NCCP CMYK BI.jpg">
          <a:extLst>
            <a:ext uri="{FF2B5EF4-FFF2-40B4-BE49-F238E27FC236}">
              <a16:creationId xmlns:a16="http://schemas.microsoft.com/office/drawing/2014/main" id="{802FB998-98F4-41B4-B2E9-90C4E162105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21" name="Picture 620" descr="NCCP CMYK BI.jpg">
          <a:extLst>
            <a:ext uri="{FF2B5EF4-FFF2-40B4-BE49-F238E27FC236}">
              <a16:creationId xmlns:a16="http://schemas.microsoft.com/office/drawing/2014/main" id="{D8B6D311-0696-43B5-9B85-8DB15B71BBC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622" name="Picture 621" descr="NCCP CMYK BI.jpg">
          <a:extLst>
            <a:ext uri="{FF2B5EF4-FFF2-40B4-BE49-F238E27FC236}">
              <a16:creationId xmlns:a16="http://schemas.microsoft.com/office/drawing/2014/main" id="{CFAA1DBC-2FC0-490C-BEFD-B27DF94E8D8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23" name="Picture 622" descr="NCCP CMYK BI.jpg">
          <a:extLst>
            <a:ext uri="{FF2B5EF4-FFF2-40B4-BE49-F238E27FC236}">
              <a16:creationId xmlns:a16="http://schemas.microsoft.com/office/drawing/2014/main" id="{14BCA83D-CA8E-4E49-A7AC-CEC6E22186E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24" name="Picture 623" descr="NCCP CMYK BI.jpg">
          <a:extLst>
            <a:ext uri="{FF2B5EF4-FFF2-40B4-BE49-F238E27FC236}">
              <a16:creationId xmlns:a16="http://schemas.microsoft.com/office/drawing/2014/main" id="{F9FD2569-5501-45F6-AE99-FEEFDC73922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25" name="Picture 624" descr="NCCP CMYK BI.jpg">
          <a:extLst>
            <a:ext uri="{FF2B5EF4-FFF2-40B4-BE49-F238E27FC236}">
              <a16:creationId xmlns:a16="http://schemas.microsoft.com/office/drawing/2014/main" id="{118767E2-A649-4377-B66F-7E95F7A4766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26" name="Picture 625" descr="NCCP CMYK BI.jpg">
          <a:extLst>
            <a:ext uri="{FF2B5EF4-FFF2-40B4-BE49-F238E27FC236}">
              <a16:creationId xmlns:a16="http://schemas.microsoft.com/office/drawing/2014/main" id="{863FB26A-B1B6-4DFB-9F8E-622E84360ED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27" name="Picture 626" descr="NCCP CMYK BI.jpg">
          <a:extLst>
            <a:ext uri="{FF2B5EF4-FFF2-40B4-BE49-F238E27FC236}">
              <a16:creationId xmlns:a16="http://schemas.microsoft.com/office/drawing/2014/main" id="{7A832B16-AAEA-400D-BCAC-2F5B3AEC8DE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28" name="Picture 627" descr="NCCP CMYK BI.jpg">
          <a:extLst>
            <a:ext uri="{FF2B5EF4-FFF2-40B4-BE49-F238E27FC236}">
              <a16:creationId xmlns:a16="http://schemas.microsoft.com/office/drawing/2014/main" id="{B887EF4C-8945-4751-8DD8-6FFFE88357D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29" name="Picture 628" descr="NCCP CMYK BI.jpg">
          <a:extLst>
            <a:ext uri="{FF2B5EF4-FFF2-40B4-BE49-F238E27FC236}">
              <a16:creationId xmlns:a16="http://schemas.microsoft.com/office/drawing/2014/main" id="{F087B604-60F8-4C16-B987-C0E2DF030CD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30" name="Picture 629" descr="NCCP CMYK BI.jpg">
          <a:extLst>
            <a:ext uri="{FF2B5EF4-FFF2-40B4-BE49-F238E27FC236}">
              <a16:creationId xmlns:a16="http://schemas.microsoft.com/office/drawing/2014/main" id="{A4547407-060D-4FDD-91A1-B376845EE24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31" name="Picture 630" descr="NCCP CMYK BI.jpg">
          <a:extLst>
            <a:ext uri="{FF2B5EF4-FFF2-40B4-BE49-F238E27FC236}">
              <a16:creationId xmlns:a16="http://schemas.microsoft.com/office/drawing/2014/main" id="{BDEFC7E7-6983-46A8-90DA-43E473BB312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32" name="Picture 631" descr="NCCP CMYK BI.jpg">
          <a:extLst>
            <a:ext uri="{FF2B5EF4-FFF2-40B4-BE49-F238E27FC236}">
              <a16:creationId xmlns:a16="http://schemas.microsoft.com/office/drawing/2014/main" id="{E82047CC-278B-4753-993A-283D4D5AB88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33" name="Picture 632" descr="NCCP CMYK BI.jpg">
          <a:extLst>
            <a:ext uri="{FF2B5EF4-FFF2-40B4-BE49-F238E27FC236}">
              <a16:creationId xmlns:a16="http://schemas.microsoft.com/office/drawing/2014/main" id="{4DEB776E-D90B-44F2-8338-839EEAC452D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34" name="Picture 633" descr="NCCP CMYK BI.jpg">
          <a:extLst>
            <a:ext uri="{FF2B5EF4-FFF2-40B4-BE49-F238E27FC236}">
              <a16:creationId xmlns:a16="http://schemas.microsoft.com/office/drawing/2014/main" id="{7C886A71-0DF9-4566-8540-2FEB61EBC90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35" name="Picture 634" descr="NCCP CMYK BI.jpg">
          <a:extLst>
            <a:ext uri="{FF2B5EF4-FFF2-40B4-BE49-F238E27FC236}">
              <a16:creationId xmlns:a16="http://schemas.microsoft.com/office/drawing/2014/main" id="{309F66A6-E692-424D-82B3-21EEF41D5DC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36" name="Picture 635" descr="NCCP CMYK BI.jpg">
          <a:extLst>
            <a:ext uri="{FF2B5EF4-FFF2-40B4-BE49-F238E27FC236}">
              <a16:creationId xmlns:a16="http://schemas.microsoft.com/office/drawing/2014/main" id="{04B82099-EE65-4D3D-B10A-2DA98A1A4E4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37" name="Picture 636" descr="NCCP CMYK BI.jpg">
          <a:extLst>
            <a:ext uri="{FF2B5EF4-FFF2-40B4-BE49-F238E27FC236}">
              <a16:creationId xmlns:a16="http://schemas.microsoft.com/office/drawing/2014/main" id="{C1AB9648-D44C-4FB3-95B6-AFCD6B2A410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38" name="Picture 637" descr="NCCP CMYK BI.jpg">
          <a:extLst>
            <a:ext uri="{FF2B5EF4-FFF2-40B4-BE49-F238E27FC236}">
              <a16:creationId xmlns:a16="http://schemas.microsoft.com/office/drawing/2014/main" id="{74CDC612-649D-4F80-9920-466B80E8563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39" name="Picture 638" descr="NCCP CMYK BI.jpg">
          <a:extLst>
            <a:ext uri="{FF2B5EF4-FFF2-40B4-BE49-F238E27FC236}">
              <a16:creationId xmlns:a16="http://schemas.microsoft.com/office/drawing/2014/main" id="{97F9D873-1AF4-4904-B9F5-EF8425BC71B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40" name="Picture 639" descr="NCCP CMYK BI.jpg">
          <a:extLst>
            <a:ext uri="{FF2B5EF4-FFF2-40B4-BE49-F238E27FC236}">
              <a16:creationId xmlns:a16="http://schemas.microsoft.com/office/drawing/2014/main" id="{FE851BCC-E133-4C15-B98E-2A8A4E1EAAF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1" name="Picture 640" descr="NCCP CMYK BI.jpg">
          <a:extLst>
            <a:ext uri="{FF2B5EF4-FFF2-40B4-BE49-F238E27FC236}">
              <a16:creationId xmlns:a16="http://schemas.microsoft.com/office/drawing/2014/main" id="{CE89930F-925C-4DD1-B3D2-BE671980D70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42" name="Picture 641" descr="NCCP CMYK BI.jpg">
          <a:extLst>
            <a:ext uri="{FF2B5EF4-FFF2-40B4-BE49-F238E27FC236}">
              <a16:creationId xmlns:a16="http://schemas.microsoft.com/office/drawing/2014/main" id="{EEE434FC-0244-4F73-9F43-24BE26C4F6C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43" name="Picture 642" descr="NCCP CMYK BI.jpg">
          <a:extLst>
            <a:ext uri="{FF2B5EF4-FFF2-40B4-BE49-F238E27FC236}">
              <a16:creationId xmlns:a16="http://schemas.microsoft.com/office/drawing/2014/main" id="{E7A7ED21-E264-4000-9543-1B5B598244B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44" name="Picture 643" descr="NCCP CMYK BI.jpg">
          <a:extLst>
            <a:ext uri="{FF2B5EF4-FFF2-40B4-BE49-F238E27FC236}">
              <a16:creationId xmlns:a16="http://schemas.microsoft.com/office/drawing/2014/main" id="{9BC4D6D4-CD6B-49A7-B46B-6B140F26E05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45" name="Picture 644" descr="NCCP CMYK BI.jpg">
          <a:extLst>
            <a:ext uri="{FF2B5EF4-FFF2-40B4-BE49-F238E27FC236}">
              <a16:creationId xmlns:a16="http://schemas.microsoft.com/office/drawing/2014/main" id="{BAA1F2D7-776C-4456-AF21-A10121BE894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46" name="Picture 645" descr="NCCP CMYK BI.jpg">
          <a:extLst>
            <a:ext uri="{FF2B5EF4-FFF2-40B4-BE49-F238E27FC236}">
              <a16:creationId xmlns:a16="http://schemas.microsoft.com/office/drawing/2014/main" id="{2FE61CD1-80B2-429F-9717-711A3E01061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47" name="Picture 646" descr="NCCP CMYK BI.jpg">
          <a:extLst>
            <a:ext uri="{FF2B5EF4-FFF2-40B4-BE49-F238E27FC236}">
              <a16:creationId xmlns:a16="http://schemas.microsoft.com/office/drawing/2014/main" id="{A149B501-7DA4-4474-80FE-2AEBBB818BC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48" name="Picture 647" descr="NCCP CMYK BI.jpg">
          <a:extLst>
            <a:ext uri="{FF2B5EF4-FFF2-40B4-BE49-F238E27FC236}">
              <a16:creationId xmlns:a16="http://schemas.microsoft.com/office/drawing/2014/main" id="{7F5172A1-804E-4F95-9EC9-3CDC1377971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49" name="Picture 648" descr="NCCP CMYK BI.jpg">
          <a:extLst>
            <a:ext uri="{FF2B5EF4-FFF2-40B4-BE49-F238E27FC236}">
              <a16:creationId xmlns:a16="http://schemas.microsoft.com/office/drawing/2014/main" id="{F2297E88-9540-4C27-A62D-9C73CBD4EF9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50" name="Picture 649" descr="NCCP CMYK BI.jpg">
          <a:extLst>
            <a:ext uri="{FF2B5EF4-FFF2-40B4-BE49-F238E27FC236}">
              <a16:creationId xmlns:a16="http://schemas.microsoft.com/office/drawing/2014/main" id="{7A91D1BB-3BA5-452D-BB6B-330C73E6D72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51" name="Picture 650" descr="NCCP CMYK BI.jpg">
          <a:extLst>
            <a:ext uri="{FF2B5EF4-FFF2-40B4-BE49-F238E27FC236}">
              <a16:creationId xmlns:a16="http://schemas.microsoft.com/office/drawing/2014/main" id="{99732CC1-1DF6-48B3-8870-03AF2162990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52" name="Picture 651" descr="NCCP CMYK BI.jpg">
          <a:extLst>
            <a:ext uri="{FF2B5EF4-FFF2-40B4-BE49-F238E27FC236}">
              <a16:creationId xmlns:a16="http://schemas.microsoft.com/office/drawing/2014/main" id="{C1746474-A00C-4CAF-A040-4F2132A19FD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53" name="Picture 652" descr="NCCP CMYK BI.jpg">
          <a:extLst>
            <a:ext uri="{FF2B5EF4-FFF2-40B4-BE49-F238E27FC236}">
              <a16:creationId xmlns:a16="http://schemas.microsoft.com/office/drawing/2014/main" id="{63D142F0-57E7-4A5C-8F78-06A64B6C3C8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54" name="Picture 653" descr="NCCP CMYK BI.jpg">
          <a:extLst>
            <a:ext uri="{FF2B5EF4-FFF2-40B4-BE49-F238E27FC236}">
              <a16:creationId xmlns:a16="http://schemas.microsoft.com/office/drawing/2014/main" id="{26713398-C5BD-40C1-A9E7-4D977F1EA6F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55" name="Picture 654" descr="NCCP CMYK BI.jpg">
          <a:extLst>
            <a:ext uri="{FF2B5EF4-FFF2-40B4-BE49-F238E27FC236}">
              <a16:creationId xmlns:a16="http://schemas.microsoft.com/office/drawing/2014/main" id="{35209373-C74E-4CB1-85FA-F83FDC717D4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56" name="Picture 655" descr="NCCP CMYK BI.jpg">
          <a:extLst>
            <a:ext uri="{FF2B5EF4-FFF2-40B4-BE49-F238E27FC236}">
              <a16:creationId xmlns:a16="http://schemas.microsoft.com/office/drawing/2014/main" id="{F356AB7A-900F-4563-B5C2-B493E908CF9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57" name="Picture 656" descr="NCCP CMYK BI.jpg">
          <a:extLst>
            <a:ext uri="{FF2B5EF4-FFF2-40B4-BE49-F238E27FC236}">
              <a16:creationId xmlns:a16="http://schemas.microsoft.com/office/drawing/2014/main" id="{D27CB464-3A1E-4F59-BBEB-4F960A59DA2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58" name="Picture 657" descr="NCCP CMYK BI.jpg">
          <a:extLst>
            <a:ext uri="{FF2B5EF4-FFF2-40B4-BE49-F238E27FC236}">
              <a16:creationId xmlns:a16="http://schemas.microsoft.com/office/drawing/2014/main" id="{12175D20-4D93-44DF-9708-221A6D621B8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59" name="Picture 658" descr="NCCP CMYK BI.jpg">
          <a:extLst>
            <a:ext uri="{FF2B5EF4-FFF2-40B4-BE49-F238E27FC236}">
              <a16:creationId xmlns:a16="http://schemas.microsoft.com/office/drawing/2014/main" id="{00D43662-5FF9-420F-86C8-9097A0C34AD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60" name="Picture 659" descr="NCCP CMYK BI.jpg">
          <a:extLst>
            <a:ext uri="{FF2B5EF4-FFF2-40B4-BE49-F238E27FC236}">
              <a16:creationId xmlns:a16="http://schemas.microsoft.com/office/drawing/2014/main" id="{5A8FF6AA-F07B-47CA-9AA2-AD6A2F5EB94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61" name="Picture 660" descr="NCCP CMYK BI.jpg">
          <a:extLst>
            <a:ext uri="{FF2B5EF4-FFF2-40B4-BE49-F238E27FC236}">
              <a16:creationId xmlns:a16="http://schemas.microsoft.com/office/drawing/2014/main" id="{5BEC6EAC-170D-471F-BAB1-3108AC5369A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62" name="Picture 661" descr="NCCP CMYK BI.jpg">
          <a:extLst>
            <a:ext uri="{FF2B5EF4-FFF2-40B4-BE49-F238E27FC236}">
              <a16:creationId xmlns:a16="http://schemas.microsoft.com/office/drawing/2014/main" id="{F0EE3693-D4B3-49D1-A92B-9D90ACCC10D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663" name="Picture 662" descr="NCCP CMYK BI.jpg">
          <a:extLst>
            <a:ext uri="{FF2B5EF4-FFF2-40B4-BE49-F238E27FC236}">
              <a16:creationId xmlns:a16="http://schemas.microsoft.com/office/drawing/2014/main" id="{BE6D9EB5-A8AD-4939-9238-6A1BF31F984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64" name="Picture 663" descr="NCCP CMYK BI.jpg">
          <a:extLst>
            <a:ext uri="{FF2B5EF4-FFF2-40B4-BE49-F238E27FC236}">
              <a16:creationId xmlns:a16="http://schemas.microsoft.com/office/drawing/2014/main" id="{D644226B-F1A2-4A00-B1EE-D5ADC714DEC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65" name="Picture 664" descr="NCCP CMYK BI.jpg">
          <a:extLst>
            <a:ext uri="{FF2B5EF4-FFF2-40B4-BE49-F238E27FC236}">
              <a16:creationId xmlns:a16="http://schemas.microsoft.com/office/drawing/2014/main" id="{83EF4F86-478C-42FE-9F17-605E83460D5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66" name="Picture 665" descr="NCCP CMYK BI.jpg">
          <a:extLst>
            <a:ext uri="{FF2B5EF4-FFF2-40B4-BE49-F238E27FC236}">
              <a16:creationId xmlns:a16="http://schemas.microsoft.com/office/drawing/2014/main" id="{48F4A918-B63F-48E5-AAD5-EAC5A923CA3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67" name="Picture 666" descr="NCCP CMYK BI.jpg">
          <a:extLst>
            <a:ext uri="{FF2B5EF4-FFF2-40B4-BE49-F238E27FC236}">
              <a16:creationId xmlns:a16="http://schemas.microsoft.com/office/drawing/2014/main" id="{46BEB0B7-60D5-488A-8684-FA325ACE65F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8" name="Picture 667" descr="NCCP CMYK BI.jpg">
          <a:extLst>
            <a:ext uri="{FF2B5EF4-FFF2-40B4-BE49-F238E27FC236}">
              <a16:creationId xmlns:a16="http://schemas.microsoft.com/office/drawing/2014/main" id="{82A5EB96-B9DC-4C08-A1C7-71AA842541A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69" name="Picture 668" descr="NCCP CMYK BI.jpg">
          <a:extLst>
            <a:ext uri="{FF2B5EF4-FFF2-40B4-BE49-F238E27FC236}">
              <a16:creationId xmlns:a16="http://schemas.microsoft.com/office/drawing/2014/main" id="{C786D31D-B527-4E28-A095-30126F9FCDC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70" name="Picture 669" descr="NCCP CMYK BI.jpg">
          <a:extLst>
            <a:ext uri="{FF2B5EF4-FFF2-40B4-BE49-F238E27FC236}">
              <a16:creationId xmlns:a16="http://schemas.microsoft.com/office/drawing/2014/main" id="{3F73C5AC-296B-492D-962D-F14D80433C3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71" name="Picture 670" descr="NCCP CMYK BI.jpg">
          <a:extLst>
            <a:ext uri="{FF2B5EF4-FFF2-40B4-BE49-F238E27FC236}">
              <a16:creationId xmlns:a16="http://schemas.microsoft.com/office/drawing/2014/main" id="{87C761B9-4274-4D9A-AB3F-2787F0FE66C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72" name="Picture 671" descr="NCCP CMYK BI.jpg">
          <a:extLst>
            <a:ext uri="{FF2B5EF4-FFF2-40B4-BE49-F238E27FC236}">
              <a16:creationId xmlns:a16="http://schemas.microsoft.com/office/drawing/2014/main" id="{E72608A0-33E5-479A-8D04-BCBA671F77E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73" name="Picture 672" descr="NCCP CMYK BI.jpg">
          <a:extLst>
            <a:ext uri="{FF2B5EF4-FFF2-40B4-BE49-F238E27FC236}">
              <a16:creationId xmlns:a16="http://schemas.microsoft.com/office/drawing/2014/main" id="{6FF8436D-4430-481D-B5A1-79BE10D9567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74" name="Picture 673" descr="NCCP CMYK BI.jpg">
          <a:extLst>
            <a:ext uri="{FF2B5EF4-FFF2-40B4-BE49-F238E27FC236}">
              <a16:creationId xmlns:a16="http://schemas.microsoft.com/office/drawing/2014/main" id="{369CA776-F0EA-46EA-BF5B-C1E78DD405A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75" name="Picture 674" descr="NCCP CMYK BI.jpg">
          <a:extLst>
            <a:ext uri="{FF2B5EF4-FFF2-40B4-BE49-F238E27FC236}">
              <a16:creationId xmlns:a16="http://schemas.microsoft.com/office/drawing/2014/main" id="{BF88E50A-D765-4F42-997F-0F0002D219C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76" name="Picture 675" descr="NCCP CMYK BI.jpg">
          <a:extLst>
            <a:ext uri="{FF2B5EF4-FFF2-40B4-BE49-F238E27FC236}">
              <a16:creationId xmlns:a16="http://schemas.microsoft.com/office/drawing/2014/main" id="{2338A161-FC34-491C-BF28-FE587B48C61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77" name="Picture 676" descr="NCCP CMYK BI.jpg">
          <a:extLst>
            <a:ext uri="{FF2B5EF4-FFF2-40B4-BE49-F238E27FC236}">
              <a16:creationId xmlns:a16="http://schemas.microsoft.com/office/drawing/2014/main" id="{72B55143-1F1D-4F23-8E07-7D69670C163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78" name="Picture 677" descr="NCCP CMYK BI.jpg">
          <a:extLst>
            <a:ext uri="{FF2B5EF4-FFF2-40B4-BE49-F238E27FC236}">
              <a16:creationId xmlns:a16="http://schemas.microsoft.com/office/drawing/2014/main" id="{8ADC6427-8587-4257-A99C-1643D96BB39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9" name="Picture 678" descr="NCCP CMYK BI.jpg">
          <a:extLst>
            <a:ext uri="{FF2B5EF4-FFF2-40B4-BE49-F238E27FC236}">
              <a16:creationId xmlns:a16="http://schemas.microsoft.com/office/drawing/2014/main" id="{D8591451-E1E6-4F9C-A69C-D40BC698328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80" name="Picture 679" descr="NCCP CMYK BI.jpg">
          <a:extLst>
            <a:ext uri="{FF2B5EF4-FFF2-40B4-BE49-F238E27FC236}">
              <a16:creationId xmlns:a16="http://schemas.microsoft.com/office/drawing/2014/main" id="{0A240C95-41DA-4A98-AF46-42C9E152165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81" name="Picture 680" descr="NCCP CMYK BI.jpg">
          <a:extLst>
            <a:ext uri="{FF2B5EF4-FFF2-40B4-BE49-F238E27FC236}">
              <a16:creationId xmlns:a16="http://schemas.microsoft.com/office/drawing/2014/main" id="{2AA097CE-925E-4FE3-B353-638D94C2AC5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82" name="Picture 681" descr="NCCP CMYK BI.jpg">
          <a:extLst>
            <a:ext uri="{FF2B5EF4-FFF2-40B4-BE49-F238E27FC236}">
              <a16:creationId xmlns:a16="http://schemas.microsoft.com/office/drawing/2014/main" id="{842F9A4F-755E-4906-907D-E719919A273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83" name="Picture 682" descr="NCCP CMYK BI.jpg">
          <a:extLst>
            <a:ext uri="{FF2B5EF4-FFF2-40B4-BE49-F238E27FC236}">
              <a16:creationId xmlns:a16="http://schemas.microsoft.com/office/drawing/2014/main" id="{E2DB8DFE-54EF-4B8C-9F36-A9CAE7AA158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84" name="Picture 683" descr="NCCP CMYK BI.jpg">
          <a:extLst>
            <a:ext uri="{FF2B5EF4-FFF2-40B4-BE49-F238E27FC236}">
              <a16:creationId xmlns:a16="http://schemas.microsoft.com/office/drawing/2014/main" id="{82C26F3B-645B-4A39-90C7-07D2B12DCB5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85" name="Picture 684" descr="NCCP CMYK BI.jpg">
          <a:extLst>
            <a:ext uri="{FF2B5EF4-FFF2-40B4-BE49-F238E27FC236}">
              <a16:creationId xmlns:a16="http://schemas.microsoft.com/office/drawing/2014/main" id="{C82C9051-8651-41CA-B77B-A847AC4C762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86" name="Picture 685" descr="NCCP CMYK BI.jpg">
          <a:extLst>
            <a:ext uri="{FF2B5EF4-FFF2-40B4-BE49-F238E27FC236}">
              <a16:creationId xmlns:a16="http://schemas.microsoft.com/office/drawing/2014/main" id="{4BE647FC-AB5A-4A7F-B71E-2DDB2FE8CC9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87" name="Picture 686" descr="NCCP CMYK BI.jpg">
          <a:extLst>
            <a:ext uri="{FF2B5EF4-FFF2-40B4-BE49-F238E27FC236}">
              <a16:creationId xmlns:a16="http://schemas.microsoft.com/office/drawing/2014/main" id="{A095B6BA-5F3A-46D0-A4F2-750ED57638B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88" name="Picture 687" descr="NCCP CMYK BI.jpg">
          <a:extLst>
            <a:ext uri="{FF2B5EF4-FFF2-40B4-BE49-F238E27FC236}">
              <a16:creationId xmlns:a16="http://schemas.microsoft.com/office/drawing/2014/main" id="{9D492538-50B0-403A-8F39-5AAD302CE00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89" name="Picture 688" descr="NCCP CMYK BI.jpg">
          <a:extLst>
            <a:ext uri="{FF2B5EF4-FFF2-40B4-BE49-F238E27FC236}">
              <a16:creationId xmlns:a16="http://schemas.microsoft.com/office/drawing/2014/main" id="{70C69802-A33E-4C77-9A74-3C49F947DBE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90" name="Picture 689" descr="NCCP CMYK BI.jpg">
          <a:extLst>
            <a:ext uri="{FF2B5EF4-FFF2-40B4-BE49-F238E27FC236}">
              <a16:creationId xmlns:a16="http://schemas.microsoft.com/office/drawing/2014/main" id="{42686855-08D1-401D-8467-4FDB9B27E75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91" name="Picture 690" descr="NCCP CMYK BI.jpg">
          <a:extLst>
            <a:ext uri="{FF2B5EF4-FFF2-40B4-BE49-F238E27FC236}">
              <a16:creationId xmlns:a16="http://schemas.microsoft.com/office/drawing/2014/main" id="{54604EC7-7F83-4160-80D2-66FE8C5E743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92" name="Picture 691" descr="NCCP CMYK BI.jpg">
          <a:extLst>
            <a:ext uri="{FF2B5EF4-FFF2-40B4-BE49-F238E27FC236}">
              <a16:creationId xmlns:a16="http://schemas.microsoft.com/office/drawing/2014/main" id="{7DDEF8EA-0FA9-4A0F-BB56-03FA6A69D26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93" name="Picture 692" descr="NCCP CMYK BI.jpg">
          <a:extLst>
            <a:ext uri="{FF2B5EF4-FFF2-40B4-BE49-F238E27FC236}">
              <a16:creationId xmlns:a16="http://schemas.microsoft.com/office/drawing/2014/main" id="{59CD92F8-8F0F-4C8E-8DBE-020039028EE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94" name="Picture 693" descr="NCCP CMYK BI.jpg">
          <a:extLst>
            <a:ext uri="{FF2B5EF4-FFF2-40B4-BE49-F238E27FC236}">
              <a16:creationId xmlns:a16="http://schemas.microsoft.com/office/drawing/2014/main" id="{02862BEE-47E8-41F2-AAEA-6C0BB020FD7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95" name="Picture 694" descr="NCCP CMYK BI.jpg">
          <a:extLst>
            <a:ext uri="{FF2B5EF4-FFF2-40B4-BE49-F238E27FC236}">
              <a16:creationId xmlns:a16="http://schemas.microsoft.com/office/drawing/2014/main" id="{17340A88-065F-4260-9E54-39F68760D83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96" name="Picture 695" descr="NCCP CMYK BI.jpg">
          <a:extLst>
            <a:ext uri="{FF2B5EF4-FFF2-40B4-BE49-F238E27FC236}">
              <a16:creationId xmlns:a16="http://schemas.microsoft.com/office/drawing/2014/main" id="{4B4ADB50-9850-46B1-A267-504AB1C54A6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97" name="Picture 696" descr="NCCP CMYK BI.jpg">
          <a:extLst>
            <a:ext uri="{FF2B5EF4-FFF2-40B4-BE49-F238E27FC236}">
              <a16:creationId xmlns:a16="http://schemas.microsoft.com/office/drawing/2014/main" id="{DEA7A89F-0F9B-4FA9-B769-07111DE07C0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98" name="Picture 697" descr="NCCP CMYK BI.jpg">
          <a:extLst>
            <a:ext uri="{FF2B5EF4-FFF2-40B4-BE49-F238E27FC236}">
              <a16:creationId xmlns:a16="http://schemas.microsoft.com/office/drawing/2014/main" id="{82293ECC-4B7C-4596-BACF-1FB68039915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9" name="Picture 698" descr="NCCP CMYK BI.jpg">
          <a:extLst>
            <a:ext uri="{FF2B5EF4-FFF2-40B4-BE49-F238E27FC236}">
              <a16:creationId xmlns:a16="http://schemas.microsoft.com/office/drawing/2014/main" id="{6552E261-13EE-4BDC-B0FA-C2820D003CB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0" name="Picture 699" descr="NCCP CMYK BI.jpg">
          <a:extLst>
            <a:ext uri="{FF2B5EF4-FFF2-40B4-BE49-F238E27FC236}">
              <a16:creationId xmlns:a16="http://schemas.microsoft.com/office/drawing/2014/main" id="{4F1FCC9D-A7C7-467C-8924-9C3ECBA9E33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01" name="Picture 700" descr="NCCP CMYK BI.jpg">
          <a:extLst>
            <a:ext uri="{FF2B5EF4-FFF2-40B4-BE49-F238E27FC236}">
              <a16:creationId xmlns:a16="http://schemas.microsoft.com/office/drawing/2014/main" id="{C1FBC931-DFE5-4123-95E0-06A3678E670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02" name="Picture 701" descr="NCCP CMYK BI.jpg">
          <a:extLst>
            <a:ext uri="{FF2B5EF4-FFF2-40B4-BE49-F238E27FC236}">
              <a16:creationId xmlns:a16="http://schemas.microsoft.com/office/drawing/2014/main" id="{89B1115F-569C-43B3-9DC1-DA715C66D2B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03" name="Picture 702" descr="NCCP CMYK BI.jpg">
          <a:extLst>
            <a:ext uri="{FF2B5EF4-FFF2-40B4-BE49-F238E27FC236}">
              <a16:creationId xmlns:a16="http://schemas.microsoft.com/office/drawing/2014/main" id="{498A6C9C-A62F-4CF6-B7DE-008A8F9FF31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04" name="Picture 703" descr="NCCP CMYK BI.jpg">
          <a:extLst>
            <a:ext uri="{FF2B5EF4-FFF2-40B4-BE49-F238E27FC236}">
              <a16:creationId xmlns:a16="http://schemas.microsoft.com/office/drawing/2014/main" id="{2BDE47B0-5D56-4FED-AD90-DFFC88FE465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05" name="Picture 704" descr="NCCP CMYK BI.jpg">
          <a:extLst>
            <a:ext uri="{FF2B5EF4-FFF2-40B4-BE49-F238E27FC236}">
              <a16:creationId xmlns:a16="http://schemas.microsoft.com/office/drawing/2014/main" id="{7EFC39F8-B20A-4741-86E2-4EC5BA9B2ED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06" name="Picture 705" descr="NCCP CMYK BI.jpg">
          <a:extLst>
            <a:ext uri="{FF2B5EF4-FFF2-40B4-BE49-F238E27FC236}">
              <a16:creationId xmlns:a16="http://schemas.microsoft.com/office/drawing/2014/main" id="{8A46F408-2DFD-44C1-A7E1-7A6A0665A4A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07" name="Picture 706" descr="NCCP CMYK BI.jpg">
          <a:extLst>
            <a:ext uri="{FF2B5EF4-FFF2-40B4-BE49-F238E27FC236}">
              <a16:creationId xmlns:a16="http://schemas.microsoft.com/office/drawing/2014/main" id="{48DA84C1-2004-4FD4-B29E-11F20E58C2A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08" name="Picture 707" descr="NCCP CMYK BI.jpg">
          <a:extLst>
            <a:ext uri="{FF2B5EF4-FFF2-40B4-BE49-F238E27FC236}">
              <a16:creationId xmlns:a16="http://schemas.microsoft.com/office/drawing/2014/main" id="{927CB0A6-8A08-4506-882D-ADD837B7807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09" name="Picture 708" descr="NCCP CMYK BI.jpg">
          <a:extLst>
            <a:ext uri="{FF2B5EF4-FFF2-40B4-BE49-F238E27FC236}">
              <a16:creationId xmlns:a16="http://schemas.microsoft.com/office/drawing/2014/main" id="{027F051B-5DA9-447D-B98F-66CDAB7A8C0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10" name="Picture 709" descr="NCCP CMYK BI.jpg">
          <a:extLst>
            <a:ext uri="{FF2B5EF4-FFF2-40B4-BE49-F238E27FC236}">
              <a16:creationId xmlns:a16="http://schemas.microsoft.com/office/drawing/2014/main" id="{ED3E9099-7AA8-4831-900F-416276B46EE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11" name="Picture 710" descr="NCCP CMYK BI.jpg">
          <a:extLst>
            <a:ext uri="{FF2B5EF4-FFF2-40B4-BE49-F238E27FC236}">
              <a16:creationId xmlns:a16="http://schemas.microsoft.com/office/drawing/2014/main" id="{1BF13086-333F-4C4C-A076-FBF21CE382E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12" name="Picture 711" descr="NCCP CMYK BI.jpg">
          <a:extLst>
            <a:ext uri="{FF2B5EF4-FFF2-40B4-BE49-F238E27FC236}">
              <a16:creationId xmlns:a16="http://schemas.microsoft.com/office/drawing/2014/main" id="{36D31AA2-58EA-4A7D-BD83-8BF7F5E23BB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13" name="Picture 712" descr="NCCP CMYK BI.jpg">
          <a:extLst>
            <a:ext uri="{FF2B5EF4-FFF2-40B4-BE49-F238E27FC236}">
              <a16:creationId xmlns:a16="http://schemas.microsoft.com/office/drawing/2014/main" id="{477D8E27-F293-48E4-AFCA-AA88541AAE4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14" name="Picture 713" descr="NCCP CMYK BI.jpg">
          <a:extLst>
            <a:ext uri="{FF2B5EF4-FFF2-40B4-BE49-F238E27FC236}">
              <a16:creationId xmlns:a16="http://schemas.microsoft.com/office/drawing/2014/main" id="{D53AD824-3606-4A2B-B076-927FA1E5904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15" name="Picture 714" descr="NCCP CMYK BI.jpg">
          <a:extLst>
            <a:ext uri="{FF2B5EF4-FFF2-40B4-BE49-F238E27FC236}">
              <a16:creationId xmlns:a16="http://schemas.microsoft.com/office/drawing/2014/main" id="{5EC981FF-8FC9-4380-9010-DC90018087E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16" name="Picture 715" descr="NCCP CMYK BI.jpg">
          <a:extLst>
            <a:ext uri="{FF2B5EF4-FFF2-40B4-BE49-F238E27FC236}">
              <a16:creationId xmlns:a16="http://schemas.microsoft.com/office/drawing/2014/main" id="{05610B62-07B8-4073-94AF-B6D18DDDDE0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17" name="Picture 716" descr="NCCP CMYK BI.jpg">
          <a:extLst>
            <a:ext uri="{FF2B5EF4-FFF2-40B4-BE49-F238E27FC236}">
              <a16:creationId xmlns:a16="http://schemas.microsoft.com/office/drawing/2014/main" id="{6CF2EE2A-49ED-49E2-8991-753B4D399DE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18" name="Picture 717" descr="NCCP CMYK BI.jpg">
          <a:extLst>
            <a:ext uri="{FF2B5EF4-FFF2-40B4-BE49-F238E27FC236}">
              <a16:creationId xmlns:a16="http://schemas.microsoft.com/office/drawing/2014/main" id="{8587235B-C420-41FB-849B-9DB6704C1B9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719" name="Picture 718" descr="NCCP CMYK BI.jpg">
          <a:extLst>
            <a:ext uri="{FF2B5EF4-FFF2-40B4-BE49-F238E27FC236}">
              <a16:creationId xmlns:a16="http://schemas.microsoft.com/office/drawing/2014/main" id="{2B9AD6C6-455E-4F39-AE9D-82D55152F08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20" name="Picture 719" descr="NCCP CMYK BI.jpg">
          <a:extLst>
            <a:ext uri="{FF2B5EF4-FFF2-40B4-BE49-F238E27FC236}">
              <a16:creationId xmlns:a16="http://schemas.microsoft.com/office/drawing/2014/main" id="{F8868902-D60B-44C3-BCD6-FA4A11D0971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21" name="Picture 720" descr="NCCP CMYK BI.jpg">
          <a:extLst>
            <a:ext uri="{FF2B5EF4-FFF2-40B4-BE49-F238E27FC236}">
              <a16:creationId xmlns:a16="http://schemas.microsoft.com/office/drawing/2014/main" id="{7602131B-834B-446A-8FCC-69D1D091901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22" name="Picture 721" descr="NCCP CMYK BI.jpg">
          <a:extLst>
            <a:ext uri="{FF2B5EF4-FFF2-40B4-BE49-F238E27FC236}">
              <a16:creationId xmlns:a16="http://schemas.microsoft.com/office/drawing/2014/main" id="{63F158D2-AE49-4257-B945-85EDBBFAF48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23" name="Picture 722" descr="NCCP CMYK BI.jpg">
          <a:extLst>
            <a:ext uri="{FF2B5EF4-FFF2-40B4-BE49-F238E27FC236}">
              <a16:creationId xmlns:a16="http://schemas.microsoft.com/office/drawing/2014/main" id="{156A5ECA-8560-4679-803E-0C05934A86D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24" name="Picture 723" descr="NCCP CMYK BI.jpg">
          <a:extLst>
            <a:ext uri="{FF2B5EF4-FFF2-40B4-BE49-F238E27FC236}">
              <a16:creationId xmlns:a16="http://schemas.microsoft.com/office/drawing/2014/main" id="{A762B357-EC9D-46A3-8F53-8A117AD14A4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25" name="Picture 724" descr="NCCP CMYK BI.jpg">
          <a:extLst>
            <a:ext uri="{FF2B5EF4-FFF2-40B4-BE49-F238E27FC236}">
              <a16:creationId xmlns:a16="http://schemas.microsoft.com/office/drawing/2014/main" id="{341B43D9-AFA2-4353-B80F-C6209BD7F39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26" name="Picture 725" descr="NCCP CMYK BI.jpg">
          <a:extLst>
            <a:ext uri="{FF2B5EF4-FFF2-40B4-BE49-F238E27FC236}">
              <a16:creationId xmlns:a16="http://schemas.microsoft.com/office/drawing/2014/main" id="{5DBDEC03-ACBF-4DC4-BA0E-19897EFB605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27" name="Picture 726" descr="NCCP CMYK BI.jpg">
          <a:extLst>
            <a:ext uri="{FF2B5EF4-FFF2-40B4-BE49-F238E27FC236}">
              <a16:creationId xmlns:a16="http://schemas.microsoft.com/office/drawing/2014/main" id="{7DF9C42D-849C-411F-BDBC-B90372CD2D0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28" name="Picture 727" descr="NCCP CMYK BI.jpg">
          <a:extLst>
            <a:ext uri="{FF2B5EF4-FFF2-40B4-BE49-F238E27FC236}">
              <a16:creationId xmlns:a16="http://schemas.microsoft.com/office/drawing/2014/main" id="{C30DDE08-3651-45F7-9347-B56CCA3A7F1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29" name="Picture 728" descr="NCCP CMYK BI.jpg">
          <a:extLst>
            <a:ext uri="{FF2B5EF4-FFF2-40B4-BE49-F238E27FC236}">
              <a16:creationId xmlns:a16="http://schemas.microsoft.com/office/drawing/2014/main" id="{60468758-3CB6-4D6F-9497-63FACEE3E79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30" name="Picture 729" descr="NCCP CMYK BI.jpg">
          <a:extLst>
            <a:ext uri="{FF2B5EF4-FFF2-40B4-BE49-F238E27FC236}">
              <a16:creationId xmlns:a16="http://schemas.microsoft.com/office/drawing/2014/main" id="{46A59B75-14C1-4BC3-831B-84BCA533E43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1" name="Picture 730" descr="NCCP CMYK BI.jpg">
          <a:extLst>
            <a:ext uri="{FF2B5EF4-FFF2-40B4-BE49-F238E27FC236}">
              <a16:creationId xmlns:a16="http://schemas.microsoft.com/office/drawing/2014/main" id="{F39F21FA-84AA-43E9-9A00-7FA8DFC6DC7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32" name="Picture 731" descr="NCCP CMYK BI.jpg">
          <a:extLst>
            <a:ext uri="{FF2B5EF4-FFF2-40B4-BE49-F238E27FC236}">
              <a16:creationId xmlns:a16="http://schemas.microsoft.com/office/drawing/2014/main" id="{5FD4D5BF-5C05-47B6-8D41-24F2CAA7A92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33" name="Picture 732" descr="NCCP CMYK BI.jpg">
          <a:extLst>
            <a:ext uri="{FF2B5EF4-FFF2-40B4-BE49-F238E27FC236}">
              <a16:creationId xmlns:a16="http://schemas.microsoft.com/office/drawing/2014/main" id="{DA644DD5-B44A-489E-AC50-3E340006EFB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34" name="Picture 733" descr="NCCP CMYK BI.jpg">
          <a:extLst>
            <a:ext uri="{FF2B5EF4-FFF2-40B4-BE49-F238E27FC236}">
              <a16:creationId xmlns:a16="http://schemas.microsoft.com/office/drawing/2014/main" id="{0183B3DC-CDFA-42BA-B92A-9AB8295E3F7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35" name="Picture 734" descr="NCCP CMYK BI.jpg">
          <a:extLst>
            <a:ext uri="{FF2B5EF4-FFF2-40B4-BE49-F238E27FC236}">
              <a16:creationId xmlns:a16="http://schemas.microsoft.com/office/drawing/2014/main" id="{F67D0530-1453-48A8-8223-64E8E56F091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736" name="Picture 735" descr="NCCP CMYK BI.jpg">
          <a:extLst>
            <a:ext uri="{FF2B5EF4-FFF2-40B4-BE49-F238E27FC236}">
              <a16:creationId xmlns:a16="http://schemas.microsoft.com/office/drawing/2014/main" id="{BC2808F3-0A9F-47BE-91EE-7133C031C71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37" name="Picture 736" descr="NCCP CMYK BI.jpg">
          <a:extLst>
            <a:ext uri="{FF2B5EF4-FFF2-40B4-BE49-F238E27FC236}">
              <a16:creationId xmlns:a16="http://schemas.microsoft.com/office/drawing/2014/main" id="{5388E265-7E3E-47C4-8753-B981F728CBD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38" name="Picture 737" descr="NCCP CMYK BI.jpg">
          <a:extLst>
            <a:ext uri="{FF2B5EF4-FFF2-40B4-BE49-F238E27FC236}">
              <a16:creationId xmlns:a16="http://schemas.microsoft.com/office/drawing/2014/main" id="{1A170A08-0FF8-43D8-98EF-1AD53A0E618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39" name="Picture 738" descr="NCCP CMYK BI.jpg">
          <a:extLst>
            <a:ext uri="{FF2B5EF4-FFF2-40B4-BE49-F238E27FC236}">
              <a16:creationId xmlns:a16="http://schemas.microsoft.com/office/drawing/2014/main" id="{14DFC8FB-AE93-4C47-BCF1-2DFB1C1E719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40" name="Picture 739" descr="NCCP CMYK BI.jpg">
          <a:extLst>
            <a:ext uri="{FF2B5EF4-FFF2-40B4-BE49-F238E27FC236}">
              <a16:creationId xmlns:a16="http://schemas.microsoft.com/office/drawing/2014/main" id="{2CCE8D57-273C-4134-9105-B58A6687F57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41" name="Picture 740" descr="NCCP CMYK BI.jpg">
          <a:extLst>
            <a:ext uri="{FF2B5EF4-FFF2-40B4-BE49-F238E27FC236}">
              <a16:creationId xmlns:a16="http://schemas.microsoft.com/office/drawing/2014/main" id="{9FE5E206-E817-4B59-AAD7-9290037D4C0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42" name="Picture 741" descr="NCCP CMYK BI.jpg">
          <a:extLst>
            <a:ext uri="{FF2B5EF4-FFF2-40B4-BE49-F238E27FC236}">
              <a16:creationId xmlns:a16="http://schemas.microsoft.com/office/drawing/2014/main" id="{6AA6E653-89C9-40B6-9881-43A508C62B5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43" name="Picture 742" descr="NCCP CMYK BI.jpg">
          <a:extLst>
            <a:ext uri="{FF2B5EF4-FFF2-40B4-BE49-F238E27FC236}">
              <a16:creationId xmlns:a16="http://schemas.microsoft.com/office/drawing/2014/main" id="{C4A9B5B6-6662-4316-87D2-711641B4D94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44" name="Picture 743" descr="NCCP CMYK BI.jpg">
          <a:extLst>
            <a:ext uri="{FF2B5EF4-FFF2-40B4-BE49-F238E27FC236}">
              <a16:creationId xmlns:a16="http://schemas.microsoft.com/office/drawing/2014/main" id="{674CC418-6EDE-471F-80DE-FC89459F7F1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45" name="Picture 744" descr="NCCP CMYK BI.jpg">
          <a:extLst>
            <a:ext uri="{FF2B5EF4-FFF2-40B4-BE49-F238E27FC236}">
              <a16:creationId xmlns:a16="http://schemas.microsoft.com/office/drawing/2014/main" id="{610D2536-D5A9-4259-B941-1EC6FE86208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46" name="Picture 745" descr="NCCP CMYK BI.jpg">
          <a:extLst>
            <a:ext uri="{FF2B5EF4-FFF2-40B4-BE49-F238E27FC236}">
              <a16:creationId xmlns:a16="http://schemas.microsoft.com/office/drawing/2014/main" id="{702F9B84-B9FF-4118-926C-B09BBA0B129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747" name="Picture 746" descr="NCCP CMYK BI.jpg">
          <a:extLst>
            <a:ext uri="{FF2B5EF4-FFF2-40B4-BE49-F238E27FC236}">
              <a16:creationId xmlns:a16="http://schemas.microsoft.com/office/drawing/2014/main" id="{B0A3458C-CA28-4B56-90EF-583EBE67181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48" name="Picture 747" descr="NCCP CMYK BI.jpg">
          <a:extLst>
            <a:ext uri="{FF2B5EF4-FFF2-40B4-BE49-F238E27FC236}">
              <a16:creationId xmlns:a16="http://schemas.microsoft.com/office/drawing/2014/main" id="{B4311CAE-72B7-44C8-AC1C-57163F47A36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49" name="Picture 748" descr="NCCP CMYK BI.jpg">
          <a:extLst>
            <a:ext uri="{FF2B5EF4-FFF2-40B4-BE49-F238E27FC236}">
              <a16:creationId xmlns:a16="http://schemas.microsoft.com/office/drawing/2014/main" id="{AD80B364-8DCD-4539-A2C7-2D0823E0B21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750" name="Picture 749" descr="NCCP CMYK BI.jpg">
          <a:extLst>
            <a:ext uri="{FF2B5EF4-FFF2-40B4-BE49-F238E27FC236}">
              <a16:creationId xmlns:a16="http://schemas.microsoft.com/office/drawing/2014/main" id="{BD7B99E3-4D51-453D-B8C0-F72C6545CBA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751" name="Picture 750" descr="NCCP CMYK BI.jpg">
          <a:extLst>
            <a:ext uri="{FF2B5EF4-FFF2-40B4-BE49-F238E27FC236}">
              <a16:creationId xmlns:a16="http://schemas.microsoft.com/office/drawing/2014/main" id="{0B75F9EB-21ED-4DC6-BB2E-0F14217F121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752" name="Picture 751" descr="NCCP CMYK BI.jpg">
          <a:extLst>
            <a:ext uri="{FF2B5EF4-FFF2-40B4-BE49-F238E27FC236}">
              <a16:creationId xmlns:a16="http://schemas.microsoft.com/office/drawing/2014/main" id="{01F505C7-39CD-46E1-A918-DD50EC1ED14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53" name="Picture 752" descr="NCCP CMYK BI.jpg">
          <a:extLst>
            <a:ext uri="{FF2B5EF4-FFF2-40B4-BE49-F238E27FC236}">
              <a16:creationId xmlns:a16="http://schemas.microsoft.com/office/drawing/2014/main" id="{D289533D-1F58-4727-AC35-D102168DF44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54" name="Picture 753" descr="NCCP CMYK BI.jpg">
          <a:extLst>
            <a:ext uri="{FF2B5EF4-FFF2-40B4-BE49-F238E27FC236}">
              <a16:creationId xmlns:a16="http://schemas.microsoft.com/office/drawing/2014/main" id="{3F52E9F7-7F61-4DF5-8E0E-4E055CCC497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55" name="Picture 754" descr="NCCP CMYK BI.jpg">
          <a:extLst>
            <a:ext uri="{FF2B5EF4-FFF2-40B4-BE49-F238E27FC236}">
              <a16:creationId xmlns:a16="http://schemas.microsoft.com/office/drawing/2014/main" id="{B929FFC3-38AA-4E40-AE0D-33A748C8B66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56" name="Picture 755" descr="NCCP CMYK BI.jpg">
          <a:extLst>
            <a:ext uri="{FF2B5EF4-FFF2-40B4-BE49-F238E27FC236}">
              <a16:creationId xmlns:a16="http://schemas.microsoft.com/office/drawing/2014/main" id="{B8F82958-B0F4-407D-BC1E-8ED3A3BEB21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57" name="Picture 756" descr="NCCP CMYK BI.jpg">
          <a:extLst>
            <a:ext uri="{FF2B5EF4-FFF2-40B4-BE49-F238E27FC236}">
              <a16:creationId xmlns:a16="http://schemas.microsoft.com/office/drawing/2014/main" id="{1E0A3E40-5F1B-483A-BA75-C8DDC576F11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58" name="Picture 757" descr="NCCP CMYK BI.jpg">
          <a:extLst>
            <a:ext uri="{FF2B5EF4-FFF2-40B4-BE49-F238E27FC236}">
              <a16:creationId xmlns:a16="http://schemas.microsoft.com/office/drawing/2014/main" id="{A7AC0E53-4926-4C68-80C3-25A0E44ED49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59" name="Picture 758" descr="NCCP CMYK BI.jpg">
          <a:extLst>
            <a:ext uri="{FF2B5EF4-FFF2-40B4-BE49-F238E27FC236}">
              <a16:creationId xmlns:a16="http://schemas.microsoft.com/office/drawing/2014/main" id="{57DA7077-F71C-43B0-BB9E-0A4AF66A1C5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60" name="Picture 759" descr="NCCP CMYK BI.jpg">
          <a:extLst>
            <a:ext uri="{FF2B5EF4-FFF2-40B4-BE49-F238E27FC236}">
              <a16:creationId xmlns:a16="http://schemas.microsoft.com/office/drawing/2014/main" id="{1110C1B0-50DD-432B-8452-EF1CAE4260A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61" name="Picture 760" descr="NCCP CMYK BI.jpg">
          <a:extLst>
            <a:ext uri="{FF2B5EF4-FFF2-40B4-BE49-F238E27FC236}">
              <a16:creationId xmlns:a16="http://schemas.microsoft.com/office/drawing/2014/main" id="{59AA6954-25A0-4F6B-B691-4F6C32452DD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62" name="Picture 761" descr="NCCP CMYK BI.jpg">
          <a:extLst>
            <a:ext uri="{FF2B5EF4-FFF2-40B4-BE49-F238E27FC236}">
              <a16:creationId xmlns:a16="http://schemas.microsoft.com/office/drawing/2014/main" id="{17A4251A-8E9A-4B40-AD79-EDDF5AA53CD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63" name="Picture 762" descr="NCCP CMYK BI.jpg">
          <a:extLst>
            <a:ext uri="{FF2B5EF4-FFF2-40B4-BE49-F238E27FC236}">
              <a16:creationId xmlns:a16="http://schemas.microsoft.com/office/drawing/2014/main" id="{E987333F-B899-4C47-9AB7-89B8DB072AC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64" name="Picture 763" descr="NCCP CMYK BI.jpg">
          <a:extLst>
            <a:ext uri="{FF2B5EF4-FFF2-40B4-BE49-F238E27FC236}">
              <a16:creationId xmlns:a16="http://schemas.microsoft.com/office/drawing/2014/main" id="{3A9C1779-F7ED-4CF4-9FAE-36A6E1B1C79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65" name="Picture 764" descr="NCCP CMYK BI.jpg">
          <a:extLst>
            <a:ext uri="{FF2B5EF4-FFF2-40B4-BE49-F238E27FC236}">
              <a16:creationId xmlns:a16="http://schemas.microsoft.com/office/drawing/2014/main" id="{15514475-100F-49B0-A382-07B5EBEC38F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66" name="Picture 765" descr="NCCP CMYK BI.jpg">
          <a:extLst>
            <a:ext uri="{FF2B5EF4-FFF2-40B4-BE49-F238E27FC236}">
              <a16:creationId xmlns:a16="http://schemas.microsoft.com/office/drawing/2014/main" id="{EDA3650A-BD43-46CB-908C-701CFE29424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591669</xdr:colOff>
      <xdr:row>0</xdr:row>
      <xdr:rowOff>0</xdr:rowOff>
    </xdr:from>
    <xdr:to>
      <xdr:col>30</xdr:col>
      <xdr:colOff>582706</xdr:colOff>
      <xdr:row>26</xdr:row>
      <xdr:rowOff>11206</xdr:rowOff>
    </xdr:to>
    <xdr:graphicFrame macro="">
      <xdr:nvGraphicFramePr>
        <xdr:cNvPr id="3" name="Chart 2">
          <a:extLst>
            <a:ext uri="{FF2B5EF4-FFF2-40B4-BE49-F238E27FC236}">
              <a16:creationId xmlns:a16="http://schemas.microsoft.com/office/drawing/2014/main" id="{65EDC1B7-6239-45AE-993C-6D6925340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582706</xdr:colOff>
      <xdr:row>44</xdr:row>
      <xdr:rowOff>134472</xdr:rowOff>
    </xdr:from>
    <xdr:to>
      <xdr:col>31</xdr:col>
      <xdr:colOff>0</xdr:colOff>
      <xdr:row>69</xdr:row>
      <xdr:rowOff>89647</xdr:rowOff>
    </xdr:to>
    <xdr:graphicFrame macro="">
      <xdr:nvGraphicFramePr>
        <xdr:cNvPr id="4" name="Chart 3">
          <a:extLst>
            <a:ext uri="{FF2B5EF4-FFF2-40B4-BE49-F238E27FC236}">
              <a16:creationId xmlns:a16="http://schemas.microsoft.com/office/drawing/2014/main" id="{6754DD13-B45F-450B-8821-AA1B447F5E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26</xdr:row>
      <xdr:rowOff>194983</xdr:rowOff>
    </xdr:from>
    <xdr:to>
      <xdr:col>30</xdr:col>
      <xdr:colOff>593912</xdr:colOff>
      <xdr:row>43</xdr:row>
      <xdr:rowOff>194379</xdr:rowOff>
    </xdr:to>
    <xdr:graphicFrame macro="">
      <xdr:nvGraphicFramePr>
        <xdr:cNvPr id="5" name="Chart 4">
          <a:extLst>
            <a:ext uri="{FF2B5EF4-FFF2-40B4-BE49-F238E27FC236}">
              <a16:creationId xmlns:a16="http://schemas.microsoft.com/office/drawing/2014/main" id="{A35AB122-C394-40CE-BC6F-35ED1E5509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11205</xdr:colOff>
      <xdr:row>70</xdr:row>
      <xdr:rowOff>194617</xdr:rowOff>
    </xdr:from>
    <xdr:to>
      <xdr:col>31</xdr:col>
      <xdr:colOff>67235</xdr:colOff>
      <xdr:row>90</xdr:row>
      <xdr:rowOff>179295</xdr:rowOff>
    </xdr:to>
    <xdr:graphicFrame macro="">
      <xdr:nvGraphicFramePr>
        <xdr:cNvPr id="6" name="Chart 5">
          <a:extLst>
            <a:ext uri="{FF2B5EF4-FFF2-40B4-BE49-F238E27FC236}">
              <a16:creationId xmlns:a16="http://schemas.microsoft.com/office/drawing/2014/main" id="{5DEB8E83-BAFB-4AA3-962E-B2AA0E12A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0</xdr:colOff>
      <xdr:row>0</xdr:row>
      <xdr:rowOff>15240</xdr:rowOff>
    </xdr:from>
    <xdr:to>
      <xdr:col>6</xdr:col>
      <xdr:colOff>0</xdr:colOff>
      <xdr:row>1</xdr:row>
      <xdr:rowOff>1524</xdr:rowOff>
    </xdr:to>
    <xdr:pic>
      <xdr:nvPicPr>
        <xdr:cNvPr id="2" name="Picture 1" descr="NCCP CMYK BI.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5974080" y="15240"/>
          <a:ext cx="0" cy="512064"/>
        </a:xfrm>
        <a:prstGeom prst="rect">
          <a:avLst/>
        </a:prstGeom>
      </xdr:spPr>
    </xdr:pic>
    <xdr:clientData/>
  </xdr:twoCellAnchor>
  <xdr:twoCellAnchor editAs="oneCell">
    <xdr:from>
      <xdr:col>6</xdr:col>
      <xdr:colOff>571500</xdr:colOff>
      <xdr:row>0</xdr:row>
      <xdr:rowOff>15240</xdr:rowOff>
    </xdr:from>
    <xdr:to>
      <xdr:col>7</xdr:col>
      <xdr:colOff>1082040</xdr:colOff>
      <xdr:row>0</xdr:row>
      <xdr:rowOff>496824</xdr:rowOff>
    </xdr:to>
    <xdr:pic>
      <xdr:nvPicPr>
        <xdr:cNvPr id="3" name="Picture 2" descr="NCCP CMYK BI.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6545580" y="15240"/>
          <a:ext cx="1630680" cy="48158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0</xdr:colOff>
      <xdr:row>0</xdr:row>
      <xdr:rowOff>15240</xdr:rowOff>
    </xdr:from>
    <xdr:to>
      <xdr:col>5</xdr:col>
      <xdr:colOff>0</xdr:colOff>
      <xdr:row>1</xdr:row>
      <xdr:rowOff>1524</xdr:rowOff>
    </xdr:to>
    <xdr:pic>
      <xdr:nvPicPr>
        <xdr:cNvPr id="2" name="Picture 1" descr="NCCP CMYK BI.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3208020" y="15240"/>
          <a:ext cx="0" cy="512064"/>
        </a:xfrm>
        <a:prstGeom prst="rect">
          <a:avLst/>
        </a:prstGeom>
      </xdr:spPr>
    </xdr:pic>
    <xdr:clientData/>
  </xdr:twoCellAnchor>
  <xdr:twoCellAnchor editAs="oneCell">
    <xdr:from>
      <xdr:col>2</xdr:col>
      <xdr:colOff>2042160</xdr:colOff>
      <xdr:row>0</xdr:row>
      <xdr:rowOff>15240</xdr:rowOff>
    </xdr:from>
    <xdr:to>
      <xdr:col>4</xdr:col>
      <xdr:colOff>563880</xdr:colOff>
      <xdr:row>0</xdr:row>
      <xdr:rowOff>496824</xdr:rowOff>
    </xdr:to>
    <xdr:pic>
      <xdr:nvPicPr>
        <xdr:cNvPr id="3" name="Picture 2" descr="NCCP CMYK BI.jpg">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4038600" y="15240"/>
          <a:ext cx="1630680" cy="48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1098176</xdr:colOff>
      <xdr:row>75</xdr:row>
      <xdr:rowOff>65927</xdr:rowOff>
    </xdr:from>
    <xdr:to>
      <xdr:col>55</xdr:col>
      <xdr:colOff>838200</xdr:colOff>
      <xdr:row>75</xdr:row>
      <xdr:rowOff>2543175</xdr:rowOff>
    </xdr:to>
    <xdr:graphicFrame macro="">
      <xdr:nvGraphicFramePr>
        <xdr:cNvPr id="5" name="Chart 5">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2</xdr:col>
      <xdr:colOff>874059</xdr:colOff>
      <xdr:row>64</xdr:row>
      <xdr:rowOff>71717</xdr:rowOff>
    </xdr:from>
    <xdr:to>
      <xdr:col>56</xdr:col>
      <xdr:colOff>44824</xdr:colOff>
      <xdr:row>64</xdr:row>
      <xdr:rowOff>1898612</xdr:rowOff>
    </xdr:to>
    <xdr:graphicFrame macro="">
      <xdr:nvGraphicFramePr>
        <xdr:cNvPr id="6" name="Chart 6">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28</xdr:col>
      <xdr:colOff>63500</xdr:colOff>
      <xdr:row>55</xdr:row>
      <xdr:rowOff>190500</xdr:rowOff>
    </xdr:to>
    <xdr:sp macro="" textlink="">
      <xdr:nvSpPr>
        <xdr:cNvPr id="3085" name="Rectangle 13" hidden="1">
          <a:extLst>
            <a:ext uri="{FF2B5EF4-FFF2-40B4-BE49-F238E27FC236}">
              <a16:creationId xmlns:a16="http://schemas.microsoft.com/office/drawing/2014/main" id="{00000000-0008-0000-0500-00000D0C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28</xdr:col>
      <xdr:colOff>63500</xdr:colOff>
      <xdr:row>61</xdr:row>
      <xdr:rowOff>0</xdr:rowOff>
    </xdr:to>
    <xdr:sp macro="" textlink="">
      <xdr:nvSpPr>
        <xdr:cNvPr id="2" name="AutoShape 13">
          <a:extLst>
            <a:ext uri="{FF2B5EF4-FFF2-40B4-BE49-F238E27FC236}">
              <a16:creationId xmlns:a16="http://schemas.microsoft.com/office/drawing/2014/main" id="{00000000-0008-0000-0500-000002000000}"/>
            </a:ext>
          </a:extLst>
        </xdr:cNvPr>
        <xdr:cNvSpPr>
          <a:spLocks noChangeArrowheads="1"/>
        </xdr:cNvSpPr>
      </xdr:nvSpPr>
      <xdr:spPr bwMode="auto">
        <a:xfrm>
          <a:off x="0" y="0"/>
          <a:ext cx="173863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oneCell">
    <xdr:from>
      <xdr:col>5</xdr:col>
      <xdr:colOff>2004060</xdr:colOff>
      <xdr:row>0</xdr:row>
      <xdr:rowOff>15240</xdr:rowOff>
    </xdr:from>
    <xdr:to>
      <xdr:col>6</xdr:col>
      <xdr:colOff>7892</xdr:colOff>
      <xdr:row>1</xdr:row>
      <xdr:rowOff>5734</xdr:rowOff>
    </xdr:to>
    <xdr:pic>
      <xdr:nvPicPr>
        <xdr:cNvPr id="8" name="Picture 7" descr="NCCP CMYK BI.jpg">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3" cstate="print"/>
        <a:stretch>
          <a:fillRect/>
        </a:stretch>
      </xdr:blipFill>
      <xdr:spPr>
        <a:xfrm>
          <a:off x="9707880" y="15240"/>
          <a:ext cx="1630680" cy="4815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10</xdr:col>
      <xdr:colOff>0</xdr:colOff>
      <xdr:row>4</xdr:row>
      <xdr:rowOff>30245</xdr:rowOff>
    </xdr:to>
    <xdr:pic>
      <xdr:nvPicPr>
        <xdr:cNvPr id="2" name="Picture 1" descr="NCCP CMYK BI.jpg">
          <a:extLst>
            <a:ext uri="{FF2B5EF4-FFF2-40B4-BE49-F238E27FC236}">
              <a16:creationId xmlns:a16="http://schemas.microsoft.com/office/drawing/2014/main" id="{A939F2AF-0D72-47F3-BE12-8EB28B0AFD2B}"/>
            </a:ext>
          </a:extLst>
        </xdr:cNvPr>
        <xdr:cNvPicPr>
          <a:picLocks noChangeAspect="1"/>
        </xdr:cNvPicPr>
      </xdr:nvPicPr>
      <xdr:blipFill>
        <a:blip xmlns:r="http://schemas.openxmlformats.org/officeDocument/2006/relationships" r:embed="rId1" cstate="print"/>
        <a:stretch>
          <a:fillRect/>
        </a:stretch>
      </xdr:blipFill>
      <xdr:spPr>
        <a:xfrm>
          <a:off x="8134350" y="0"/>
          <a:ext cx="0" cy="516020"/>
        </a:xfrm>
        <a:prstGeom prst="rect">
          <a:avLst/>
        </a:prstGeom>
      </xdr:spPr>
    </xdr:pic>
    <xdr:clientData/>
  </xdr:twoCellAnchor>
  <xdr:oneCellAnchor>
    <xdr:from>
      <xdr:col>11</xdr:col>
      <xdr:colOff>0</xdr:colOff>
      <xdr:row>70</xdr:row>
      <xdr:rowOff>0</xdr:rowOff>
    </xdr:from>
    <xdr:ext cx="0" cy="510159"/>
    <xdr:pic>
      <xdr:nvPicPr>
        <xdr:cNvPr id="3" name="Picture 2" descr="NCCP CMYK BI.jpg">
          <a:extLst>
            <a:ext uri="{FF2B5EF4-FFF2-40B4-BE49-F238E27FC236}">
              <a16:creationId xmlns:a16="http://schemas.microsoft.com/office/drawing/2014/main" id="{EAE4C844-ED0F-48C8-9990-FBF1ADB00332}"/>
            </a:ext>
          </a:extLst>
        </xdr:cNvPr>
        <xdr:cNvPicPr>
          <a:picLocks noChangeAspect="1"/>
        </xdr:cNvPicPr>
      </xdr:nvPicPr>
      <xdr:blipFill>
        <a:blip xmlns:r="http://schemas.openxmlformats.org/officeDocument/2006/relationships" r:embed="rId1" cstate="print"/>
        <a:stretch>
          <a:fillRect/>
        </a:stretch>
      </xdr:blipFill>
      <xdr:spPr>
        <a:xfrm>
          <a:off x="8982075" y="8382000"/>
          <a:ext cx="0" cy="510159"/>
        </a:xfrm>
        <a:prstGeom prst="rect">
          <a:avLst/>
        </a:prstGeom>
      </xdr:spPr>
    </xdr:pic>
    <xdr:clientData/>
  </xdr:oneCellAnchor>
  <xdr:oneCellAnchor>
    <xdr:from>
      <xdr:col>21</xdr:col>
      <xdr:colOff>0</xdr:colOff>
      <xdr:row>1</xdr:row>
      <xdr:rowOff>0</xdr:rowOff>
    </xdr:from>
    <xdr:ext cx="0" cy="510159"/>
    <xdr:pic>
      <xdr:nvPicPr>
        <xdr:cNvPr id="4" name="Picture 3" descr="NCCP CMYK BI.jpg">
          <a:extLst>
            <a:ext uri="{FF2B5EF4-FFF2-40B4-BE49-F238E27FC236}">
              <a16:creationId xmlns:a16="http://schemas.microsoft.com/office/drawing/2014/main" id="{A85A4762-261E-43D7-9537-6C7BDD934135}"/>
            </a:ext>
          </a:extLst>
        </xdr:cNvPr>
        <xdr:cNvPicPr>
          <a:picLocks noChangeAspect="1"/>
        </xdr:cNvPicPr>
      </xdr:nvPicPr>
      <xdr:blipFill>
        <a:blip xmlns:r="http://schemas.openxmlformats.org/officeDocument/2006/relationships" r:embed="rId1" cstate="print"/>
        <a:stretch>
          <a:fillRect/>
        </a:stretch>
      </xdr:blipFill>
      <xdr:spPr>
        <a:xfrm>
          <a:off x="14573250" y="0"/>
          <a:ext cx="0" cy="510159"/>
        </a:xfrm>
        <a:prstGeom prst="rect">
          <a:avLst/>
        </a:prstGeom>
      </xdr:spPr>
    </xdr:pic>
    <xdr:clientData/>
  </xdr:oneCellAnchor>
  <xdr:oneCellAnchor>
    <xdr:from>
      <xdr:col>19</xdr:col>
      <xdr:colOff>0</xdr:colOff>
      <xdr:row>42</xdr:row>
      <xdr:rowOff>0</xdr:rowOff>
    </xdr:from>
    <xdr:ext cx="0" cy="510159"/>
    <xdr:pic>
      <xdr:nvPicPr>
        <xdr:cNvPr id="5" name="Picture 4" descr="NCCP CMYK BI.jpg">
          <a:extLst>
            <a:ext uri="{FF2B5EF4-FFF2-40B4-BE49-F238E27FC236}">
              <a16:creationId xmlns:a16="http://schemas.microsoft.com/office/drawing/2014/main" id="{5B016EB0-9336-4E5B-935D-F12D98301D6C}"/>
            </a:ext>
          </a:extLst>
        </xdr:cNvPr>
        <xdr:cNvPicPr>
          <a:picLocks noChangeAspect="1"/>
        </xdr:cNvPicPr>
      </xdr:nvPicPr>
      <xdr:blipFill>
        <a:blip xmlns:r="http://schemas.openxmlformats.org/officeDocument/2006/relationships" r:embed="rId1" cstate="print"/>
        <a:stretch>
          <a:fillRect/>
        </a:stretch>
      </xdr:blipFill>
      <xdr:spPr>
        <a:xfrm>
          <a:off x="13382625" y="4981575"/>
          <a:ext cx="0" cy="510159"/>
        </a:xfrm>
        <a:prstGeom prst="rect">
          <a:avLst/>
        </a:prstGeom>
      </xdr:spPr>
    </xdr:pic>
    <xdr:clientData/>
  </xdr:oneCellAnchor>
  <xdr:oneCellAnchor>
    <xdr:from>
      <xdr:col>11</xdr:col>
      <xdr:colOff>0</xdr:colOff>
      <xdr:row>70</xdr:row>
      <xdr:rowOff>0</xdr:rowOff>
    </xdr:from>
    <xdr:ext cx="0" cy="510159"/>
    <xdr:pic>
      <xdr:nvPicPr>
        <xdr:cNvPr id="6" name="Picture 5" descr="NCCP CMYK BI.jpg">
          <a:extLst>
            <a:ext uri="{FF2B5EF4-FFF2-40B4-BE49-F238E27FC236}">
              <a16:creationId xmlns:a16="http://schemas.microsoft.com/office/drawing/2014/main" id="{A5A04591-561C-4974-A825-C16A5B8DD8B7}"/>
            </a:ext>
          </a:extLst>
        </xdr:cNvPr>
        <xdr:cNvPicPr>
          <a:picLocks noChangeAspect="1"/>
        </xdr:cNvPicPr>
      </xdr:nvPicPr>
      <xdr:blipFill>
        <a:blip xmlns:r="http://schemas.openxmlformats.org/officeDocument/2006/relationships" r:embed="rId1" cstate="print"/>
        <a:stretch>
          <a:fillRect/>
        </a:stretch>
      </xdr:blipFill>
      <xdr:spPr>
        <a:xfrm>
          <a:off x="8982075" y="8382000"/>
          <a:ext cx="0" cy="510159"/>
        </a:xfrm>
        <a:prstGeom prst="rect">
          <a:avLst/>
        </a:prstGeom>
      </xdr:spPr>
    </xdr:pic>
    <xdr:clientData/>
  </xdr:oneCellAnchor>
  <xdr:oneCellAnchor>
    <xdr:from>
      <xdr:col>21</xdr:col>
      <xdr:colOff>0</xdr:colOff>
      <xdr:row>1</xdr:row>
      <xdr:rowOff>0</xdr:rowOff>
    </xdr:from>
    <xdr:ext cx="0" cy="510159"/>
    <xdr:pic>
      <xdr:nvPicPr>
        <xdr:cNvPr id="7" name="Picture 6" descr="NCCP CMYK BI.jpg">
          <a:extLst>
            <a:ext uri="{FF2B5EF4-FFF2-40B4-BE49-F238E27FC236}">
              <a16:creationId xmlns:a16="http://schemas.microsoft.com/office/drawing/2014/main" id="{7A06CE41-51A2-4A8E-AA6B-0230A7C81A7E}"/>
            </a:ext>
          </a:extLst>
        </xdr:cNvPr>
        <xdr:cNvPicPr>
          <a:picLocks noChangeAspect="1"/>
        </xdr:cNvPicPr>
      </xdr:nvPicPr>
      <xdr:blipFill>
        <a:blip xmlns:r="http://schemas.openxmlformats.org/officeDocument/2006/relationships" r:embed="rId1" cstate="print"/>
        <a:stretch>
          <a:fillRect/>
        </a:stretch>
      </xdr:blipFill>
      <xdr:spPr>
        <a:xfrm>
          <a:off x="14573250" y="0"/>
          <a:ext cx="0" cy="510159"/>
        </a:xfrm>
        <a:prstGeom prst="rect">
          <a:avLst/>
        </a:prstGeom>
      </xdr:spPr>
    </xdr:pic>
    <xdr:clientData/>
  </xdr:oneCellAnchor>
  <xdr:oneCellAnchor>
    <xdr:from>
      <xdr:col>19</xdr:col>
      <xdr:colOff>0</xdr:colOff>
      <xdr:row>42</xdr:row>
      <xdr:rowOff>0</xdr:rowOff>
    </xdr:from>
    <xdr:ext cx="0" cy="510159"/>
    <xdr:pic>
      <xdr:nvPicPr>
        <xdr:cNvPr id="8" name="Picture 7" descr="NCCP CMYK BI.jpg">
          <a:extLst>
            <a:ext uri="{FF2B5EF4-FFF2-40B4-BE49-F238E27FC236}">
              <a16:creationId xmlns:a16="http://schemas.microsoft.com/office/drawing/2014/main" id="{90835EF0-5745-47BF-B1C7-888079C9A2C5}"/>
            </a:ext>
          </a:extLst>
        </xdr:cNvPr>
        <xdr:cNvPicPr>
          <a:picLocks noChangeAspect="1"/>
        </xdr:cNvPicPr>
      </xdr:nvPicPr>
      <xdr:blipFill>
        <a:blip xmlns:r="http://schemas.openxmlformats.org/officeDocument/2006/relationships" r:embed="rId1" cstate="print"/>
        <a:stretch>
          <a:fillRect/>
        </a:stretch>
      </xdr:blipFill>
      <xdr:spPr>
        <a:xfrm>
          <a:off x="13382625" y="4981575"/>
          <a:ext cx="0" cy="510159"/>
        </a:xfrm>
        <a:prstGeom prst="rect">
          <a:avLst/>
        </a:prstGeom>
      </xdr:spPr>
    </xdr:pic>
    <xdr:clientData/>
  </xdr:oneCellAnchor>
  <xdr:oneCellAnchor>
    <xdr:from>
      <xdr:col>11</xdr:col>
      <xdr:colOff>0</xdr:colOff>
      <xdr:row>70</xdr:row>
      <xdr:rowOff>0</xdr:rowOff>
    </xdr:from>
    <xdr:ext cx="0" cy="510159"/>
    <xdr:pic>
      <xdr:nvPicPr>
        <xdr:cNvPr id="9" name="Picture 8" descr="NCCP CMYK BI.jpg">
          <a:extLst>
            <a:ext uri="{FF2B5EF4-FFF2-40B4-BE49-F238E27FC236}">
              <a16:creationId xmlns:a16="http://schemas.microsoft.com/office/drawing/2014/main" id="{6E27AA0A-7531-44B0-B607-CF26530E67A2}"/>
            </a:ext>
          </a:extLst>
        </xdr:cNvPr>
        <xdr:cNvPicPr>
          <a:picLocks noChangeAspect="1"/>
        </xdr:cNvPicPr>
      </xdr:nvPicPr>
      <xdr:blipFill>
        <a:blip xmlns:r="http://schemas.openxmlformats.org/officeDocument/2006/relationships" r:embed="rId1" cstate="print"/>
        <a:stretch>
          <a:fillRect/>
        </a:stretch>
      </xdr:blipFill>
      <xdr:spPr>
        <a:xfrm>
          <a:off x="8982075" y="8382000"/>
          <a:ext cx="0" cy="510159"/>
        </a:xfrm>
        <a:prstGeom prst="rect">
          <a:avLst/>
        </a:prstGeom>
      </xdr:spPr>
    </xdr:pic>
    <xdr:clientData/>
  </xdr:oneCellAnchor>
  <xdr:oneCellAnchor>
    <xdr:from>
      <xdr:col>19</xdr:col>
      <xdr:colOff>0</xdr:colOff>
      <xdr:row>67</xdr:row>
      <xdr:rowOff>15240</xdr:rowOff>
    </xdr:from>
    <xdr:ext cx="0" cy="510159"/>
    <xdr:pic>
      <xdr:nvPicPr>
        <xdr:cNvPr id="10" name="Picture 9" descr="NCCP CMYK BI.jpg">
          <a:extLst>
            <a:ext uri="{FF2B5EF4-FFF2-40B4-BE49-F238E27FC236}">
              <a16:creationId xmlns:a16="http://schemas.microsoft.com/office/drawing/2014/main" id="{2E9188E5-A83B-4F64-91BA-4E93FCAD3A26}"/>
            </a:ext>
          </a:extLst>
        </xdr:cNvPr>
        <xdr:cNvPicPr>
          <a:picLocks noChangeAspect="1"/>
        </xdr:cNvPicPr>
      </xdr:nvPicPr>
      <xdr:blipFill>
        <a:blip xmlns:r="http://schemas.openxmlformats.org/officeDocument/2006/relationships" r:embed="rId1" cstate="print"/>
        <a:stretch>
          <a:fillRect/>
        </a:stretch>
      </xdr:blipFill>
      <xdr:spPr>
        <a:xfrm>
          <a:off x="13382625" y="8073390"/>
          <a:ext cx="0" cy="510159"/>
        </a:xfrm>
        <a:prstGeom prst="rect">
          <a:avLst/>
        </a:prstGeom>
      </xdr:spPr>
    </xdr:pic>
    <xdr:clientData/>
  </xdr:oneCellAnchor>
  <xdr:oneCellAnchor>
    <xdr:from>
      <xdr:col>19</xdr:col>
      <xdr:colOff>0</xdr:colOff>
      <xdr:row>67</xdr:row>
      <xdr:rowOff>15240</xdr:rowOff>
    </xdr:from>
    <xdr:ext cx="0" cy="510159"/>
    <xdr:pic>
      <xdr:nvPicPr>
        <xdr:cNvPr id="11" name="Picture 10" descr="NCCP CMYK BI.jpg">
          <a:extLst>
            <a:ext uri="{FF2B5EF4-FFF2-40B4-BE49-F238E27FC236}">
              <a16:creationId xmlns:a16="http://schemas.microsoft.com/office/drawing/2014/main" id="{265191F3-D8B8-4EE3-B8DE-76EE1996D630}"/>
            </a:ext>
          </a:extLst>
        </xdr:cNvPr>
        <xdr:cNvPicPr>
          <a:picLocks noChangeAspect="1"/>
        </xdr:cNvPicPr>
      </xdr:nvPicPr>
      <xdr:blipFill>
        <a:blip xmlns:r="http://schemas.openxmlformats.org/officeDocument/2006/relationships" r:embed="rId1" cstate="print"/>
        <a:stretch>
          <a:fillRect/>
        </a:stretch>
      </xdr:blipFill>
      <xdr:spPr>
        <a:xfrm>
          <a:off x="13382625" y="8073390"/>
          <a:ext cx="0" cy="510159"/>
        </a:xfrm>
        <a:prstGeom prst="rect">
          <a:avLst/>
        </a:prstGeom>
      </xdr:spPr>
    </xdr:pic>
    <xdr:clientData/>
  </xdr:oneCellAnchor>
  <xdr:oneCellAnchor>
    <xdr:from>
      <xdr:col>10</xdr:col>
      <xdr:colOff>0</xdr:colOff>
      <xdr:row>562</xdr:row>
      <xdr:rowOff>15240</xdr:rowOff>
    </xdr:from>
    <xdr:ext cx="0" cy="510159"/>
    <xdr:pic>
      <xdr:nvPicPr>
        <xdr:cNvPr id="12" name="Picture 11" descr="NCCP CMYK BI.jpg">
          <a:extLst>
            <a:ext uri="{FF2B5EF4-FFF2-40B4-BE49-F238E27FC236}">
              <a16:creationId xmlns:a16="http://schemas.microsoft.com/office/drawing/2014/main" id="{D2EA295D-3063-4D4D-BAFE-E94D9E428775}"/>
            </a:ext>
          </a:extLst>
        </xdr:cNvPr>
        <xdr:cNvPicPr>
          <a:picLocks noChangeAspect="1"/>
        </xdr:cNvPicPr>
      </xdr:nvPicPr>
      <xdr:blipFill>
        <a:blip xmlns:r="http://schemas.openxmlformats.org/officeDocument/2006/relationships" r:embed="rId1" cstate="print"/>
        <a:stretch>
          <a:fillRect/>
        </a:stretch>
      </xdr:blipFill>
      <xdr:spPr>
        <a:xfrm>
          <a:off x="8134350" y="87626190"/>
          <a:ext cx="0" cy="510159"/>
        </a:xfrm>
        <a:prstGeom prst="rect">
          <a:avLst/>
        </a:prstGeom>
      </xdr:spPr>
    </xdr:pic>
    <xdr:clientData/>
  </xdr:oneCellAnchor>
  <xdr:oneCellAnchor>
    <xdr:from>
      <xdr:col>10</xdr:col>
      <xdr:colOff>0</xdr:colOff>
      <xdr:row>562</xdr:row>
      <xdr:rowOff>15240</xdr:rowOff>
    </xdr:from>
    <xdr:ext cx="0" cy="510159"/>
    <xdr:pic>
      <xdr:nvPicPr>
        <xdr:cNvPr id="13" name="Picture 12" descr="NCCP CMYK BI.jpg">
          <a:extLst>
            <a:ext uri="{FF2B5EF4-FFF2-40B4-BE49-F238E27FC236}">
              <a16:creationId xmlns:a16="http://schemas.microsoft.com/office/drawing/2014/main" id="{B8BB3B39-DA6F-4715-A531-E29A1DD4215D}"/>
            </a:ext>
          </a:extLst>
        </xdr:cNvPr>
        <xdr:cNvPicPr>
          <a:picLocks noChangeAspect="1"/>
        </xdr:cNvPicPr>
      </xdr:nvPicPr>
      <xdr:blipFill>
        <a:blip xmlns:r="http://schemas.openxmlformats.org/officeDocument/2006/relationships" r:embed="rId1" cstate="print"/>
        <a:stretch>
          <a:fillRect/>
        </a:stretch>
      </xdr:blipFill>
      <xdr:spPr>
        <a:xfrm>
          <a:off x="8134350" y="87626190"/>
          <a:ext cx="0" cy="510159"/>
        </a:xfrm>
        <a:prstGeom prst="rect">
          <a:avLst/>
        </a:prstGeom>
      </xdr:spPr>
    </xdr:pic>
    <xdr:clientData/>
  </xdr:oneCellAnchor>
  <xdr:oneCellAnchor>
    <xdr:from>
      <xdr:col>23</xdr:col>
      <xdr:colOff>0</xdr:colOff>
      <xdr:row>1</xdr:row>
      <xdr:rowOff>0</xdr:rowOff>
    </xdr:from>
    <xdr:ext cx="0" cy="513822"/>
    <xdr:pic>
      <xdr:nvPicPr>
        <xdr:cNvPr id="14" name="Picture 13" descr="NCCP CMYK BI.jpg">
          <a:extLst>
            <a:ext uri="{FF2B5EF4-FFF2-40B4-BE49-F238E27FC236}">
              <a16:creationId xmlns:a16="http://schemas.microsoft.com/office/drawing/2014/main" id="{AFD02E36-2836-4B36-814F-90D11EB64365}"/>
            </a:ext>
          </a:extLst>
        </xdr:cNvPr>
        <xdr:cNvPicPr>
          <a:picLocks noChangeAspect="1"/>
        </xdr:cNvPicPr>
      </xdr:nvPicPr>
      <xdr:blipFill>
        <a:blip xmlns:r="http://schemas.openxmlformats.org/officeDocument/2006/relationships" r:embed="rId1" cstate="print"/>
        <a:stretch>
          <a:fillRect/>
        </a:stretch>
      </xdr:blipFill>
      <xdr:spPr>
        <a:xfrm>
          <a:off x="16268700" y="0"/>
          <a:ext cx="0" cy="513822"/>
        </a:xfrm>
        <a:prstGeom prst="rect">
          <a:avLst/>
        </a:prstGeom>
      </xdr:spPr>
    </xdr:pic>
    <xdr:clientData/>
  </xdr:oneCellAnchor>
  <xdr:oneCellAnchor>
    <xdr:from>
      <xdr:col>2</xdr:col>
      <xdr:colOff>0</xdr:colOff>
      <xdr:row>42</xdr:row>
      <xdr:rowOff>0</xdr:rowOff>
    </xdr:from>
    <xdr:ext cx="0" cy="510159"/>
    <xdr:pic>
      <xdr:nvPicPr>
        <xdr:cNvPr id="15" name="Picture 14" descr="NCCP CMYK BI.jpg">
          <a:extLst>
            <a:ext uri="{FF2B5EF4-FFF2-40B4-BE49-F238E27FC236}">
              <a16:creationId xmlns:a16="http://schemas.microsoft.com/office/drawing/2014/main" id="{09C90045-A7FA-4F83-A255-8CD2FD2DF75E}"/>
            </a:ext>
          </a:extLst>
        </xdr:cNvPr>
        <xdr:cNvPicPr>
          <a:picLocks noChangeAspect="1"/>
        </xdr:cNvPicPr>
      </xdr:nvPicPr>
      <xdr:blipFill>
        <a:blip xmlns:r="http://schemas.openxmlformats.org/officeDocument/2006/relationships" r:embed="rId1" cstate="print"/>
        <a:stretch>
          <a:fillRect/>
        </a:stretch>
      </xdr:blipFill>
      <xdr:spPr>
        <a:xfrm>
          <a:off x="1352550" y="4981575"/>
          <a:ext cx="0" cy="510159"/>
        </a:xfrm>
        <a:prstGeom prst="rect">
          <a:avLst/>
        </a:prstGeom>
      </xdr:spPr>
    </xdr:pic>
    <xdr:clientData/>
  </xdr:oneCellAnchor>
  <xdr:oneCellAnchor>
    <xdr:from>
      <xdr:col>2</xdr:col>
      <xdr:colOff>0</xdr:colOff>
      <xdr:row>42</xdr:row>
      <xdr:rowOff>0</xdr:rowOff>
    </xdr:from>
    <xdr:ext cx="0" cy="510159"/>
    <xdr:pic>
      <xdr:nvPicPr>
        <xdr:cNvPr id="16" name="Picture 15" descr="NCCP CMYK BI.jpg">
          <a:extLst>
            <a:ext uri="{FF2B5EF4-FFF2-40B4-BE49-F238E27FC236}">
              <a16:creationId xmlns:a16="http://schemas.microsoft.com/office/drawing/2014/main" id="{B5D910FF-6538-4CC2-8538-28157B373786}"/>
            </a:ext>
          </a:extLst>
        </xdr:cNvPr>
        <xdr:cNvPicPr>
          <a:picLocks noChangeAspect="1"/>
        </xdr:cNvPicPr>
      </xdr:nvPicPr>
      <xdr:blipFill>
        <a:blip xmlns:r="http://schemas.openxmlformats.org/officeDocument/2006/relationships" r:embed="rId1" cstate="print"/>
        <a:stretch>
          <a:fillRect/>
        </a:stretch>
      </xdr:blipFill>
      <xdr:spPr>
        <a:xfrm>
          <a:off x="1352550" y="4981575"/>
          <a:ext cx="0" cy="510159"/>
        </a:xfrm>
        <a:prstGeom prst="rect">
          <a:avLst/>
        </a:prstGeom>
      </xdr:spPr>
    </xdr:pic>
    <xdr:clientData/>
  </xdr:oneCellAnchor>
  <xdr:oneCellAnchor>
    <xdr:from>
      <xdr:col>10</xdr:col>
      <xdr:colOff>0</xdr:colOff>
      <xdr:row>42</xdr:row>
      <xdr:rowOff>0</xdr:rowOff>
    </xdr:from>
    <xdr:ext cx="0" cy="513822"/>
    <xdr:pic>
      <xdr:nvPicPr>
        <xdr:cNvPr id="17" name="Picture 16" descr="NCCP CMYK BI.jpg">
          <a:extLst>
            <a:ext uri="{FF2B5EF4-FFF2-40B4-BE49-F238E27FC236}">
              <a16:creationId xmlns:a16="http://schemas.microsoft.com/office/drawing/2014/main" id="{AF1FC71C-5569-4E17-A716-00D59BADB184}"/>
            </a:ext>
          </a:extLst>
        </xdr:cNvPr>
        <xdr:cNvPicPr>
          <a:picLocks noChangeAspect="1"/>
        </xdr:cNvPicPr>
      </xdr:nvPicPr>
      <xdr:blipFill>
        <a:blip xmlns:r="http://schemas.openxmlformats.org/officeDocument/2006/relationships" r:embed="rId1" cstate="print"/>
        <a:stretch>
          <a:fillRect/>
        </a:stretch>
      </xdr:blipFill>
      <xdr:spPr>
        <a:xfrm>
          <a:off x="8134350" y="4981575"/>
          <a:ext cx="0" cy="513822"/>
        </a:xfrm>
        <a:prstGeom prst="rect">
          <a:avLst/>
        </a:prstGeom>
      </xdr:spPr>
    </xdr:pic>
    <xdr:clientData/>
  </xdr:oneCellAnchor>
  <xdr:oneCellAnchor>
    <xdr:from>
      <xdr:col>19</xdr:col>
      <xdr:colOff>0</xdr:colOff>
      <xdr:row>42</xdr:row>
      <xdr:rowOff>0</xdr:rowOff>
    </xdr:from>
    <xdr:ext cx="0" cy="510159"/>
    <xdr:pic>
      <xdr:nvPicPr>
        <xdr:cNvPr id="18" name="Picture 17" descr="NCCP CMYK BI.jpg">
          <a:extLst>
            <a:ext uri="{FF2B5EF4-FFF2-40B4-BE49-F238E27FC236}">
              <a16:creationId xmlns:a16="http://schemas.microsoft.com/office/drawing/2014/main" id="{D2952E3D-9E38-4407-B322-0532F46CA6A5}"/>
            </a:ext>
          </a:extLst>
        </xdr:cNvPr>
        <xdr:cNvPicPr>
          <a:picLocks noChangeAspect="1"/>
        </xdr:cNvPicPr>
      </xdr:nvPicPr>
      <xdr:blipFill>
        <a:blip xmlns:r="http://schemas.openxmlformats.org/officeDocument/2006/relationships" r:embed="rId1" cstate="print"/>
        <a:stretch>
          <a:fillRect/>
        </a:stretch>
      </xdr:blipFill>
      <xdr:spPr>
        <a:xfrm>
          <a:off x="13382625" y="4981575"/>
          <a:ext cx="0" cy="510159"/>
        </a:xfrm>
        <a:prstGeom prst="rect">
          <a:avLst/>
        </a:prstGeom>
      </xdr:spPr>
    </xdr:pic>
    <xdr:clientData/>
  </xdr:oneCellAnchor>
  <xdr:oneCellAnchor>
    <xdr:from>
      <xdr:col>19</xdr:col>
      <xdr:colOff>0</xdr:colOff>
      <xdr:row>42</xdr:row>
      <xdr:rowOff>0</xdr:rowOff>
    </xdr:from>
    <xdr:ext cx="0" cy="510159"/>
    <xdr:pic>
      <xdr:nvPicPr>
        <xdr:cNvPr id="19" name="Picture 18" descr="NCCP CMYK BI.jpg">
          <a:extLst>
            <a:ext uri="{FF2B5EF4-FFF2-40B4-BE49-F238E27FC236}">
              <a16:creationId xmlns:a16="http://schemas.microsoft.com/office/drawing/2014/main" id="{10F4AA1E-2B97-4248-87B4-7BA9AD75677E}"/>
            </a:ext>
          </a:extLst>
        </xdr:cNvPr>
        <xdr:cNvPicPr>
          <a:picLocks noChangeAspect="1"/>
        </xdr:cNvPicPr>
      </xdr:nvPicPr>
      <xdr:blipFill>
        <a:blip xmlns:r="http://schemas.openxmlformats.org/officeDocument/2006/relationships" r:embed="rId1" cstate="print"/>
        <a:stretch>
          <a:fillRect/>
        </a:stretch>
      </xdr:blipFill>
      <xdr:spPr>
        <a:xfrm>
          <a:off x="13382625" y="4981575"/>
          <a:ext cx="0" cy="510159"/>
        </a:xfrm>
        <a:prstGeom prst="rect">
          <a:avLst/>
        </a:prstGeom>
      </xdr:spPr>
    </xdr:pic>
    <xdr:clientData/>
  </xdr:oneCellAnchor>
  <xdr:oneCellAnchor>
    <xdr:from>
      <xdr:col>23</xdr:col>
      <xdr:colOff>0</xdr:colOff>
      <xdr:row>42</xdr:row>
      <xdr:rowOff>0</xdr:rowOff>
    </xdr:from>
    <xdr:ext cx="0" cy="513822"/>
    <xdr:pic>
      <xdr:nvPicPr>
        <xdr:cNvPr id="20" name="Picture 19" descr="NCCP CMYK BI.jpg">
          <a:extLst>
            <a:ext uri="{FF2B5EF4-FFF2-40B4-BE49-F238E27FC236}">
              <a16:creationId xmlns:a16="http://schemas.microsoft.com/office/drawing/2014/main" id="{01488345-3017-414F-8CFA-AC2F3A9C5800}"/>
            </a:ext>
          </a:extLst>
        </xdr:cNvPr>
        <xdr:cNvPicPr>
          <a:picLocks noChangeAspect="1"/>
        </xdr:cNvPicPr>
      </xdr:nvPicPr>
      <xdr:blipFill>
        <a:blip xmlns:r="http://schemas.openxmlformats.org/officeDocument/2006/relationships" r:embed="rId1" cstate="print"/>
        <a:stretch>
          <a:fillRect/>
        </a:stretch>
      </xdr:blipFill>
      <xdr:spPr>
        <a:xfrm>
          <a:off x="16268700" y="4981575"/>
          <a:ext cx="0" cy="513822"/>
        </a:xfrm>
        <a:prstGeom prst="rect">
          <a:avLst/>
        </a:prstGeom>
      </xdr:spPr>
    </xdr:pic>
    <xdr:clientData/>
  </xdr:oneCellAnchor>
  <xdr:twoCellAnchor>
    <xdr:from>
      <xdr:col>0</xdr:col>
      <xdr:colOff>29308</xdr:colOff>
      <xdr:row>40</xdr:row>
      <xdr:rowOff>78441</xdr:rowOff>
    </xdr:from>
    <xdr:to>
      <xdr:col>35</xdr:col>
      <xdr:colOff>22412</xdr:colOff>
      <xdr:row>40</xdr:row>
      <xdr:rowOff>87924</xdr:rowOff>
    </xdr:to>
    <xdr:cxnSp macro="">
      <xdr:nvCxnSpPr>
        <xdr:cNvPr id="22" name="Straight Connector 21">
          <a:extLst>
            <a:ext uri="{FF2B5EF4-FFF2-40B4-BE49-F238E27FC236}">
              <a16:creationId xmlns:a16="http://schemas.microsoft.com/office/drawing/2014/main" id="{4CF5C570-543C-4D09-B477-E7CFE598C1D2}"/>
            </a:ext>
          </a:extLst>
        </xdr:cNvPr>
        <xdr:cNvCxnSpPr/>
      </xdr:nvCxnSpPr>
      <xdr:spPr>
        <a:xfrm flipV="1">
          <a:off x="29308" y="4930588"/>
          <a:ext cx="27189780" cy="9483"/>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1</xdr:row>
      <xdr:rowOff>0</xdr:rowOff>
    </xdr:from>
    <xdr:ext cx="0" cy="513822"/>
    <xdr:pic>
      <xdr:nvPicPr>
        <xdr:cNvPr id="23" name="Picture 22" descr="NCCP CMYK BI.jpg">
          <a:extLst>
            <a:ext uri="{FF2B5EF4-FFF2-40B4-BE49-F238E27FC236}">
              <a16:creationId xmlns:a16="http://schemas.microsoft.com/office/drawing/2014/main" id="{A9D1E60C-7A3D-4A97-BBAC-A21E6D8C6F83}"/>
            </a:ext>
          </a:extLst>
        </xdr:cNvPr>
        <xdr:cNvPicPr>
          <a:picLocks noChangeAspect="1"/>
        </xdr:cNvPicPr>
      </xdr:nvPicPr>
      <xdr:blipFill>
        <a:blip xmlns:r="http://schemas.openxmlformats.org/officeDocument/2006/relationships" r:embed="rId1" cstate="print"/>
        <a:stretch>
          <a:fillRect/>
        </a:stretch>
      </xdr:blipFill>
      <xdr:spPr>
        <a:xfrm>
          <a:off x="20507325" y="0"/>
          <a:ext cx="0" cy="513822"/>
        </a:xfrm>
        <a:prstGeom prst="rect">
          <a:avLst/>
        </a:prstGeom>
      </xdr:spPr>
    </xdr:pic>
    <xdr:clientData/>
  </xdr:oneCellAnchor>
  <xdr:oneCellAnchor>
    <xdr:from>
      <xdr:col>10</xdr:col>
      <xdr:colOff>0</xdr:colOff>
      <xdr:row>42</xdr:row>
      <xdr:rowOff>0</xdr:rowOff>
    </xdr:from>
    <xdr:ext cx="0" cy="513822"/>
    <xdr:pic>
      <xdr:nvPicPr>
        <xdr:cNvPr id="25" name="Picture 24" descr="NCCP CMYK BI.jpg">
          <a:extLst>
            <a:ext uri="{FF2B5EF4-FFF2-40B4-BE49-F238E27FC236}">
              <a16:creationId xmlns:a16="http://schemas.microsoft.com/office/drawing/2014/main" id="{30AEBBEA-F364-4A74-9FD3-E81FD35E59BC}"/>
            </a:ext>
          </a:extLst>
        </xdr:cNvPr>
        <xdr:cNvPicPr>
          <a:picLocks noChangeAspect="1"/>
        </xdr:cNvPicPr>
      </xdr:nvPicPr>
      <xdr:blipFill>
        <a:blip xmlns:r="http://schemas.openxmlformats.org/officeDocument/2006/relationships" r:embed="rId1" cstate="print"/>
        <a:stretch>
          <a:fillRect/>
        </a:stretch>
      </xdr:blipFill>
      <xdr:spPr>
        <a:xfrm>
          <a:off x="8134350" y="4981575"/>
          <a:ext cx="0" cy="513822"/>
        </a:xfrm>
        <a:prstGeom prst="rect">
          <a:avLst/>
        </a:prstGeom>
      </xdr:spPr>
    </xdr:pic>
    <xdr:clientData/>
  </xdr:oneCellAnchor>
  <xdr:oneCellAnchor>
    <xdr:from>
      <xdr:col>21</xdr:col>
      <xdr:colOff>0</xdr:colOff>
      <xdr:row>42</xdr:row>
      <xdr:rowOff>0</xdr:rowOff>
    </xdr:from>
    <xdr:ext cx="0" cy="510159"/>
    <xdr:pic>
      <xdr:nvPicPr>
        <xdr:cNvPr id="26" name="Picture 25" descr="NCCP CMYK BI.jpg">
          <a:extLst>
            <a:ext uri="{FF2B5EF4-FFF2-40B4-BE49-F238E27FC236}">
              <a16:creationId xmlns:a16="http://schemas.microsoft.com/office/drawing/2014/main" id="{530B4B6E-B366-466F-A8C6-3591639287B4}"/>
            </a:ext>
          </a:extLst>
        </xdr:cNvPr>
        <xdr:cNvPicPr>
          <a:picLocks noChangeAspect="1"/>
        </xdr:cNvPicPr>
      </xdr:nvPicPr>
      <xdr:blipFill>
        <a:blip xmlns:r="http://schemas.openxmlformats.org/officeDocument/2006/relationships" r:embed="rId1" cstate="print"/>
        <a:stretch>
          <a:fillRect/>
        </a:stretch>
      </xdr:blipFill>
      <xdr:spPr>
        <a:xfrm>
          <a:off x="14573250" y="4981575"/>
          <a:ext cx="0" cy="510159"/>
        </a:xfrm>
        <a:prstGeom prst="rect">
          <a:avLst/>
        </a:prstGeom>
      </xdr:spPr>
    </xdr:pic>
    <xdr:clientData/>
  </xdr:oneCellAnchor>
  <xdr:oneCellAnchor>
    <xdr:from>
      <xdr:col>21</xdr:col>
      <xdr:colOff>0</xdr:colOff>
      <xdr:row>42</xdr:row>
      <xdr:rowOff>0</xdr:rowOff>
    </xdr:from>
    <xdr:ext cx="0" cy="510159"/>
    <xdr:pic>
      <xdr:nvPicPr>
        <xdr:cNvPr id="27" name="Picture 26" descr="NCCP CMYK BI.jpg">
          <a:extLst>
            <a:ext uri="{FF2B5EF4-FFF2-40B4-BE49-F238E27FC236}">
              <a16:creationId xmlns:a16="http://schemas.microsoft.com/office/drawing/2014/main" id="{EA712A6B-6EF1-4FDE-80C9-FBD0EDCD5A2B}"/>
            </a:ext>
          </a:extLst>
        </xdr:cNvPr>
        <xdr:cNvPicPr>
          <a:picLocks noChangeAspect="1"/>
        </xdr:cNvPicPr>
      </xdr:nvPicPr>
      <xdr:blipFill>
        <a:blip xmlns:r="http://schemas.openxmlformats.org/officeDocument/2006/relationships" r:embed="rId1" cstate="print"/>
        <a:stretch>
          <a:fillRect/>
        </a:stretch>
      </xdr:blipFill>
      <xdr:spPr>
        <a:xfrm>
          <a:off x="14573250" y="4981575"/>
          <a:ext cx="0" cy="510159"/>
        </a:xfrm>
        <a:prstGeom prst="rect">
          <a:avLst/>
        </a:prstGeom>
      </xdr:spPr>
    </xdr:pic>
    <xdr:clientData/>
  </xdr:oneCellAnchor>
  <xdr:oneCellAnchor>
    <xdr:from>
      <xdr:col>23</xdr:col>
      <xdr:colOff>0</xdr:colOff>
      <xdr:row>42</xdr:row>
      <xdr:rowOff>0</xdr:rowOff>
    </xdr:from>
    <xdr:ext cx="0" cy="513822"/>
    <xdr:pic>
      <xdr:nvPicPr>
        <xdr:cNvPr id="28" name="Picture 27" descr="NCCP CMYK BI.jpg">
          <a:extLst>
            <a:ext uri="{FF2B5EF4-FFF2-40B4-BE49-F238E27FC236}">
              <a16:creationId xmlns:a16="http://schemas.microsoft.com/office/drawing/2014/main" id="{8FB85977-A4C3-47EC-9BE6-FFF41D785208}"/>
            </a:ext>
          </a:extLst>
        </xdr:cNvPr>
        <xdr:cNvPicPr>
          <a:picLocks noChangeAspect="1"/>
        </xdr:cNvPicPr>
      </xdr:nvPicPr>
      <xdr:blipFill>
        <a:blip xmlns:r="http://schemas.openxmlformats.org/officeDocument/2006/relationships" r:embed="rId1" cstate="print"/>
        <a:stretch>
          <a:fillRect/>
        </a:stretch>
      </xdr:blipFill>
      <xdr:spPr>
        <a:xfrm>
          <a:off x="16268700" y="4981575"/>
          <a:ext cx="0" cy="513822"/>
        </a:xfrm>
        <a:prstGeom prst="rect">
          <a:avLst/>
        </a:prstGeom>
      </xdr:spPr>
    </xdr:pic>
    <xdr:clientData/>
  </xdr:oneCellAnchor>
  <xdr:oneCellAnchor>
    <xdr:from>
      <xdr:col>28</xdr:col>
      <xdr:colOff>0</xdr:colOff>
      <xdr:row>42</xdr:row>
      <xdr:rowOff>0</xdr:rowOff>
    </xdr:from>
    <xdr:ext cx="0" cy="513822"/>
    <xdr:pic>
      <xdr:nvPicPr>
        <xdr:cNvPr id="30" name="Picture 29" descr="NCCP CMYK BI.jpg">
          <a:extLst>
            <a:ext uri="{FF2B5EF4-FFF2-40B4-BE49-F238E27FC236}">
              <a16:creationId xmlns:a16="http://schemas.microsoft.com/office/drawing/2014/main" id="{5DD738CE-E37B-494D-B66B-F3B96371BFB2}"/>
            </a:ext>
          </a:extLst>
        </xdr:cNvPr>
        <xdr:cNvPicPr>
          <a:picLocks noChangeAspect="1"/>
        </xdr:cNvPicPr>
      </xdr:nvPicPr>
      <xdr:blipFill>
        <a:blip xmlns:r="http://schemas.openxmlformats.org/officeDocument/2006/relationships" r:embed="rId1" cstate="print"/>
        <a:stretch>
          <a:fillRect/>
        </a:stretch>
      </xdr:blipFill>
      <xdr:spPr>
        <a:xfrm>
          <a:off x="20507325" y="4981575"/>
          <a:ext cx="0" cy="513822"/>
        </a:xfrm>
        <a:prstGeom prst="rect">
          <a:avLst/>
        </a:prstGeom>
      </xdr:spPr>
    </xdr:pic>
    <xdr:clientData/>
  </xdr:oneCellAnchor>
  <xdr:oneCellAnchor>
    <xdr:from>
      <xdr:col>10</xdr:col>
      <xdr:colOff>0</xdr:colOff>
      <xdr:row>42</xdr:row>
      <xdr:rowOff>0</xdr:rowOff>
    </xdr:from>
    <xdr:ext cx="0" cy="500892"/>
    <xdr:pic>
      <xdr:nvPicPr>
        <xdr:cNvPr id="32" name="Picture 31" descr="NCCP CMYK BI.jpg">
          <a:extLst>
            <a:ext uri="{FF2B5EF4-FFF2-40B4-BE49-F238E27FC236}">
              <a16:creationId xmlns:a16="http://schemas.microsoft.com/office/drawing/2014/main" id="{CFAA1F7C-9F34-4BB6-A9C5-9FF69F952160}"/>
            </a:ext>
          </a:extLst>
        </xdr:cNvPr>
        <xdr:cNvPicPr>
          <a:picLocks noChangeAspect="1"/>
        </xdr:cNvPicPr>
      </xdr:nvPicPr>
      <xdr:blipFill>
        <a:blip xmlns:r="http://schemas.openxmlformats.org/officeDocument/2006/relationships" r:embed="rId1" cstate="print"/>
        <a:stretch>
          <a:fillRect/>
        </a:stretch>
      </xdr:blipFill>
      <xdr:spPr>
        <a:xfrm>
          <a:off x="7272618" y="0"/>
          <a:ext cx="0" cy="500892"/>
        </a:xfrm>
        <a:prstGeom prst="rect">
          <a:avLst/>
        </a:prstGeom>
      </xdr:spPr>
    </xdr:pic>
    <xdr:clientData/>
  </xdr:oneCellAnchor>
  <xdr:oneCellAnchor>
    <xdr:from>
      <xdr:col>28</xdr:col>
      <xdr:colOff>0</xdr:colOff>
      <xdr:row>42</xdr:row>
      <xdr:rowOff>0</xdr:rowOff>
    </xdr:from>
    <xdr:ext cx="0" cy="500892"/>
    <xdr:pic>
      <xdr:nvPicPr>
        <xdr:cNvPr id="33" name="Picture 32" descr="NCCP CMYK BI.jpg">
          <a:extLst>
            <a:ext uri="{FF2B5EF4-FFF2-40B4-BE49-F238E27FC236}">
              <a16:creationId xmlns:a16="http://schemas.microsoft.com/office/drawing/2014/main" id="{79A17E11-D4CE-46AB-96EF-7EEFAA110D9E}"/>
            </a:ext>
          </a:extLst>
        </xdr:cNvPr>
        <xdr:cNvPicPr>
          <a:picLocks noChangeAspect="1"/>
        </xdr:cNvPicPr>
      </xdr:nvPicPr>
      <xdr:blipFill>
        <a:blip xmlns:r="http://schemas.openxmlformats.org/officeDocument/2006/relationships" r:embed="rId1" cstate="print"/>
        <a:stretch>
          <a:fillRect/>
        </a:stretch>
      </xdr:blipFill>
      <xdr:spPr>
        <a:xfrm>
          <a:off x="7272618" y="0"/>
          <a:ext cx="0" cy="500892"/>
        </a:xfrm>
        <a:prstGeom prst="rect">
          <a:avLst/>
        </a:prstGeom>
      </xdr:spPr>
    </xdr:pic>
    <xdr:clientData/>
  </xdr:oneCellAnchor>
  <xdr:oneCellAnchor>
    <xdr:from>
      <xdr:col>28</xdr:col>
      <xdr:colOff>0</xdr:colOff>
      <xdr:row>1</xdr:row>
      <xdr:rowOff>0</xdr:rowOff>
    </xdr:from>
    <xdr:ext cx="0" cy="500892"/>
    <xdr:pic>
      <xdr:nvPicPr>
        <xdr:cNvPr id="34" name="Picture 33" descr="NCCP CMYK BI.jpg">
          <a:extLst>
            <a:ext uri="{FF2B5EF4-FFF2-40B4-BE49-F238E27FC236}">
              <a16:creationId xmlns:a16="http://schemas.microsoft.com/office/drawing/2014/main" id="{E6F9E6A9-C936-4951-B7A4-23FC863B4800}"/>
            </a:ext>
          </a:extLst>
        </xdr:cNvPr>
        <xdr:cNvPicPr>
          <a:picLocks noChangeAspect="1"/>
        </xdr:cNvPicPr>
      </xdr:nvPicPr>
      <xdr:blipFill>
        <a:blip xmlns:r="http://schemas.openxmlformats.org/officeDocument/2006/relationships" r:embed="rId1" cstate="print"/>
        <a:stretch>
          <a:fillRect/>
        </a:stretch>
      </xdr:blipFill>
      <xdr:spPr>
        <a:xfrm>
          <a:off x="7272618" y="0"/>
          <a:ext cx="0" cy="500892"/>
        </a:xfrm>
        <a:prstGeom prst="rect">
          <a:avLst/>
        </a:prstGeom>
      </xdr:spPr>
    </xdr:pic>
    <xdr:clientData/>
  </xdr:oneCellAnchor>
  <xdr:twoCellAnchor editAs="oneCell">
    <xdr:from>
      <xdr:col>10</xdr:col>
      <xdr:colOff>0</xdr:colOff>
      <xdr:row>1</xdr:row>
      <xdr:rowOff>0</xdr:rowOff>
    </xdr:from>
    <xdr:to>
      <xdr:col>10</xdr:col>
      <xdr:colOff>0</xdr:colOff>
      <xdr:row>4</xdr:row>
      <xdr:rowOff>38409</xdr:rowOff>
    </xdr:to>
    <xdr:pic>
      <xdr:nvPicPr>
        <xdr:cNvPr id="31" name="Picture 30" descr="NCCP CMYK BI.jpg">
          <a:extLst>
            <a:ext uri="{FF2B5EF4-FFF2-40B4-BE49-F238E27FC236}">
              <a16:creationId xmlns:a16="http://schemas.microsoft.com/office/drawing/2014/main" id="{3090C590-F100-432F-A7C3-88EFBF283A91}"/>
            </a:ext>
          </a:extLst>
        </xdr:cNvPr>
        <xdr:cNvPicPr>
          <a:picLocks noChangeAspect="1"/>
        </xdr:cNvPicPr>
      </xdr:nvPicPr>
      <xdr:blipFill>
        <a:blip xmlns:r="http://schemas.openxmlformats.org/officeDocument/2006/relationships" r:embed="rId1" cstate="print"/>
        <a:stretch>
          <a:fillRect/>
        </a:stretch>
      </xdr:blipFill>
      <xdr:spPr>
        <a:xfrm>
          <a:off x="7296150" y="209550"/>
          <a:ext cx="0" cy="524184"/>
        </a:xfrm>
        <a:prstGeom prst="rect">
          <a:avLst/>
        </a:prstGeom>
      </xdr:spPr>
    </xdr:pic>
    <xdr:clientData/>
  </xdr:twoCellAnchor>
  <xdr:oneCellAnchor>
    <xdr:from>
      <xdr:col>11</xdr:col>
      <xdr:colOff>0</xdr:colOff>
      <xdr:row>70</xdr:row>
      <xdr:rowOff>0</xdr:rowOff>
    </xdr:from>
    <xdr:ext cx="0" cy="510159"/>
    <xdr:pic>
      <xdr:nvPicPr>
        <xdr:cNvPr id="35" name="Picture 34" descr="NCCP CMYK BI.jpg">
          <a:extLst>
            <a:ext uri="{FF2B5EF4-FFF2-40B4-BE49-F238E27FC236}">
              <a16:creationId xmlns:a16="http://schemas.microsoft.com/office/drawing/2014/main" id="{D2DCF628-BE44-474A-BAFB-F21787A207AF}"/>
            </a:ext>
          </a:extLst>
        </xdr:cNvPr>
        <xdr:cNvPicPr>
          <a:picLocks noChangeAspect="1"/>
        </xdr:cNvPicPr>
      </xdr:nvPicPr>
      <xdr:blipFill>
        <a:blip xmlns:r="http://schemas.openxmlformats.org/officeDocument/2006/relationships" r:embed="rId1" cstate="print"/>
        <a:stretch>
          <a:fillRect/>
        </a:stretch>
      </xdr:blipFill>
      <xdr:spPr>
        <a:xfrm>
          <a:off x="8039100" y="11877675"/>
          <a:ext cx="0" cy="510159"/>
        </a:xfrm>
        <a:prstGeom prst="rect">
          <a:avLst/>
        </a:prstGeom>
      </xdr:spPr>
    </xdr:pic>
    <xdr:clientData/>
  </xdr:oneCellAnchor>
  <xdr:oneCellAnchor>
    <xdr:from>
      <xdr:col>21</xdr:col>
      <xdr:colOff>0</xdr:colOff>
      <xdr:row>1</xdr:row>
      <xdr:rowOff>0</xdr:rowOff>
    </xdr:from>
    <xdr:ext cx="0" cy="510159"/>
    <xdr:pic>
      <xdr:nvPicPr>
        <xdr:cNvPr id="36" name="Picture 35" descr="NCCP CMYK BI.jpg">
          <a:extLst>
            <a:ext uri="{FF2B5EF4-FFF2-40B4-BE49-F238E27FC236}">
              <a16:creationId xmlns:a16="http://schemas.microsoft.com/office/drawing/2014/main" id="{9BE70206-5EAB-439C-B03A-DB83DE2AEB39}"/>
            </a:ext>
          </a:extLst>
        </xdr:cNvPr>
        <xdr:cNvPicPr>
          <a:picLocks noChangeAspect="1"/>
        </xdr:cNvPicPr>
      </xdr:nvPicPr>
      <xdr:blipFill>
        <a:blip xmlns:r="http://schemas.openxmlformats.org/officeDocument/2006/relationships" r:embed="rId1" cstate="print"/>
        <a:stretch>
          <a:fillRect/>
        </a:stretch>
      </xdr:blipFill>
      <xdr:spPr>
        <a:xfrm>
          <a:off x="14592300" y="209550"/>
          <a:ext cx="0" cy="510159"/>
        </a:xfrm>
        <a:prstGeom prst="rect">
          <a:avLst/>
        </a:prstGeom>
      </xdr:spPr>
    </xdr:pic>
    <xdr:clientData/>
  </xdr:oneCellAnchor>
  <xdr:oneCellAnchor>
    <xdr:from>
      <xdr:col>19</xdr:col>
      <xdr:colOff>0</xdr:colOff>
      <xdr:row>42</xdr:row>
      <xdr:rowOff>0</xdr:rowOff>
    </xdr:from>
    <xdr:ext cx="0" cy="510159"/>
    <xdr:pic>
      <xdr:nvPicPr>
        <xdr:cNvPr id="37" name="Picture 36" descr="NCCP CMYK BI.jpg">
          <a:extLst>
            <a:ext uri="{FF2B5EF4-FFF2-40B4-BE49-F238E27FC236}">
              <a16:creationId xmlns:a16="http://schemas.microsoft.com/office/drawing/2014/main" id="{2C27A502-550D-48ED-86D0-323B50FD0DD8}"/>
            </a:ext>
          </a:extLst>
        </xdr:cNvPr>
        <xdr:cNvPicPr>
          <a:picLocks noChangeAspect="1"/>
        </xdr:cNvPicPr>
      </xdr:nvPicPr>
      <xdr:blipFill>
        <a:blip xmlns:r="http://schemas.openxmlformats.org/officeDocument/2006/relationships" r:embed="rId1" cstate="print"/>
        <a:stretch>
          <a:fillRect/>
        </a:stretch>
      </xdr:blipFill>
      <xdr:spPr>
        <a:xfrm>
          <a:off x="13506450" y="7181850"/>
          <a:ext cx="0" cy="510159"/>
        </a:xfrm>
        <a:prstGeom prst="rect">
          <a:avLst/>
        </a:prstGeom>
      </xdr:spPr>
    </xdr:pic>
    <xdr:clientData/>
  </xdr:oneCellAnchor>
  <xdr:oneCellAnchor>
    <xdr:from>
      <xdr:col>11</xdr:col>
      <xdr:colOff>0</xdr:colOff>
      <xdr:row>70</xdr:row>
      <xdr:rowOff>0</xdr:rowOff>
    </xdr:from>
    <xdr:ext cx="0" cy="510159"/>
    <xdr:pic>
      <xdr:nvPicPr>
        <xdr:cNvPr id="38" name="Picture 37" descr="NCCP CMYK BI.jpg">
          <a:extLst>
            <a:ext uri="{FF2B5EF4-FFF2-40B4-BE49-F238E27FC236}">
              <a16:creationId xmlns:a16="http://schemas.microsoft.com/office/drawing/2014/main" id="{317FF8EC-A137-46B6-BF1C-C7753228E4FC}"/>
            </a:ext>
          </a:extLst>
        </xdr:cNvPr>
        <xdr:cNvPicPr>
          <a:picLocks noChangeAspect="1"/>
        </xdr:cNvPicPr>
      </xdr:nvPicPr>
      <xdr:blipFill>
        <a:blip xmlns:r="http://schemas.openxmlformats.org/officeDocument/2006/relationships" r:embed="rId1" cstate="print"/>
        <a:stretch>
          <a:fillRect/>
        </a:stretch>
      </xdr:blipFill>
      <xdr:spPr>
        <a:xfrm>
          <a:off x="8039100" y="11877675"/>
          <a:ext cx="0" cy="510159"/>
        </a:xfrm>
        <a:prstGeom prst="rect">
          <a:avLst/>
        </a:prstGeom>
      </xdr:spPr>
    </xdr:pic>
    <xdr:clientData/>
  </xdr:oneCellAnchor>
  <xdr:oneCellAnchor>
    <xdr:from>
      <xdr:col>21</xdr:col>
      <xdr:colOff>0</xdr:colOff>
      <xdr:row>1</xdr:row>
      <xdr:rowOff>0</xdr:rowOff>
    </xdr:from>
    <xdr:ext cx="0" cy="510159"/>
    <xdr:pic>
      <xdr:nvPicPr>
        <xdr:cNvPr id="39" name="Picture 38" descr="NCCP CMYK BI.jpg">
          <a:extLst>
            <a:ext uri="{FF2B5EF4-FFF2-40B4-BE49-F238E27FC236}">
              <a16:creationId xmlns:a16="http://schemas.microsoft.com/office/drawing/2014/main" id="{260316D6-6150-44B7-80F4-9F20CF9A99F8}"/>
            </a:ext>
          </a:extLst>
        </xdr:cNvPr>
        <xdr:cNvPicPr>
          <a:picLocks noChangeAspect="1"/>
        </xdr:cNvPicPr>
      </xdr:nvPicPr>
      <xdr:blipFill>
        <a:blip xmlns:r="http://schemas.openxmlformats.org/officeDocument/2006/relationships" r:embed="rId1" cstate="print"/>
        <a:stretch>
          <a:fillRect/>
        </a:stretch>
      </xdr:blipFill>
      <xdr:spPr>
        <a:xfrm>
          <a:off x="14592300" y="209550"/>
          <a:ext cx="0" cy="510159"/>
        </a:xfrm>
        <a:prstGeom prst="rect">
          <a:avLst/>
        </a:prstGeom>
      </xdr:spPr>
    </xdr:pic>
    <xdr:clientData/>
  </xdr:oneCellAnchor>
  <xdr:oneCellAnchor>
    <xdr:from>
      <xdr:col>19</xdr:col>
      <xdr:colOff>0</xdr:colOff>
      <xdr:row>42</xdr:row>
      <xdr:rowOff>0</xdr:rowOff>
    </xdr:from>
    <xdr:ext cx="0" cy="510159"/>
    <xdr:pic>
      <xdr:nvPicPr>
        <xdr:cNvPr id="40" name="Picture 39" descr="NCCP CMYK BI.jpg">
          <a:extLst>
            <a:ext uri="{FF2B5EF4-FFF2-40B4-BE49-F238E27FC236}">
              <a16:creationId xmlns:a16="http://schemas.microsoft.com/office/drawing/2014/main" id="{7F6461CD-1940-4699-AC13-789F4FB99B72}"/>
            </a:ext>
          </a:extLst>
        </xdr:cNvPr>
        <xdr:cNvPicPr>
          <a:picLocks noChangeAspect="1"/>
        </xdr:cNvPicPr>
      </xdr:nvPicPr>
      <xdr:blipFill>
        <a:blip xmlns:r="http://schemas.openxmlformats.org/officeDocument/2006/relationships" r:embed="rId1" cstate="print"/>
        <a:stretch>
          <a:fillRect/>
        </a:stretch>
      </xdr:blipFill>
      <xdr:spPr>
        <a:xfrm>
          <a:off x="13506450" y="7181850"/>
          <a:ext cx="0" cy="510159"/>
        </a:xfrm>
        <a:prstGeom prst="rect">
          <a:avLst/>
        </a:prstGeom>
      </xdr:spPr>
    </xdr:pic>
    <xdr:clientData/>
  </xdr:oneCellAnchor>
  <xdr:oneCellAnchor>
    <xdr:from>
      <xdr:col>11</xdr:col>
      <xdr:colOff>0</xdr:colOff>
      <xdr:row>70</xdr:row>
      <xdr:rowOff>0</xdr:rowOff>
    </xdr:from>
    <xdr:ext cx="0" cy="510159"/>
    <xdr:pic>
      <xdr:nvPicPr>
        <xdr:cNvPr id="41" name="Picture 40" descr="NCCP CMYK BI.jpg">
          <a:extLst>
            <a:ext uri="{FF2B5EF4-FFF2-40B4-BE49-F238E27FC236}">
              <a16:creationId xmlns:a16="http://schemas.microsoft.com/office/drawing/2014/main" id="{14327498-27BC-4536-BD04-BD906F91638F}"/>
            </a:ext>
          </a:extLst>
        </xdr:cNvPr>
        <xdr:cNvPicPr>
          <a:picLocks noChangeAspect="1"/>
        </xdr:cNvPicPr>
      </xdr:nvPicPr>
      <xdr:blipFill>
        <a:blip xmlns:r="http://schemas.openxmlformats.org/officeDocument/2006/relationships" r:embed="rId1" cstate="print"/>
        <a:stretch>
          <a:fillRect/>
        </a:stretch>
      </xdr:blipFill>
      <xdr:spPr>
        <a:xfrm>
          <a:off x="8039100" y="11877675"/>
          <a:ext cx="0" cy="510159"/>
        </a:xfrm>
        <a:prstGeom prst="rect">
          <a:avLst/>
        </a:prstGeom>
      </xdr:spPr>
    </xdr:pic>
    <xdr:clientData/>
  </xdr:oneCellAnchor>
  <xdr:oneCellAnchor>
    <xdr:from>
      <xdr:col>19</xdr:col>
      <xdr:colOff>0</xdr:colOff>
      <xdr:row>67</xdr:row>
      <xdr:rowOff>15240</xdr:rowOff>
    </xdr:from>
    <xdr:ext cx="0" cy="510159"/>
    <xdr:pic>
      <xdr:nvPicPr>
        <xdr:cNvPr id="42" name="Picture 41" descr="NCCP CMYK BI.jpg">
          <a:extLst>
            <a:ext uri="{FF2B5EF4-FFF2-40B4-BE49-F238E27FC236}">
              <a16:creationId xmlns:a16="http://schemas.microsoft.com/office/drawing/2014/main" id="{E38749E3-2445-4964-9349-5807507711D6}"/>
            </a:ext>
          </a:extLst>
        </xdr:cNvPr>
        <xdr:cNvPicPr>
          <a:picLocks noChangeAspect="1"/>
        </xdr:cNvPicPr>
      </xdr:nvPicPr>
      <xdr:blipFill>
        <a:blip xmlns:r="http://schemas.openxmlformats.org/officeDocument/2006/relationships" r:embed="rId1" cstate="print"/>
        <a:stretch>
          <a:fillRect/>
        </a:stretch>
      </xdr:blipFill>
      <xdr:spPr>
        <a:xfrm>
          <a:off x="13506450" y="11407140"/>
          <a:ext cx="0" cy="510159"/>
        </a:xfrm>
        <a:prstGeom prst="rect">
          <a:avLst/>
        </a:prstGeom>
      </xdr:spPr>
    </xdr:pic>
    <xdr:clientData/>
  </xdr:oneCellAnchor>
  <xdr:oneCellAnchor>
    <xdr:from>
      <xdr:col>19</xdr:col>
      <xdr:colOff>0</xdr:colOff>
      <xdr:row>67</xdr:row>
      <xdr:rowOff>15240</xdr:rowOff>
    </xdr:from>
    <xdr:ext cx="0" cy="510159"/>
    <xdr:pic>
      <xdr:nvPicPr>
        <xdr:cNvPr id="43" name="Picture 42" descr="NCCP CMYK BI.jpg">
          <a:extLst>
            <a:ext uri="{FF2B5EF4-FFF2-40B4-BE49-F238E27FC236}">
              <a16:creationId xmlns:a16="http://schemas.microsoft.com/office/drawing/2014/main" id="{ACF414AC-05AE-438A-A7DE-3E3BACD90A31}"/>
            </a:ext>
          </a:extLst>
        </xdr:cNvPr>
        <xdr:cNvPicPr>
          <a:picLocks noChangeAspect="1"/>
        </xdr:cNvPicPr>
      </xdr:nvPicPr>
      <xdr:blipFill>
        <a:blip xmlns:r="http://schemas.openxmlformats.org/officeDocument/2006/relationships" r:embed="rId1" cstate="print"/>
        <a:stretch>
          <a:fillRect/>
        </a:stretch>
      </xdr:blipFill>
      <xdr:spPr>
        <a:xfrm>
          <a:off x="13506450" y="11407140"/>
          <a:ext cx="0" cy="510159"/>
        </a:xfrm>
        <a:prstGeom prst="rect">
          <a:avLst/>
        </a:prstGeom>
      </xdr:spPr>
    </xdr:pic>
    <xdr:clientData/>
  </xdr:oneCellAnchor>
  <xdr:oneCellAnchor>
    <xdr:from>
      <xdr:col>10</xdr:col>
      <xdr:colOff>0</xdr:colOff>
      <xdr:row>562</xdr:row>
      <xdr:rowOff>15240</xdr:rowOff>
    </xdr:from>
    <xdr:ext cx="0" cy="510159"/>
    <xdr:pic>
      <xdr:nvPicPr>
        <xdr:cNvPr id="44" name="Picture 43" descr="NCCP CMYK BI.jpg">
          <a:extLst>
            <a:ext uri="{FF2B5EF4-FFF2-40B4-BE49-F238E27FC236}">
              <a16:creationId xmlns:a16="http://schemas.microsoft.com/office/drawing/2014/main" id="{D8890341-0982-4D32-9CEC-C052BD155F5B}"/>
            </a:ext>
          </a:extLst>
        </xdr:cNvPr>
        <xdr:cNvPicPr>
          <a:picLocks noChangeAspect="1"/>
        </xdr:cNvPicPr>
      </xdr:nvPicPr>
      <xdr:blipFill>
        <a:blip xmlns:r="http://schemas.openxmlformats.org/officeDocument/2006/relationships" r:embed="rId1" cstate="print"/>
        <a:stretch>
          <a:fillRect/>
        </a:stretch>
      </xdr:blipFill>
      <xdr:spPr>
        <a:xfrm>
          <a:off x="7296150" y="91607640"/>
          <a:ext cx="0" cy="510159"/>
        </a:xfrm>
        <a:prstGeom prst="rect">
          <a:avLst/>
        </a:prstGeom>
      </xdr:spPr>
    </xdr:pic>
    <xdr:clientData/>
  </xdr:oneCellAnchor>
  <xdr:oneCellAnchor>
    <xdr:from>
      <xdr:col>10</xdr:col>
      <xdr:colOff>0</xdr:colOff>
      <xdr:row>562</xdr:row>
      <xdr:rowOff>15240</xdr:rowOff>
    </xdr:from>
    <xdr:ext cx="0" cy="510159"/>
    <xdr:pic>
      <xdr:nvPicPr>
        <xdr:cNvPr id="45" name="Picture 44" descr="NCCP CMYK BI.jpg">
          <a:extLst>
            <a:ext uri="{FF2B5EF4-FFF2-40B4-BE49-F238E27FC236}">
              <a16:creationId xmlns:a16="http://schemas.microsoft.com/office/drawing/2014/main" id="{2D05784B-9281-4686-BC3A-8184854E890C}"/>
            </a:ext>
          </a:extLst>
        </xdr:cNvPr>
        <xdr:cNvPicPr>
          <a:picLocks noChangeAspect="1"/>
        </xdr:cNvPicPr>
      </xdr:nvPicPr>
      <xdr:blipFill>
        <a:blip xmlns:r="http://schemas.openxmlformats.org/officeDocument/2006/relationships" r:embed="rId1" cstate="print"/>
        <a:stretch>
          <a:fillRect/>
        </a:stretch>
      </xdr:blipFill>
      <xdr:spPr>
        <a:xfrm>
          <a:off x="7296150" y="91607640"/>
          <a:ext cx="0" cy="510159"/>
        </a:xfrm>
        <a:prstGeom prst="rect">
          <a:avLst/>
        </a:prstGeom>
      </xdr:spPr>
    </xdr:pic>
    <xdr:clientData/>
  </xdr:oneCellAnchor>
  <xdr:oneCellAnchor>
    <xdr:from>
      <xdr:col>23</xdr:col>
      <xdr:colOff>0</xdr:colOff>
      <xdr:row>1</xdr:row>
      <xdr:rowOff>0</xdr:rowOff>
    </xdr:from>
    <xdr:ext cx="0" cy="513822"/>
    <xdr:pic>
      <xdr:nvPicPr>
        <xdr:cNvPr id="46" name="Picture 45" descr="NCCP CMYK BI.jpg">
          <a:extLst>
            <a:ext uri="{FF2B5EF4-FFF2-40B4-BE49-F238E27FC236}">
              <a16:creationId xmlns:a16="http://schemas.microsoft.com/office/drawing/2014/main" id="{574932BD-D6C8-46DA-8876-1E7280067ED2}"/>
            </a:ext>
          </a:extLst>
        </xdr:cNvPr>
        <xdr:cNvPicPr>
          <a:picLocks noChangeAspect="1"/>
        </xdr:cNvPicPr>
      </xdr:nvPicPr>
      <xdr:blipFill>
        <a:blip xmlns:r="http://schemas.openxmlformats.org/officeDocument/2006/relationships" r:embed="rId1" cstate="print"/>
        <a:stretch>
          <a:fillRect/>
        </a:stretch>
      </xdr:blipFill>
      <xdr:spPr>
        <a:xfrm>
          <a:off x="16078200" y="209550"/>
          <a:ext cx="0" cy="513822"/>
        </a:xfrm>
        <a:prstGeom prst="rect">
          <a:avLst/>
        </a:prstGeom>
      </xdr:spPr>
    </xdr:pic>
    <xdr:clientData/>
  </xdr:oneCellAnchor>
  <xdr:oneCellAnchor>
    <xdr:from>
      <xdr:col>2</xdr:col>
      <xdr:colOff>0</xdr:colOff>
      <xdr:row>42</xdr:row>
      <xdr:rowOff>0</xdr:rowOff>
    </xdr:from>
    <xdr:ext cx="0" cy="510159"/>
    <xdr:pic>
      <xdr:nvPicPr>
        <xdr:cNvPr id="47" name="Picture 46" descr="NCCP CMYK BI.jpg">
          <a:extLst>
            <a:ext uri="{FF2B5EF4-FFF2-40B4-BE49-F238E27FC236}">
              <a16:creationId xmlns:a16="http://schemas.microsoft.com/office/drawing/2014/main" id="{FB78D85F-DB0A-4595-B914-FE7C29EADFF1}"/>
            </a:ext>
          </a:extLst>
        </xdr:cNvPr>
        <xdr:cNvPicPr>
          <a:picLocks noChangeAspect="1"/>
        </xdr:cNvPicPr>
      </xdr:nvPicPr>
      <xdr:blipFill>
        <a:blip xmlns:r="http://schemas.openxmlformats.org/officeDocument/2006/relationships" r:embed="rId1" cstate="print"/>
        <a:stretch>
          <a:fillRect/>
        </a:stretch>
      </xdr:blipFill>
      <xdr:spPr>
        <a:xfrm>
          <a:off x="1352550" y="7181850"/>
          <a:ext cx="0" cy="510159"/>
        </a:xfrm>
        <a:prstGeom prst="rect">
          <a:avLst/>
        </a:prstGeom>
      </xdr:spPr>
    </xdr:pic>
    <xdr:clientData/>
  </xdr:oneCellAnchor>
  <xdr:oneCellAnchor>
    <xdr:from>
      <xdr:col>2</xdr:col>
      <xdr:colOff>0</xdr:colOff>
      <xdr:row>42</xdr:row>
      <xdr:rowOff>0</xdr:rowOff>
    </xdr:from>
    <xdr:ext cx="0" cy="510159"/>
    <xdr:pic>
      <xdr:nvPicPr>
        <xdr:cNvPr id="48" name="Picture 47" descr="NCCP CMYK BI.jpg">
          <a:extLst>
            <a:ext uri="{FF2B5EF4-FFF2-40B4-BE49-F238E27FC236}">
              <a16:creationId xmlns:a16="http://schemas.microsoft.com/office/drawing/2014/main" id="{D7545446-FE7B-4EDD-BB6E-59CF2FF573DA}"/>
            </a:ext>
          </a:extLst>
        </xdr:cNvPr>
        <xdr:cNvPicPr>
          <a:picLocks noChangeAspect="1"/>
        </xdr:cNvPicPr>
      </xdr:nvPicPr>
      <xdr:blipFill>
        <a:blip xmlns:r="http://schemas.openxmlformats.org/officeDocument/2006/relationships" r:embed="rId1" cstate="print"/>
        <a:stretch>
          <a:fillRect/>
        </a:stretch>
      </xdr:blipFill>
      <xdr:spPr>
        <a:xfrm>
          <a:off x="1352550" y="7181850"/>
          <a:ext cx="0" cy="510159"/>
        </a:xfrm>
        <a:prstGeom prst="rect">
          <a:avLst/>
        </a:prstGeom>
      </xdr:spPr>
    </xdr:pic>
    <xdr:clientData/>
  </xdr:oneCellAnchor>
  <xdr:oneCellAnchor>
    <xdr:from>
      <xdr:col>10</xdr:col>
      <xdr:colOff>0</xdr:colOff>
      <xdr:row>42</xdr:row>
      <xdr:rowOff>0</xdr:rowOff>
    </xdr:from>
    <xdr:ext cx="0" cy="513822"/>
    <xdr:pic>
      <xdr:nvPicPr>
        <xdr:cNvPr id="49" name="Picture 48" descr="NCCP CMYK BI.jpg">
          <a:extLst>
            <a:ext uri="{FF2B5EF4-FFF2-40B4-BE49-F238E27FC236}">
              <a16:creationId xmlns:a16="http://schemas.microsoft.com/office/drawing/2014/main" id="{4784CB2A-9A32-46B7-9328-E53E4490B8AE}"/>
            </a:ext>
          </a:extLst>
        </xdr:cNvPr>
        <xdr:cNvPicPr>
          <a:picLocks noChangeAspect="1"/>
        </xdr:cNvPicPr>
      </xdr:nvPicPr>
      <xdr:blipFill>
        <a:blip xmlns:r="http://schemas.openxmlformats.org/officeDocument/2006/relationships" r:embed="rId1" cstate="print"/>
        <a:stretch>
          <a:fillRect/>
        </a:stretch>
      </xdr:blipFill>
      <xdr:spPr>
        <a:xfrm>
          <a:off x="7296150" y="7181850"/>
          <a:ext cx="0" cy="513822"/>
        </a:xfrm>
        <a:prstGeom prst="rect">
          <a:avLst/>
        </a:prstGeom>
      </xdr:spPr>
    </xdr:pic>
    <xdr:clientData/>
  </xdr:oneCellAnchor>
  <xdr:oneCellAnchor>
    <xdr:from>
      <xdr:col>19</xdr:col>
      <xdr:colOff>0</xdr:colOff>
      <xdr:row>42</xdr:row>
      <xdr:rowOff>0</xdr:rowOff>
    </xdr:from>
    <xdr:ext cx="0" cy="510159"/>
    <xdr:pic>
      <xdr:nvPicPr>
        <xdr:cNvPr id="50" name="Picture 49" descr="NCCP CMYK BI.jpg">
          <a:extLst>
            <a:ext uri="{FF2B5EF4-FFF2-40B4-BE49-F238E27FC236}">
              <a16:creationId xmlns:a16="http://schemas.microsoft.com/office/drawing/2014/main" id="{DCE2F0F0-B8FE-4236-957F-4F60B9F2EB06}"/>
            </a:ext>
          </a:extLst>
        </xdr:cNvPr>
        <xdr:cNvPicPr>
          <a:picLocks noChangeAspect="1"/>
        </xdr:cNvPicPr>
      </xdr:nvPicPr>
      <xdr:blipFill>
        <a:blip xmlns:r="http://schemas.openxmlformats.org/officeDocument/2006/relationships" r:embed="rId1" cstate="print"/>
        <a:stretch>
          <a:fillRect/>
        </a:stretch>
      </xdr:blipFill>
      <xdr:spPr>
        <a:xfrm>
          <a:off x="13506450" y="7181850"/>
          <a:ext cx="0" cy="510159"/>
        </a:xfrm>
        <a:prstGeom prst="rect">
          <a:avLst/>
        </a:prstGeom>
      </xdr:spPr>
    </xdr:pic>
    <xdr:clientData/>
  </xdr:oneCellAnchor>
  <xdr:oneCellAnchor>
    <xdr:from>
      <xdr:col>19</xdr:col>
      <xdr:colOff>0</xdr:colOff>
      <xdr:row>42</xdr:row>
      <xdr:rowOff>0</xdr:rowOff>
    </xdr:from>
    <xdr:ext cx="0" cy="510159"/>
    <xdr:pic>
      <xdr:nvPicPr>
        <xdr:cNvPr id="51" name="Picture 50" descr="NCCP CMYK BI.jpg">
          <a:extLst>
            <a:ext uri="{FF2B5EF4-FFF2-40B4-BE49-F238E27FC236}">
              <a16:creationId xmlns:a16="http://schemas.microsoft.com/office/drawing/2014/main" id="{E9676E32-2D89-4838-9586-6E5506FE8422}"/>
            </a:ext>
          </a:extLst>
        </xdr:cNvPr>
        <xdr:cNvPicPr>
          <a:picLocks noChangeAspect="1"/>
        </xdr:cNvPicPr>
      </xdr:nvPicPr>
      <xdr:blipFill>
        <a:blip xmlns:r="http://schemas.openxmlformats.org/officeDocument/2006/relationships" r:embed="rId1" cstate="print"/>
        <a:stretch>
          <a:fillRect/>
        </a:stretch>
      </xdr:blipFill>
      <xdr:spPr>
        <a:xfrm>
          <a:off x="13506450" y="7181850"/>
          <a:ext cx="0" cy="510159"/>
        </a:xfrm>
        <a:prstGeom prst="rect">
          <a:avLst/>
        </a:prstGeom>
      </xdr:spPr>
    </xdr:pic>
    <xdr:clientData/>
  </xdr:oneCellAnchor>
  <xdr:oneCellAnchor>
    <xdr:from>
      <xdr:col>23</xdr:col>
      <xdr:colOff>0</xdr:colOff>
      <xdr:row>42</xdr:row>
      <xdr:rowOff>0</xdr:rowOff>
    </xdr:from>
    <xdr:ext cx="0" cy="513822"/>
    <xdr:pic>
      <xdr:nvPicPr>
        <xdr:cNvPr id="52" name="Picture 51" descr="NCCP CMYK BI.jpg">
          <a:extLst>
            <a:ext uri="{FF2B5EF4-FFF2-40B4-BE49-F238E27FC236}">
              <a16:creationId xmlns:a16="http://schemas.microsoft.com/office/drawing/2014/main" id="{93976653-A580-411B-BDCD-0F95642DB75C}"/>
            </a:ext>
          </a:extLst>
        </xdr:cNvPr>
        <xdr:cNvPicPr>
          <a:picLocks noChangeAspect="1"/>
        </xdr:cNvPicPr>
      </xdr:nvPicPr>
      <xdr:blipFill>
        <a:blip xmlns:r="http://schemas.openxmlformats.org/officeDocument/2006/relationships" r:embed="rId1" cstate="print"/>
        <a:stretch>
          <a:fillRect/>
        </a:stretch>
      </xdr:blipFill>
      <xdr:spPr>
        <a:xfrm>
          <a:off x="16078200" y="7181850"/>
          <a:ext cx="0" cy="513822"/>
        </a:xfrm>
        <a:prstGeom prst="rect">
          <a:avLst/>
        </a:prstGeom>
      </xdr:spPr>
    </xdr:pic>
    <xdr:clientData/>
  </xdr:oneCellAnchor>
  <xdr:twoCellAnchor>
    <xdr:from>
      <xdr:col>0</xdr:col>
      <xdr:colOff>29308</xdr:colOff>
      <xdr:row>40</xdr:row>
      <xdr:rowOff>78441</xdr:rowOff>
    </xdr:from>
    <xdr:to>
      <xdr:col>35</xdr:col>
      <xdr:colOff>22412</xdr:colOff>
      <xdr:row>40</xdr:row>
      <xdr:rowOff>87924</xdr:rowOff>
    </xdr:to>
    <xdr:cxnSp macro="">
      <xdr:nvCxnSpPr>
        <xdr:cNvPr id="53" name="Straight Connector 52">
          <a:extLst>
            <a:ext uri="{FF2B5EF4-FFF2-40B4-BE49-F238E27FC236}">
              <a16:creationId xmlns:a16="http://schemas.microsoft.com/office/drawing/2014/main" id="{820BF00F-E276-4AC6-8D1B-D10E1360E5D6}"/>
            </a:ext>
          </a:extLst>
        </xdr:cNvPr>
        <xdr:cNvCxnSpPr/>
      </xdr:nvCxnSpPr>
      <xdr:spPr>
        <a:xfrm flipV="1">
          <a:off x="29308" y="6917391"/>
          <a:ext cx="24986704" cy="9483"/>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1</xdr:row>
      <xdr:rowOff>0</xdr:rowOff>
    </xdr:from>
    <xdr:ext cx="0" cy="513822"/>
    <xdr:pic>
      <xdr:nvPicPr>
        <xdr:cNvPr id="54" name="Picture 53" descr="NCCP CMYK BI.jpg">
          <a:extLst>
            <a:ext uri="{FF2B5EF4-FFF2-40B4-BE49-F238E27FC236}">
              <a16:creationId xmlns:a16="http://schemas.microsoft.com/office/drawing/2014/main" id="{17EA1F76-25FD-40F1-BFE6-6677A5A8A38E}"/>
            </a:ext>
          </a:extLst>
        </xdr:cNvPr>
        <xdr:cNvPicPr>
          <a:picLocks noChangeAspect="1"/>
        </xdr:cNvPicPr>
      </xdr:nvPicPr>
      <xdr:blipFill>
        <a:blip xmlns:r="http://schemas.openxmlformats.org/officeDocument/2006/relationships" r:embed="rId1" cstate="print"/>
        <a:stretch>
          <a:fillRect/>
        </a:stretch>
      </xdr:blipFill>
      <xdr:spPr>
        <a:xfrm>
          <a:off x="19792950" y="209550"/>
          <a:ext cx="0" cy="513822"/>
        </a:xfrm>
        <a:prstGeom prst="rect">
          <a:avLst/>
        </a:prstGeom>
      </xdr:spPr>
    </xdr:pic>
    <xdr:clientData/>
  </xdr:oneCellAnchor>
  <xdr:oneCellAnchor>
    <xdr:from>
      <xdr:col>10</xdr:col>
      <xdr:colOff>0</xdr:colOff>
      <xdr:row>42</xdr:row>
      <xdr:rowOff>0</xdr:rowOff>
    </xdr:from>
    <xdr:ext cx="0" cy="513822"/>
    <xdr:pic>
      <xdr:nvPicPr>
        <xdr:cNvPr id="55" name="Picture 54" descr="NCCP CMYK BI.jpg">
          <a:extLst>
            <a:ext uri="{FF2B5EF4-FFF2-40B4-BE49-F238E27FC236}">
              <a16:creationId xmlns:a16="http://schemas.microsoft.com/office/drawing/2014/main" id="{1C7765D7-0373-449E-909F-C2CCDA1A5F13}"/>
            </a:ext>
          </a:extLst>
        </xdr:cNvPr>
        <xdr:cNvPicPr>
          <a:picLocks noChangeAspect="1"/>
        </xdr:cNvPicPr>
      </xdr:nvPicPr>
      <xdr:blipFill>
        <a:blip xmlns:r="http://schemas.openxmlformats.org/officeDocument/2006/relationships" r:embed="rId1" cstate="print"/>
        <a:stretch>
          <a:fillRect/>
        </a:stretch>
      </xdr:blipFill>
      <xdr:spPr>
        <a:xfrm>
          <a:off x="7296150" y="7181850"/>
          <a:ext cx="0" cy="513822"/>
        </a:xfrm>
        <a:prstGeom prst="rect">
          <a:avLst/>
        </a:prstGeom>
      </xdr:spPr>
    </xdr:pic>
    <xdr:clientData/>
  </xdr:oneCellAnchor>
  <xdr:oneCellAnchor>
    <xdr:from>
      <xdr:col>21</xdr:col>
      <xdr:colOff>0</xdr:colOff>
      <xdr:row>42</xdr:row>
      <xdr:rowOff>0</xdr:rowOff>
    </xdr:from>
    <xdr:ext cx="0" cy="510159"/>
    <xdr:pic>
      <xdr:nvPicPr>
        <xdr:cNvPr id="56" name="Picture 55" descr="NCCP CMYK BI.jpg">
          <a:extLst>
            <a:ext uri="{FF2B5EF4-FFF2-40B4-BE49-F238E27FC236}">
              <a16:creationId xmlns:a16="http://schemas.microsoft.com/office/drawing/2014/main" id="{242C8207-3FFB-46E9-8E19-0EE4F109D446}"/>
            </a:ext>
          </a:extLst>
        </xdr:cNvPr>
        <xdr:cNvPicPr>
          <a:picLocks noChangeAspect="1"/>
        </xdr:cNvPicPr>
      </xdr:nvPicPr>
      <xdr:blipFill>
        <a:blip xmlns:r="http://schemas.openxmlformats.org/officeDocument/2006/relationships" r:embed="rId1" cstate="print"/>
        <a:stretch>
          <a:fillRect/>
        </a:stretch>
      </xdr:blipFill>
      <xdr:spPr>
        <a:xfrm>
          <a:off x="14592300" y="7181850"/>
          <a:ext cx="0" cy="510159"/>
        </a:xfrm>
        <a:prstGeom prst="rect">
          <a:avLst/>
        </a:prstGeom>
      </xdr:spPr>
    </xdr:pic>
    <xdr:clientData/>
  </xdr:oneCellAnchor>
  <xdr:oneCellAnchor>
    <xdr:from>
      <xdr:col>21</xdr:col>
      <xdr:colOff>0</xdr:colOff>
      <xdr:row>42</xdr:row>
      <xdr:rowOff>0</xdr:rowOff>
    </xdr:from>
    <xdr:ext cx="0" cy="510159"/>
    <xdr:pic>
      <xdr:nvPicPr>
        <xdr:cNvPr id="57" name="Picture 56" descr="NCCP CMYK BI.jpg">
          <a:extLst>
            <a:ext uri="{FF2B5EF4-FFF2-40B4-BE49-F238E27FC236}">
              <a16:creationId xmlns:a16="http://schemas.microsoft.com/office/drawing/2014/main" id="{58AAC766-B196-4D26-BDE1-BC4A9E689CC7}"/>
            </a:ext>
          </a:extLst>
        </xdr:cNvPr>
        <xdr:cNvPicPr>
          <a:picLocks noChangeAspect="1"/>
        </xdr:cNvPicPr>
      </xdr:nvPicPr>
      <xdr:blipFill>
        <a:blip xmlns:r="http://schemas.openxmlformats.org/officeDocument/2006/relationships" r:embed="rId1" cstate="print"/>
        <a:stretch>
          <a:fillRect/>
        </a:stretch>
      </xdr:blipFill>
      <xdr:spPr>
        <a:xfrm>
          <a:off x="14592300" y="7181850"/>
          <a:ext cx="0" cy="510159"/>
        </a:xfrm>
        <a:prstGeom prst="rect">
          <a:avLst/>
        </a:prstGeom>
      </xdr:spPr>
    </xdr:pic>
    <xdr:clientData/>
  </xdr:oneCellAnchor>
  <xdr:oneCellAnchor>
    <xdr:from>
      <xdr:col>23</xdr:col>
      <xdr:colOff>0</xdr:colOff>
      <xdr:row>42</xdr:row>
      <xdr:rowOff>0</xdr:rowOff>
    </xdr:from>
    <xdr:ext cx="0" cy="513822"/>
    <xdr:pic>
      <xdr:nvPicPr>
        <xdr:cNvPr id="58" name="Picture 57" descr="NCCP CMYK BI.jpg">
          <a:extLst>
            <a:ext uri="{FF2B5EF4-FFF2-40B4-BE49-F238E27FC236}">
              <a16:creationId xmlns:a16="http://schemas.microsoft.com/office/drawing/2014/main" id="{627C93D4-3130-444C-8DAE-7BA41DB111B4}"/>
            </a:ext>
          </a:extLst>
        </xdr:cNvPr>
        <xdr:cNvPicPr>
          <a:picLocks noChangeAspect="1"/>
        </xdr:cNvPicPr>
      </xdr:nvPicPr>
      <xdr:blipFill>
        <a:blip xmlns:r="http://schemas.openxmlformats.org/officeDocument/2006/relationships" r:embed="rId1" cstate="print"/>
        <a:stretch>
          <a:fillRect/>
        </a:stretch>
      </xdr:blipFill>
      <xdr:spPr>
        <a:xfrm>
          <a:off x="16078200" y="7181850"/>
          <a:ext cx="0" cy="513822"/>
        </a:xfrm>
        <a:prstGeom prst="rect">
          <a:avLst/>
        </a:prstGeom>
      </xdr:spPr>
    </xdr:pic>
    <xdr:clientData/>
  </xdr:oneCellAnchor>
  <xdr:oneCellAnchor>
    <xdr:from>
      <xdr:col>28</xdr:col>
      <xdr:colOff>0</xdr:colOff>
      <xdr:row>42</xdr:row>
      <xdr:rowOff>0</xdr:rowOff>
    </xdr:from>
    <xdr:ext cx="0" cy="513822"/>
    <xdr:pic>
      <xdr:nvPicPr>
        <xdr:cNvPr id="59" name="Picture 58" descr="NCCP CMYK BI.jpg">
          <a:extLst>
            <a:ext uri="{FF2B5EF4-FFF2-40B4-BE49-F238E27FC236}">
              <a16:creationId xmlns:a16="http://schemas.microsoft.com/office/drawing/2014/main" id="{C1C8FAC0-9F54-49A5-9FC3-D5F391AE2CB1}"/>
            </a:ext>
          </a:extLst>
        </xdr:cNvPr>
        <xdr:cNvPicPr>
          <a:picLocks noChangeAspect="1"/>
        </xdr:cNvPicPr>
      </xdr:nvPicPr>
      <xdr:blipFill>
        <a:blip xmlns:r="http://schemas.openxmlformats.org/officeDocument/2006/relationships" r:embed="rId1" cstate="print"/>
        <a:stretch>
          <a:fillRect/>
        </a:stretch>
      </xdr:blipFill>
      <xdr:spPr>
        <a:xfrm>
          <a:off x="19792950" y="7181850"/>
          <a:ext cx="0" cy="513822"/>
        </a:xfrm>
        <a:prstGeom prst="rect">
          <a:avLst/>
        </a:prstGeom>
      </xdr:spPr>
    </xdr:pic>
    <xdr:clientData/>
  </xdr:oneCellAnchor>
  <xdr:oneCellAnchor>
    <xdr:from>
      <xdr:col>10</xdr:col>
      <xdr:colOff>0</xdr:colOff>
      <xdr:row>42</xdr:row>
      <xdr:rowOff>0</xdr:rowOff>
    </xdr:from>
    <xdr:ext cx="0" cy="500892"/>
    <xdr:pic>
      <xdr:nvPicPr>
        <xdr:cNvPr id="60" name="Picture 59" descr="NCCP CMYK BI.jpg">
          <a:extLst>
            <a:ext uri="{FF2B5EF4-FFF2-40B4-BE49-F238E27FC236}">
              <a16:creationId xmlns:a16="http://schemas.microsoft.com/office/drawing/2014/main" id="{BF6975B1-4D18-4314-9C64-D3C5F8C38199}"/>
            </a:ext>
          </a:extLst>
        </xdr:cNvPr>
        <xdr:cNvPicPr>
          <a:picLocks noChangeAspect="1"/>
        </xdr:cNvPicPr>
      </xdr:nvPicPr>
      <xdr:blipFill>
        <a:blip xmlns:r="http://schemas.openxmlformats.org/officeDocument/2006/relationships" r:embed="rId1" cstate="print"/>
        <a:stretch>
          <a:fillRect/>
        </a:stretch>
      </xdr:blipFill>
      <xdr:spPr>
        <a:xfrm>
          <a:off x="7296150" y="7181850"/>
          <a:ext cx="0" cy="500892"/>
        </a:xfrm>
        <a:prstGeom prst="rect">
          <a:avLst/>
        </a:prstGeom>
      </xdr:spPr>
    </xdr:pic>
    <xdr:clientData/>
  </xdr:oneCellAnchor>
  <xdr:oneCellAnchor>
    <xdr:from>
      <xdr:col>28</xdr:col>
      <xdr:colOff>0</xdr:colOff>
      <xdr:row>42</xdr:row>
      <xdr:rowOff>0</xdr:rowOff>
    </xdr:from>
    <xdr:ext cx="0" cy="500892"/>
    <xdr:pic>
      <xdr:nvPicPr>
        <xdr:cNvPr id="61" name="Picture 60" descr="NCCP CMYK BI.jpg">
          <a:extLst>
            <a:ext uri="{FF2B5EF4-FFF2-40B4-BE49-F238E27FC236}">
              <a16:creationId xmlns:a16="http://schemas.microsoft.com/office/drawing/2014/main" id="{CC46268B-FCBF-4BF7-9521-CC85100B7F67}"/>
            </a:ext>
          </a:extLst>
        </xdr:cNvPr>
        <xdr:cNvPicPr>
          <a:picLocks noChangeAspect="1"/>
        </xdr:cNvPicPr>
      </xdr:nvPicPr>
      <xdr:blipFill>
        <a:blip xmlns:r="http://schemas.openxmlformats.org/officeDocument/2006/relationships" r:embed="rId1" cstate="print"/>
        <a:stretch>
          <a:fillRect/>
        </a:stretch>
      </xdr:blipFill>
      <xdr:spPr>
        <a:xfrm>
          <a:off x="19792950" y="7181850"/>
          <a:ext cx="0" cy="500892"/>
        </a:xfrm>
        <a:prstGeom prst="rect">
          <a:avLst/>
        </a:prstGeom>
      </xdr:spPr>
    </xdr:pic>
    <xdr:clientData/>
  </xdr:oneCellAnchor>
  <xdr:oneCellAnchor>
    <xdr:from>
      <xdr:col>28</xdr:col>
      <xdr:colOff>0</xdr:colOff>
      <xdr:row>1</xdr:row>
      <xdr:rowOff>0</xdr:rowOff>
    </xdr:from>
    <xdr:ext cx="0" cy="500892"/>
    <xdr:pic>
      <xdr:nvPicPr>
        <xdr:cNvPr id="62" name="Picture 61" descr="NCCP CMYK BI.jpg">
          <a:extLst>
            <a:ext uri="{FF2B5EF4-FFF2-40B4-BE49-F238E27FC236}">
              <a16:creationId xmlns:a16="http://schemas.microsoft.com/office/drawing/2014/main" id="{FC9B8B34-0CD2-4419-9708-D61B3B62AC49}"/>
            </a:ext>
          </a:extLst>
        </xdr:cNvPr>
        <xdr:cNvPicPr>
          <a:picLocks noChangeAspect="1"/>
        </xdr:cNvPicPr>
      </xdr:nvPicPr>
      <xdr:blipFill>
        <a:blip xmlns:r="http://schemas.openxmlformats.org/officeDocument/2006/relationships" r:embed="rId1" cstate="print"/>
        <a:stretch>
          <a:fillRect/>
        </a:stretch>
      </xdr:blipFill>
      <xdr:spPr>
        <a:xfrm>
          <a:off x="19792950" y="209550"/>
          <a:ext cx="0" cy="50089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10</xdr:col>
      <xdr:colOff>0</xdr:colOff>
      <xdr:row>11</xdr:row>
      <xdr:rowOff>11195</xdr:rowOff>
    </xdr:to>
    <xdr:pic>
      <xdr:nvPicPr>
        <xdr:cNvPr id="2" name="Picture 1" descr="NCCP CMYK BI.jpg">
          <a:extLst>
            <a:ext uri="{FF2B5EF4-FFF2-40B4-BE49-F238E27FC236}">
              <a16:creationId xmlns:a16="http://schemas.microsoft.com/office/drawing/2014/main" id="{3BA93A98-650C-427F-B631-3B38BB4586D7}"/>
            </a:ext>
          </a:extLst>
        </xdr:cNvPr>
        <xdr:cNvPicPr>
          <a:picLocks noChangeAspect="1"/>
        </xdr:cNvPicPr>
      </xdr:nvPicPr>
      <xdr:blipFill>
        <a:blip xmlns:r="http://schemas.openxmlformats.org/officeDocument/2006/relationships" r:embed="rId1" cstate="print"/>
        <a:stretch>
          <a:fillRect/>
        </a:stretch>
      </xdr:blipFill>
      <xdr:spPr>
        <a:xfrm>
          <a:off x="7296150" y="0"/>
          <a:ext cx="0" cy="516020"/>
        </a:xfrm>
        <a:prstGeom prst="rect">
          <a:avLst/>
        </a:prstGeom>
      </xdr:spPr>
    </xdr:pic>
    <xdr:clientData/>
  </xdr:twoCellAnchor>
  <xdr:oneCellAnchor>
    <xdr:from>
      <xdr:col>11</xdr:col>
      <xdr:colOff>0</xdr:colOff>
      <xdr:row>70</xdr:row>
      <xdr:rowOff>0</xdr:rowOff>
    </xdr:from>
    <xdr:ext cx="0" cy="510159"/>
    <xdr:pic>
      <xdr:nvPicPr>
        <xdr:cNvPr id="3" name="Picture 2" descr="NCCP CMYK BI.jpg">
          <a:extLst>
            <a:ext uri="{FF2B5EF4-FFF2-40B4-BE49-F238E27FC236}">
              <a16:creationId xmlns:a16="http://schemas.microsoft.com/office/drawing/2014/main" id="{F0E1C574-9B20-46D4-A709-A5779A29CE74}"/>
            </a:ext>
          </a:extLst>
        </xdr:cNvPr>
        <xdr:cNvPicPr>
          <a:picLocks noChangeAspect="1"/>
        </xdr:cNvPicPr>
      </xdr:nvPicPr>
      <xdr:blipFill>
        <a:blip xmlns:r="http://schemas.openxmlformats.org/officeDocument/2006/relationships" r:embed="rId1" cstate="print"/>
        <a:stretch>
          <a:fillRect/>
        </a:stretch>
      </xdr:blipFill>
      <xdr:spPr>
        <a:xfrm>
          <a:off x="8039100" y="8543925"/>
          <a:ext cx="0" cy="510159"/>
        </a:xfrm>
        <a:prstGeom prst="rect">
          <a:avLst/>
        </a:prstGeom>
      </xdr:spPr>
    </xdr:pic>
    <xdr:clientData/>
  </xdr:oneCellAnchor>
  <xdr:oneCellAnchor>
    <xdr:from>
      <xdr:col>21</xdr:col>
      <xdr:colOff>0</xdr:colOff>
      <xdr:row>8</xdr:row>
      <xdr:rowOff>0</xdr:rowOff>
    </xdr:from>
    <xdr:ext cx="0" cy="510159"/>
    <xdr:pic>
      <xdr:nvPicPr>
        <xdr:cNvPr id="4" name="Picture 3" descr="NCCP CMYK BI.jpg">
          <a:extLst>
            <a:ext uri="{FF2B5EF4-FFF2-40B4-BE49-F238E27FC236}">
              <a16:creationId xmlns:a16="http://schemas.microsoft.com/office/drawing/2014/main" id="{B3472986-641C-4876-BBE3-C91F55988EA8}"/>
            </a:ext>
          </a:extLst>
        </xdr:cNvPr>
        <xdr:cNvPicPr>
          <a:picLocks noChangeAspect="1"/>
        </xdr:cNvPicPr>
      </xdr:nvPicPr>
      <xdr:blipFill>
        <a:blip xmlns:r="http://schemas.openxmlformats.org/officeDocument/2006/relationships" r:embed="rId1" cstate="print"/>
        <a:stretch>
          <a:fillRect/>
        </a:stretch>
      </xdr:blipFill>
      <xdr:spPr>
        <a:xfrm>
          <a:off x="14697075" y="0"/>
          <a:ext cx="0" cy="510159"/>
        </a:xfrm>
        <a:prstGeom prst="rect">
          <a:avLst/>
        </a:prstGeom>
      </xdr:spPr>
    </xdr:pic>
    <xdr:clientData/>
  </xdr:oneCellAnchor>
  <xdr:oneCellAnchor>
    <xdr:from>
      <xdr:col>19</xdr:col>
      <xdr:colOff>0</xdr:colOff>
      <xdr:row>42</xdr:row>
      <xdr:rowOff>0</xdr:rowOff>
    </xdr:from>
    <xdr:ext cx="0" cy="510159"/>
    <xdr:pic>
      <xdr:nvPicPr>
        <xdr:cNvPr id="5" name="Picture 4" descr="NCCP CMYK BI.jpg">
          <a:extLst>
            <a:ext uri="{FF2B5EF4-FFF2-40B4-BE49-F238E27FC236}">
              <a16:creationId xmlns:a16="http://schemas.microsoft.com/office/drawing/2014/main" id="{D571A622-3AE1-4D9E-8DB4-151F94125356}"/>
            </a:ext>
          </a:extLst>
        </xdr:cNvPr>
        <xdr:cNvPicPr>
          <a:picLocks noChangeAspect="1"/>
        </xdr:cNvPicPr>
      </xdr:nvPicPr>
      <xdr:blipFill>
        <a:blip xmlns:r="http://schemas.openxmlformats.org/officeDocument/2006/relationships" r:embed="rId1" cstate="print"/>
        <a:stretch>
          <a:fillRect/>
        </a:stretch>
      </xdr:blipFill>
      <xdr:spPr>
        <a:xfrm>
          <a:off x="13506450" y="5143500"/>
          <a:ext cx="0" cy="510159"/>
        </a:xfrm>
        <a:prstGeom prst="rect">
          <a:avLst/>
        </a:prstGeom>
      </xdr:spPr>
    </xdr:pic>
    <xdr:clientData/>
  </xdr:oneCellAnchor>
  <xdr:oneCellAnchor>
    <xdr:from>
      <xdr:col>11</xdr:col>
      <xdr:colOff>0</xdr:colOff>
      <xdr:row>70</xdr:row>
      <xdr:rowOff>0</xdr:rowOff>
    </xdr:from>
    <xdr:ext cx="0" cy="510159"/>
    <xdr:pic>
      <xdr:nvPicPr>
        <xdr:cNvPr id="6" name="Picture 5" descr="NCCP CMYK BI.jpg">
          <a:extLst>
            <a:ext uri="{FF2B5EF4-FFF2-40B4-BE49-F238E27FC236}">
              <a16:creationId xmlns:a16="http://schemas.microsoft.com/office/drawing/2014/main" id="{B3F18835-F06F-4333-9F3D-5EF18B2E913E}"/>
            </a:ext>
          </a:extLst>
        </xdr:cNvPr>
        <xdr:cNvPicPr>
          <a:picLocks noChangeAspect="1"/>
        </xdr:cNvPicPr>
      </xdr:nvPicPr>
      <xdr:blipFill>
        <a:blip xmlns:r="http://schemas.openxmlformats.org/officeDocument/2006/relationships" r:embed="rId1" cstate="print"/>
        <a:stretch>
          <a:fillRect/>
        </a:stretch>
      </xdr:blipFill>
      <xdr:spPr>
        <a:xfrm>
          <a:off x="8039100" y="8543925"/>
          <a:ext cx="0" cy="510159"/>
        </a:xfrm>
        <a:prstGeom prst="rect">
          <a:avLst/>
        </a:prstGeom>
      </xdr:spPr>
    </xdr:pic>
    <xdr:clientData/>
  </xdr:oneCellAnchor>
  <xdr:oneCellAnchor>
    <xdr:from>
      <xdr:col>21</xdr:col>
      <xdr:colOff>0</xdr:colOff>
      <xdr:row>8</xdr:row>
      <xdr:rowOff>0</xdr:rowOff>
    </xdr:from>
    <xdr:ext cx="0" cy="510159"/>
    <xdr:pic>
      <xdr:nvPicPr>
        <xdr:cNvPr id="7" name="Picture 6" descr="NCCP CMYK BI.jpg">
          <a:extLst>
            <a:ext uri="{FF2B5EF4-FFF2-40B4-BE49-F238E27FC236}">
              <a16:creationId xmlns:a16="http://schemas.microsoft.com/office/drawing/2014/main" id="{B4EA4C4C-F252-4993-A9EA-FBE7EC87E4E8}"/>
            </a:ext>
          </a:extLst>
        </xdr:cNvPr>
        <xdr:cNvPicPr>
          <a:picLocks noChangeAspect="1"/>
        </xdr:cNvPicPr>
      </xdr:nvPicPr>
      <xdr:blipFill>
        <a:blip xmlns:r="http://schemas.openxmlformats.org/officeDocument/2006/relationships" r:embed="rId1" cstate="print"/>
        <a:stretch>
          <a:fillRect/>
        </a:stretch>
      </xdr:blipFill>
      <xdr:spPr>
        <a:xfrm>
          <a:off x="14697075" y="0"/>
          <a:ext cx="0" cy="510159"/>
        </a:xfrm>
        <a:prstGeom prst="rect">
          <a:avLst/>
        </a:prstGeom>
      </xdr:spPr>
    </xdr:pic>
    <xdr:clientData/>
  </xdr:oneCellAnchor>
  <xdr:oneCellAnchor>
    <xdr:from>
      <xdr:col>19</xdr:col>
      <xdr:colOff>0</xdr:colOff>
      <xdr:row>42</xdr:row>
      <xdr:rowOff>0</xdr:rowOff>
    </xdr:from>
    <xdr:ext cx="0" cy="510159"/>
    <xdr:pic>
      <xdr:nvPicPr>
        <xdr:cNvPr id="8" name="Picture 7" descr="NCCP CMYK BI.jpg">
          <a:extLst>
            <a:ext uri="{FF2B5EF4-FFF2-40B4-BE49-F238E27FC236}">
              <a16:creationId xmlns:a16="http://schemas.microsoft.com/office/drawing/2014/main" id="{6DEF0372-500B-46D6-B51C-D3ACAB1A0683}"/>
            </a:ext>
          </a:extLst>
        </xdr:cNvPr>
        <xdr:cNvPicPr>
          <a:picLocks noChangeAspect="1"/>
        </xdr:cNvPicPr>
      </xdr:nvPicPr>
      <xdr:blipFill>
        <a:blip xmlns:r="http://schemas.openxmlformats.org/officeDocument/2006/relationships" r:embed="rId1" cstate="print"/>
        <a:stretch>
          <a:fillRect/>
        </a:stretch>
      </xdr:blipFill>
      <xdr:spPr>
        <a:xfrm>
          <a:off x="13506450" y="5143500"/>
          <a:ext cx="0" cy="510159"/>
        </a:xfrm>
        <a:prstGeom prst="rect">
          <a:avLst/>
        </a:prstGeom>
      </xdr:spPr>
    </xdr:pic>
    <xdr:clientData/>
  </xdr:oneCellAnchor>
  <xdr:oneCellAnchor>
    <xdr:from>
      <xdr:col>11</xdr:col>
      <xdr:colOff>0</xdr:colOff>
      <xdr:row>70</xdr:row>
      <xdr:rowOff>0</xdr:rowOff>
    </xdr:from>
    <xdr:ext cx="0" cy="510159"/>
    <xdr:pic>
      <xdr:nvPicPr>
        <xdr:cNvPr id="9" name="Picture 8" descr="NCCP CMYK BI.jpg">
          <a:extLst>
            <a:ext uri="{FF2B5EF4-FFF2-40B4-BE49-F238E27FC236}">
              <a16:creationId xmlns:a16="http://schemas.microsoft.com/office/drawing/2014/main" id="{ED0D81BA-AA23-4B2A-BC37-5FEDE8F088E4}"/>
            </a:ext>
          </a:extLst>
        </xdr:cNvPr>
        <xdr:cNvPicPr>
          <a:picLocks noChangeAspect="1"/>
        </xdr:cNvPicPr>
      </xdr:nvPicPr>
      <xdr:blipFill>
        <a:blip xmlns:r="http://schemas.openxmlformats.org/officeDocument/2006/relationships" r:embed="rId1" cstate="print"/>
        <a:stretch>
          <a:fillRect/>
        </a:stretch>
      </xdr:blipFill>
      <xdr:spPr>
        <a:xfrm>
          <a:off x="8039100" y="8543925"/>
          <a:ext cx="0" cy="510159"/>
        </a:xfrm>
        <a:prstGeom prst="rect">
          <a:avLst/>
        </a:prstGeom>
      </xdr:spPr>
    </xdr:pic>
    <xdr:clientData/>
  </xdr:oneCellAnchor>
  <xdr:oneCellAnchor>
    <xdr:from>
      <xdr:col>19</xdr:col>
      <xdr:colOff>0</xdr:colOff>
      <xdr:row>67</xdr:row>
      <xdr:rowOff>15240</xdr:rowOff>
    </xdr:from>
    <xdr:ext cx="0" cy="510159"/>
    <xdr:pic>
      <xdr:nvPicPr>
        <xdr:cNvPr id="10" name="Picture 9" descr="NCCP CMYK BI.jpg">
          <a:extLst>
            <a:ext uri="{FF2B5EF4-FFF2-40B4-BE49-F238E27FC236}">
              <a16:creationId xmlns:a16="http://schemas.microsoft.com/office/drawing/2014/main" id="{4E8C839D-A1DF-42DB-9899-1D9BDB0295BB}"/>
            </a:ext>
          </a:extLst>
        </xdr:cNvPr>
        <xdr:cNvPicPr>
          <a:picLocks noChangeAspect="1"/>
        </xdr:cNvPicPr>
      </xdr:nvPicPr>
      <xdr:blipFill>
        <a:blip xmlns:r="http://schemas.openxmlformats.org/officeDocument/2006/relationships" r:embed="rId1" cstate="print"/>
        <a:stretch>
          <a:fillRect/>
        </a:stretch>
      </xdr:blipFill>
      <xdr:spPr>
        <a:xfrm>
          <a:off x="13506450" y="8235315"/>
          <a:ext cx="0" cy="510159"/>
        </a:xfrm>
        <a:prstGeom prst="rect">
          <a:avLst/>
        </a:prstGeom>
      </xdr:spPr>
    </xdr:pic>
    <xdr:clientData/>
  </xdr:oneCellAnchor>
  <xdr:oneCellAnchor>
    <xdr:from>
      <xdr:col>19</xdr:col>
      <xdr:colOff>0</xdr:colOff>
      <xdr:row>67</xdr:row>
      <xdr:rowOff>15240</xdr:rowOff>
    </xdr:from>
    <xdr:ext cx="0" cy="510159"/>
    <xdr:pic>
      <xdr:nvPicPr>
        <xdr:cNvPr id="11" name="Picture 10" descr="NCCP CMYK BI.jpg">
          <a:extLst>
            <a:ext uri="{FF2B5EF4-FFF2-40B4-BE49-F238E27FC236}">
              <a16:creationId xmlns:a16="http://schemas.microsoft.com/office/drawing/2014/main" id="{AB47419B-1C7D-4825-A80E-46843438BA36}"/>
            </a:ext>
          </a:extLst>
        </xdr:cNvPr>
        <xdr:cNvPicPr>
          <a:picLocks noChangeAspect="1"/>
        </xdr:cNvPicPr>
      </xdr:nvPicPr>
      <xdr:blipFill>
        <a:blip xmlns:r="http://schemas.openxmlformats.org/officeDocument/2006/relationships" r:embed="rId1" cstate="print"/>
        <a:stretch>
          <a:fillRect/>
        </a:stretch>
      </xdr:blipFill>
      <xdr:spPr>
        <a:xfrm>
          <a:off x="13506450" y="8235315"/>
          <a:ext cx="0" cy="510159"/>
        </a:xfrm>
        <a:prstGeom prst="rect">
          <a:avLst/>
        </a:prstGeom>
      </xdr:spPr>
    </xdr:pic>
    <xdr:clientData/>
  </xdr:oneCellAnchor>
  <xdr:oneCellAnchor>
    <xdr:from>
      <xdr:col>10</xdr:col>
      <xdr:colOff>0</xdr:colOff>
      <xdr:row>562</xdr:row>
      <xdr:rowOff>15240</xdr:rowOff>
    </xdr:from>
    <xdr:ext cx="0" cy="510159"/>
    <xdr:pic>
      <xdr:nvPicPr>
        <xdr:cNvPr id="12" name="Picture 11" descr="NCCP CMYK BI.jpg">
          <a:extLst>
            <a:ext uri="{FF2B5EF4-FFF2-40B4-BE49-F238E27FC236}">
              <a16:creationId xmlns:a16="http://schemas.microsoft.com/office/drawing/2014/main" id="{65863D66-49FB-497A-8B3A-300B0DD27597}"/>
            </a:ext>
          </a:extLst>
        </xdr:cNvPr>
        <xdr:cNvPicPr>
          <a:picLocks noChangeAspect="1"/>
        </xdr:cNvPicPr>
      </xdr:nvPicPr>
      <xdr:blipFill>
        <a:blip xmlns:r="http://schemas.openxmlformats.org/officeDocument/2006/relationships" r:embed="rId1" cstate="print"/>
        <a:stretch>
          <a:fillRect/>
        </a:stretch>
      </xdr:blipFill>
      <xdr:spPr>
        <a:xfrm>
          <a:off x="7296150" y="87788115"/>
          <a:ext cx="0" cy="510159"/>
        </a:xfrm>
        <a:prstGeom prst="rect">
          <a:avLst/>
        </a:prstGeom>
      </xdr:spPr>
    </xdr:pic>
    <xdr:clientData/>
  </xdr:oneCellAnchor>
  <xdr:oneCellAnchor>
    <xdr:from>
      <xdr:col>10</xdr:col>
      <xdr:colOff>0</xdr:colOff>
      <xdr:row>562</xdr:row>
      <xdr:rowOff>15240</xdr:rowOff>
    </xdr:from>
    <xdr:ext cx="0" cy="510159"/>
    <xdr:pic>
      <xdr:nvPicPr>
        <xdr:cNvPr id="13" name="Picture 12" descr="NCCP CMYK BI.jpg">
          <a:extLst>
            <a:ext uri="{FF2B5EF4-FFF2-40B4-BE49-F238E27FC236}">
              <a16:creationId xmlns:a16="http://schemas.microsoft.com/office/drawing/2014/main" id="{BCEE88B2-BD73-4F9B-8A39-9D7C43853856}"/>
            </a:ext>
          </a:extLst>
        </xdr:cNvPr>
        <xdr:cNvPicPr>
          <a:picLocks noChangeAspect="1"/>
        </xdr:cNvPicPr>
      </xdr:nvPicPr>
      <xdr:blipFill>
        <a:blip xmlns:r="http://schemas.openxmlformats.org/officeDocument/2006/relationships" r:embed="rId1" cstate="print"/>
        <a:stretch>
          <a:fillRect/>
        </a:stretch>
      </xdr:blipFill>
      <xdr:spPr>
        <a:xfrm>
          <a:off x="7296150" y="87788115"/>
          <a:ext cx="0" cy="510159"/>
        </a:xfrm>
        <a:prstGeom prst="rect">
          <a:avLst/>
        </a:prstGeom>
      </xdr:spPr>
    </xdr:pic>
    <xdr:clientData/>
  </xdr:oneCellAnchor>
  <xdr:oneCellAnchor>
    <xdr:from>
      <xdr:col>23</xdr:col>
      <xdr:colOff>0</xdr:colOff>
      <xdr:row>8</xdr:row>
      <xdr:rowOff>0</xdr:rowOff>
    </xdr:from>
    <xdr:ext cx="0" cy="513822"/>
    <xdr:pic>
      <xdr:nvPicPr>
        <xdr:cNvPr id="14" name="Picture 13" descr="NCCP CMYK BI.jpg">
          <a:extLst>
            <a:ext uri="{FF2B5EF4-FFF2-40B4-BE49-F238E27FC236}">
              <a16:creationId xmlns:a16="http://schemas.microsoft.com/office/drawing/2014/main" id="{953EBF75-F4C6-427B-9034-FC8C39E0270C}"/>
            </a:ext>
          </a:extLst>
        </xdr:cNvPr>
        <xdr:cNvPicPr>
          <a:picLocks noChangeAspect="1"/>
        </xdr:cNvPicPr>
      </xdr:nvPicPr>
      <xdr:blipFill>
        <a:blip xmlns:r="http://schemas.openxmlformats.org/officeDocument/2006/relationships" r:embed="rId1" cstate="print"/>
        <a:stretch>
          <a:fillRect/>
        </a:stretch>
      </xdr:blipFill>
      <xdr:spPr>
        <a:xfrm>
          <a:off x="16392525" y="0"/>
          <a:ext cx="0" cy="513822"/>
        </a:xfrm>
        <a:prstGeom prst="rect">
          <a:avLst/>
        </a:prstGeom>
      </xdr:spPr>
    </xdr:pic>
    <xdr:clientData/>
  </xdr:oneCellAnchor>
  <xdr:oneCellAnchor>
    <xdr:from>
      <xdr:col>2</xdr:col>
      <xdr:colOff>0</xdr:colOff>
      <xdr:row>42</xdr:row>
      <xdr:rowOff>0</xdr:rowOff>
    </xdr:from>
    <xdr:ext cx="0" cy="510159"/>
    <xdr:pic>
      <xdr:nvPicPr>
        <xdr:cNvPr id="15" name="Picture 14" descr="NCCP CMYK BI.jpg">
          <a:extLst>
            <a:ext uri="{FF2B5EF4-FFF2-40B4-BE49-F238E27FC236}">
              <a16:creationId xmlns:a16="http://schemas.microsoft.com/office/drawing/2014/main" id="{2021A700-9255-41AB-A99B-B4BBA119628F}"/>
            </a:ext>
          </a:extLst>
        </xdr:cNvPr>
        <xdr:cNvPicPr>
          <a:picLocks noChangeAspect="1"/>
        </xdr:cNvPicPr>
      </xdr:nvPicPr>
      <xdr:blipFill>
        <a:blip xmlns:r="http://schemas.openxmlformats.org/officeDocument/2006/relationships" r:embed="rId1" cstate="print"/>
        <a:stretch>
          <a:fillRect/>
        </a:stretch>
      </xdr:blipFill>
      <xdr:spPr>
        <a:xfrm>
          <a:off x="1352550" y="5143500"/>
          <a:ext cx="0" cy="510159"/>
        </a:xfrm>
        <a:prstGeom prst="rect">
          <a:avLst/>
        </a:prstGeom>
      </xdr:spPr>
    </xdr:pic>
    <xdr:clientData/>
  </xdr:oneCellAnchor>
  <xdr:oneCellAnchor>
    <xdr:from>
      <xdr:col>2</xdr:col>
      <xdr:colOff>0</xdr:colOff>
      <xdr:row>42</xdr:row>
      <xdr:rowOff>0</xdr:rowOff>
    </xdr:from>
    <xdr:ext cx="0" cy="510159"/>
    <xdr:pic>
      <xdr:nvPicPr>
        <xdr:cNvPr id="16" name="Picture 15" descr="NCCP CMYK BI.jpg">
          <a:extLst>
            <a:ext uri="{FF2B5EF4-FFF2-40B4-BE49-F238E27FC236}">
              <a16:creationId xmlns:a16="http://schemas.microsoft.com/office/drawing/2014/main" id="{8E42A6F9-9FD3-41B4-8BD5-03478AA80CBD}"/>
            </a:ext>
          </a:extLst>
        </xdr:cNvPr>
        <xdr:cNvPicPr>
          <a:picLocks noChangeAspect="1"/>
        </xdr:cNvPicPr>
      </xdr:nvPicPr>
      <xdr:blipFill>
        <a:blip xmlns:r="http://schemas.openxmlformats.org/officeDocument/2006/relationships" r:embed="rId1" cstate="print"/>
        <a:stretch>
          <a:fillRect/>
        </a:stretch>
      </xdr:blipFill>
      <xdr:spPr>
        <a:xfrm>
          <a:off x="1352550" y="5143500"/>
          <a:ext cx="0" cy="510159"/>
        </a:xfrm>
        <a:prstGeom prst="rect">
          <a:avLst/>
        </a:prstGeom>
      </xdr:spPr>
    </xdr:pic>
    <xdr:clientData/>
  </xdr:oneCellAnchor>
  <xdr:oneCellAnchor>
    <xdr:from>
      <xdr:col>10</xdr:col>
      <xdr:colOff>0</xdr:colOff>
      <xdr:row>42</xdr:row>
      <xdr:rowOff>0</xdr:rowOff>
    </xdr:from>
    <xdr:ext cx="0" cy="513822"/>
    <xdr:pic>
      <xdr:nvPicPr>
        <xdr:cNvPr id="17" name="Picture 16" descr="NCCP CMYK BI.jpg">
          <a:extLst>
            <a:ext uri="{FF2B5EF4-FFF2-40B4-BE49-F238E27FC236}">
              <a16:creationId xmlns:a16="http://schemas.microsoft.com/office/drawing/2014/main" id="{B1AF245D-4B93-4E6A-9FAC-944703911D98}"/>
            </a:ext>
          </a:extLst>
        </xdr:cNvPr>
        <xdr:cNvPicPr>
          <a:picLocks noChangeAspect="1"/>
        </xdr:cNvPicPr>
      </xdr:nvPicPr>
      <xdr:blipFill>
        <a:blip xmlns:r="http://schemas.openxmlformats.org/officeDocument/2006/relationships" r:embed="rId1" cstate="print"/>
        <a:stretch>
          <a:fillRect/>
        </a:stretch>
      </xdr:blipFill>
      <xdr:spPr>
        <a:xfrm>
          <a:off x="7296150" y="5143500"/>
          <a:ext cx="0" cy="513822"/>
        </a:xfrm>
        <a:prstGeom prst="rect">
          <a:avLst/>
        </a:prstGeom>
      </xdr:spPr>
    </xdr:pic>
    <xdr:clientData/>
  </xdr:oneCellAnchor>
  <xdr:oneCellAnchor>
    <xdr:from>
      <xdr:col>19</xdr:col>
      <xdr:colOff>0</xdr:colOff>
      <xdr:row>42</xdr:row>
      <xdr:rowOff>0</xdr:rowOff>
    </xdr:from>
    <xdr:ext cx="0" cy="510159"/>
    <xdr:pic>
      <xdr:nvPicPr>
        <xdr:cNvPr id="18" name="Picture 17" descr="NCCP CMYK BI.jpg">
          <a:extLst>
            <a:ext uri="{FF2B5EF4-FFF2-40B4-BE49-F238E27FC236}">
              <a16:creationId xmlns:a16="http://schemas.microsoft.com/office/drawing/2014/main" id="{2AA78B6D-7EE1-4542-8250-942B098F2F7C}"/>
            </a:ext>
          </a:extLst>
        </xdr:cNvPr>
        <xdr:cNvPicPr>
          <a:picLocks noChangeAspect="1"/>
        </xdr:cNvPicPr>
      </xdr:nvPicPr>
      <xdr:blipFill>
        <a:blip xmlns:r="http://schemas.openxmlformats.org/officeDocument/2006/relationships" r:embed="rId1" cstate="print"/>
        <a:stretch>
          <a:fillRect/>
        </a:stretch>
      </xdr:blipFill>
      <xdr:spPr>
        <a:xfrm>
          <a:off x="13506450" y="5143500"/>
          <a:ext cx="0" cy="510159"/>
        </a:xfrm>
        <a:prstGeom prst="rect">
          <a:avLst/>
        </a:prstGeom>
      </xdr:spPr>
    </xdr:pic>
    <xdr:clientData/>
  </xdr:oneCellAnchor>
  <xdr:oneCellAnchor>
    <xdr:from>
      <xdr:col>19</xdr:col>
      <xdr:colOff>0</xdr:colOff>
      <xdr:row>42</xdr:row>
      <xdr:rowOff>0</xdr:rowOff>
    </xdr:from>
    <xdr:ext cx="0" cy="510159"/>
    <xdr:pic>
      <xdr:nvPicPr>
        <xdr:cNvPr id="19" name="Picture 18" descr="NCCP CMYK BI.jpg">
          <a:extLst>
            <a:ext uri="{FF2B5EF4-FFF2-40B4-BE49-F238E27FC236}">
              <a16:creationId xmlns:a16="http://schemas.microsoft.com/office/drawing/2014/main" id="{452A67A5-39A6-4E98-9FA5-67F58CB9897F}"/>
            </a:ext>
          </a:extLst>
        </xdr:cNvPr>
        <xdr:cNvPicPr>
          <a:picLocks noChangeAspect="1"/>
        </xdr:cNvPicPr>
      </xdr:nvPicPr>
      <xdr:blipFill>
        <a:blip xmlns:r="http://schemas.openxmlformats.org/officeDocument/2006/relationships" r:embed="rId1" cstate="print"/>
        <a:stretch>
          <a:fillRect/>
        </a:stretch>
      </xdr:blipFill>
      <xdr:spPr>
        <a:xfrm>
          <a:off x="13506450" y="5143500"/>
          <a:ext cx="0" cy="510159"/>
        </a:xfrm>
        <a:prstGeom prst="rect">
          <a:avLst/>
        </a:prstGeom>
      </xdr:spPr>
    </xdr:pic>
    <xdr:clientData/>
  </xdr:oneCellAnchor>
  <xdr:oneCellAnchor>
    <xdr:from>
      <xdr:col>23</xdr:col>
      <xdr:colOff>0</xdr:colOff>
      <xdr:row>42</xdr:row>
      <xdr:rowOff>0</xdr:rowOff>
    </xdr:from>
    <xdr:ext cx="0" cy="513822"/>
    <xdr:pic>
      <xdr:nvPicPr>
        <xdr:cNvPr id="20" name="Picture 19" descr="NCCP CMYK BI.jpg">
          <a:extLst>
            <a:ext uri="{FF2B5EF4-FFF2-40B4-BE49-F238E27FC236}">
              <a16:creationId xmlns:a16="http://schemas.microsoft.com/office/drawing/2014/main" id="{C48F42F2-1ED4-422C-8F5F-999ADF328036}"/>
            </a:ext>
          </a:extLst>
        </xdr:cNvPr>
        <xdr:cNvPicPr>
          <a:picLocks noChangeAspect="1"/>
        </xdr:cNvPicPr>
      </xdr:nvPicPr>
      <xdr:blipFill>
        <a:blip xmlns:r="http://schemas.openxmlformats.org/officeDocument/2006/relationships" r:embed="rId1" cstate="print"/>
        <a:stretch>
          <a:fillRect/>
        </a:stretch>
      </xdr:blipFill>
      <xdr:spPr>
        <a:xfrm>
          <a:off x="16392525" y="5143500"/>
          <a:ext cx="0" cy="513822"/>
        </a:xfrm>
        <a:prstGeom prst="rect">
          <a:avLst/>
        </a:prstGeom>
      </xdr:spPr>
    </xdr:pic>
    <xdr:clientData/>
  </xdr:oneCellAnchor>
  <xdr:twoCellAnchor>
    <xdr:from>
      <xdr:col>0</xdr:col>
      <xdr:colOff>29308</xdr:colOff>
      <xdr:row>40</xdr:row>
      <xdr:rowOff>65942</xdr:rowOff>
    </xdr:from>
    <xdr:to>
      <xdr:col>33</xdr:col>
      <xdr:colOff>7327</xdr:colOff>
      <xdr:row>40</xdr:row>
      <xdr:rowOff>87923</xdr:rowOff>
    </xdr:to>
    <xdr:cxnSp macro="">
      <xdr:nvCxnSpPr>
        <xdr:cNvPr id="22" name="Straight Connector 21">
          <a:extLst>
            <a:ext uri="{FF2B5EF4-FFF2-40B4-BE49-F238E27FC236}">
              <a16:creationId xmlns:a16="http://schemas.microsoft.com/office/drawing/2014/main" id="{2BBAF7E1-BF77-4B8F-BE5C-F31D5DE76702}"/>
            </a:ext>
          </a:extLst>
        </xdr:cNvPr>
        <xdr:cNvCxnSpPr/>
      </xdr:nvCxnSpPr>
      <xdr:spPr>
        <a:xfrm flipV="1">
          <a:off x="29308" y="5037992"/>
          <a:ext cx="24847794" cy="219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23" name="Picture 22" descr="NCCP CMYK BI.jpg">
          <a:extLst>
            <a:ext uri="{FF2B5EF4-FFF2-40B4-BE49-F238E27FC236}">
              <a16:creationId xmlns:a16="http://schemas.microsoft.com/office/drawing/2014/main" id="{48E2CF9E-412B-4659-8010-241E10DB3054}"/>
            </a:ext>
          </a:extLst>
        </xdr:cNvPr>
        <xdr:cNvPicPr>
          <a:picLocks noChangeAspect="1"/>
        </xdr:cNvPicPr>
      </xdr:nvPicPr>
      <xdr:blipFill>
        <a:blip xmlns:r="http://schemas.openxmlformats.org/officeDocument/2006/relationships" r:embed="rId1" cstate="print"/>
        <a:stretch>
          <a:fillRect/>
        </a:stretch>
      </xdr:blipFill>
      <xdr:spPr>
        <a:xfrm>
          <a:off x="20631150" y="0"/>
          <a:ext cx="0" cy="513822"/>
        </a:xfrm>
        <a:prstGeom prst="rect">
          <a:avLst/>
        </a:prstGeom>
      </xdr:spPr>
    </xdr:pic>
    <xdr:clientData/>
  </xdr:oneCellAnchor>
  <xdr:oneCellAnchor>
    <xdr:from>
      <xdr:col>10</xdr:col>
      <xdr:colOff>0</xdr:colOff>
      <xdr:row>42</xdr:row>
      <xdr:rowOff>0</xdr:rowOff>
    </xdr:from>
    <xdr:ext cx="0" cy="513822"/>
    <xdr:pic>
      <xdr:nvPicPr>
        <xdr:cNvPr id="25" name="Picture 24" descr="NCCP CMYK BI.jpg">
          <a:extLst>
            <a:ext uri="{FF2B5EF4-FFF2-40B4-BE49-F238E27FC236}">
              <a16:creationId xmlns:a16="http://schemas.microsoft.com/office/drawing/2014/main" id="{37A67D57-F9EB-4499-92CF-9CF26B0378C5}"/>
            </a:ext>
          </a:extLst>
        </xdr:cNvPr>
        <xdr:cNvPicPr>
          <a:picLocks noChangeAspect="1"/>
        </xdr:cNvPicPr>
      </xdr:nvPicPr>
      <xdr:blipFill>
        <a:blip xmlns:r="http://schemas.openxmlformats.org/officeDocument/2006/relationships" r:embed="rId1" cstate="print"/>
        <a:stretch>
          <a:fillRect/>
        </a:stretch>
      </xdr:blipFill>
      <xdr:spPr>
        <a:xfrm>
          <a:off x="7296150" y="5143500"/>
          <a:ext cx="0" cy="513822"/>
        </a:xfrm>
        <a:prstGeom prst="rect">
          <a:avLst/>
        </a:prstGeom>
      </xdr:spPr>
    </xdr:pic>
    <xdr:clientData/>
  </xdr:oneCellAnchor>
  <xdr:oneCellAnchor>
    <xdr:from>
      <xdr:col>21</xdr:col>
      <xdr:colOff>0</xdr:colOff>
      <xdr:row>42</xdr:row>
      <xdr:rowOff>0</xdr:rowOff>
    </xdr:from>
    <xdr:ext cx="0" cy="510159"/>
    <xdr:pic>
      <xdr:nvPicPr>
        <xdr:cNvPr id="26" name="Picture 25" descr="NCCP CMYK BI.jpg">
          <a:extLst>
            <a:ext uri="{FF2B5EF4-FFF2-40B4-BE49-F238E27FC236}">
              <a16:creationId xmlns:a16="http://schemas.microsoft.com/office/drawing/2014/main" id="{FF1CABC8-6097-4DBE-A974-361DCEC602FB}"/>
            </a:ext>
          </a:extLst>
        </xdr:cNvPr>
        <xdr:cNvPicPr>
          <a:picLocks noChangeAspect="1"/>
        </xdr:cNvPicPr>
      </xdr:nvPicPr>
      <xdr:blipFill>
        <a:blip xmlns:r="http://schemas.openxmlformats.org/officeDocument/2006/relationships" r:embed="rId1" cstate="print"/>
        <a:stretch>
          <a:fillRect/>
        </a:stretch>
      </xdr:blipFill>
      <xdr:spPr>
        <a:xfrm>
          <a:off x="14697075" y="5143500"/>
          <a:ext cx="0" cy="510159"/>
        </a:xfrm>
        <a:prstGeom prst="rect">
          <a:avLst/>
        </a:prstGeom>
      </xdr:spPr>
    </xdr:pic>
    <xdr:clientData/>
  </xdr:oneCellAnchor>
  <xdr:oneCellAnchor>
    <xdr:from>
      <xdr:col>21</xdr:col>
      <xdr:colOff>0</xdr:colOff>
      <xdr:row>42</xdr:row>
      <xdr:rowOff>0</xdr:rowOff>
    </xdr:from>
    <xdr:ext cx="0" cy="510159"/>
    <xdr:pic>
      <xdr:nvPicPr>
        <xdr:cNvPr id="27" name="Picture 26" descr="NCCP CMYK BI.jpg">
          <a:extLst>
            <a:ext uri="{FF2B5EF4-FFF2-40B4-BE49-F238E27FC236}">
              <a16:creationId xmlns:a16="http://schemas.microsoft.com/office/drawing/2014/main" id="{6631565A-80AD-4873-B83D-767DEC1D313E}"/>
            </a:ext>
          </a:extLst>
        </xdr:cNvPr>
        <xdr:cNvPicPr>
          <a:picLocks noChangeAspect="1"/>
        </xdr:cNvPicPr>
      </xdr:nvPicPr>
      <xdr:blipFill>
        <a:blip xmlns:r="http://schemas.openxmlformats.org/officeDocument/2006/relationships" r:embed="rId1" cstate="print"/>
        <a:stretch>
          <a:fillRect/>
        </a:stretch>
      </xdr:blipFill>
      <xdr:spPr>
        <a:xfrm>
          <a:off x="14697075" y="5143500"/>
          <a:ext cx="0" cy="510159"/>
        </a:xfrm>
        <a:prstGeom prst="rect">
          <a:avLst/>
        </a:prstGeom>
      </xdr:spPr>
    </xdr:pic>
    <xdr:clientData/>
  </xdr:oneCellAnchor>
  <xdr:oneCellAnchor>
    <xdr:from>
      <xdr:col>23</xdr:col>
      <xdr:colOff>0</xdr:colOff>
      <xdr:row>42</xdr:row>
      <xdr:rowOff>0</xdr:rowOff>
    </xdr:from>
    <xdr:ext cx="0" cy="513822"/>
    <xdr:pic>
      <xdr:nvPicPr>
        <xdr:cNvPr id="28" name="Picture 27" descr="NCCP CMYK BI.jpg">
          <a:extLst>
            <a:ext uri="{FF2B5EF4-FFF2-40B4-BE49-F238E27FC236}">
              <a16:creationId xmlns:a16="http://schemas.microsoft.com/office/drawing/2014/main" id="{51A59567-7FD6-4254-A40D-DC97EDCA462A}"/>
            </a:ext>
          </a:extLst>
        </xdr:cNvPr>
        <xdr:cNvPicPr>
          <a:picLocks noChangeAspect="1"/>
        </xdr:cNvPicPr>
      </xdr:nvPicPr>
      <xdr:blipFill>
        <a:blip xmlns:r="http://schemas.openxmlformats.org/officeDocument/2006/relationships" r:embed="rId1" cstate="print"/>
        <a:stretch>
          <a:fillRect/>
        </a:stretch>
      </xdr:blipFill>
      <xdr:spPr>
        <a:xfrm>
          <a:off x="16392525" y="5143500"/>
          <a:ext cx="0" cy="513822"/>
        </a:xfrm>
        <a:prstGeom prst="rect">
          <a:avLst/>
        </a:prstGeom>
      </xdr:spPr>
    </xdr:pic>
    <xdr:clientData/>
  </xdr:oneCellAnchor>
  <xdr:oneCellAnchor>
    <xdr:from>
      <xdr:col>28</xdr:col>
      <xdr:colOff>0</xdr:colOff>
      <xdr:row>42</xdr:row>
      <xdr:rowOff>0</xdr:rowOff>
    </xdr:from>
    <xdr:ext cx="0" cy="513822"/>
    <xdr:pic>
      <xdr:nvPicPr>
        <xdr:cNvPr id="30" name="Picture 29" descr="NCCP CMYK BI.jpg">
          <a:extLst>
            <a:ext uri="{FF2B5EF4-FFF2-40B4-BE49-F238E27FC236}">
              <a16:creationId xmlns:a16="http://schemas.microsoft.com/office/drawing/2014/main" id="{A3C85AB5-1A56-45C9-806E-30932B13B85C}"/>
            </a:ext>
          </a:extLst>
        </xdr:cNvPr>
        <xdr:cNvPicPr>
          <a:picLocks noChangeAspect="1"/>
        </xdr:cNvPicPr>
      </xdr:nvPicPr>
      <xdr:blipFill>
        <a:blip xmlns:r="http://schemas.openxmlformats.org/officeDocument/2006/relationships" r:embed="rId1" cstate="print"/>
        <a:stretch>
          <a:fillRect/>
        </a:stretch>
      </xdr:blipFill>
      <xdr:spPr>
        <a:xfrm>
          <a:off x="20631150" y="5143500"/>
          <a:ext cx="0" cy="513822"/>
        </a:xfrm>
        <a:prstGeom prst="rect">
          <a:avLst/>
        </a:prstGeom>
      </xdr:spPr>
    </xdr:pic>
    <xdr:clientData/>
  </xdr:oneCellAnchor>
  <xdr:twoCellAnchor editAs="oneCell">
    <xdr:from>
      <xdr:col>10</xdr:col>
      <xdr:colOff>0</xdr:colOff>
      <xdr:row>8</xdr:row>
      <xdr:rowOff>0</xdr:rowOff>
    </xdr:from>
    <xdr:to>
      <xdr:col>10</xdr:col>
      <xdr:colOff>0</xdr:colOff>
      <xdr:row>11</xdr:row>
      <xdr:rowOff>11195</xdr:rowOff>
    </xdr:to>
    <xdr:pic>
      <xdr:nvPicPr>
        <xdr:cNvPr id="32" name="Picture 31" descr="NCCP CMYK BI.jpg">
          <a:extLst>
            <a:ext uri="{FF2B5EF4-FFF2-40B4-BE49-F238E27FC236}">
              <a16:creationId xmlns:a16="http://schemas.microsoft.com/office/drawing/2014/main" id="{7078FBC9-22D9-41EB-BE07-781309D83611}"/>
            </a:ext>
          </a:extLst>
        </xdr:cNvPr>
        <xdr:cNvPicPr>
          <a:picLocks noChangeAspect="1"/>
        </xdr:cNvPicPr>
      </xdr:nvPicPr>
      <xdr:blipFill>
        <a:blip xmlns:r="http://schemas.openxmlformats.org/officeDocument/2006/relationships" r:embed="rId1" cstate="print"/>
        <a:stretch>
          <a:fillRect/>
        </a:stretch>
      </xdr:blipFill>
      <xdr:spPr>
        <a:xfrm>
          <a:off x="7296150" y="0"/>
          <a:ext cx="0" cy="516020"/>
        </a:xfrm>
        <a:prstGeom prst="rect">
          <a:avLst/>
        </a:prstGeom>
      </xdr:spPr>
    </xdr:pic>
    <xdr:clientData/>
  </xdr:twoCellAnchor>
  <xdr:oneCellAnchor>
    <xdr:from>
      <xdr:col>11</xdr:col>
      <xdr:colOff>0</xdr:colOff>
      <xdr:row>70</xdr:row>
      <xdr:rowOff>0</xdr:rowOff>
    </xdr:from>
    <xdr:ext cx="0" cy="510159"/>
    <xdr:pic>
      <xdr:nvPicPr>
        <xdr:cNvPr id="33" name="Picture 32" descr="NCCP CMYK BI.jpg">
          <a:extLst>
            <a:ext uri="{FF2B5EF4-FFF2-40B4-BE49-F238E27FC236}">
              <a16:creationId xmlns:a16="http://schemas.microsoft.com/office/drawing/2014/main" id="{A1F4EAD5-186B-49DA-B9C8-8EF2A8A66637}"/>
            </a:ext>
          </a:extLst>
        </xdr:cNvPr>
        <xdr:cNvPicPr>
          <a:picLocks noChangeAspect="1"/>
        </xdr:cNvPicPr>
      </xdr:nvPicPr>
      <xdr:blipFill>
        <a:blip xmlns:r="http://schemas.openxmlformats.org/officeDocument/2006/relationships" r:embed="rId1" cstate="print"/>
        <a:stretch>
          <a:fillRect/>
        </a:stretch>
      </xdr:blipFill>
      <xdr:spPr>
        <a:xfrm>
          <a:off x="8039100" y="8696325"/>
          <a:ext cx="0" cy="510159"/>
        </a:xfrm>
        <a:prstGeom prst="rect">
          <a:avLst/>
        </a:prstGeom>
      </xdr:spPr>
    </xdr:pic>
    <xdr:clientData/>
  </xdr:oneCellAnchor>
  <xdr:oneCellAnchor>
    <xdr:from>
      <xdr:col>21</xdr:col>
      <xdr:colOff>0</xdr:colOff>
      <xdr:row>8</xdr:row>
      <xdr:rowOff>0</xdr:rowOff>
    </xdr:from>
    <xdr:ext cx="0" cy="510159"/>
    <xdr:pic>
      <xdr:nvPicPr>
        <xdr:cNvPr id="34" name="Picture 33" descr="NCCP CMYK BI.jpg">
          <a:extLst>
            <a:ext uri="{FF2B5EF4-FFF2-40B4-BE49-F238E27FC236}">
              <a16:creationId xmlns:a16="http://schemas.microsoft.com/office/drawing/2014/main" id="{D57924C4-2C26-427A-953A-259DE713AD16}"/>
            </a:ext>
          </a:extLst>
        </xdr:cNvPr>
        <xdr:cNvPicPr>
          <a:picLocks noChangeAspect="1"/>
        </xdr:cNvPicPr>
      </xdr:nvPicPr>
      <xdr:blipFill>
        <a:blip xmlns:r="http://schemas.openxmlformats.org/officeDocument/2006/relationships" r:embed="rId1" cstate="print"/>
        <a:stretch>
          <a:fillRect/>
        </a:stretch>
      </xdr:blipFill>
      <xdr:spPr>
        <a:xfrm>
          <a:off x="14697075" y="0"/>
          <a:ext cx="0" cy="510159"/>
        </a:xfrm>
        <a:prstGeom prst="rect">
          <a:avLst/>
        </a:prstGeom>
      </xdr:spPr>
    </xdr:pic>
    <xdr:clientData/>
  </xdr:oneCellAnchor>
  <xdr:oneCellAnchor>
    <xdr:from>
      <xdr:col>19</xdr:col>
      <xdr:colOff>0</xdr:colOff>
      <xdr:row>42</xdr:row>
      <xdr:rowOff>0</xdr:rowOff>
    </xdr:from>
    <xdr:ext cx="0" cy="510159"/>
    <xdr:pic>
      <xdr:nvPicPr>
        <xdr:cNvPr id="35" name="Picture 34" descr="NCCP CMYK BI.jpg">
          <a:extLst>
            <a:ext uri="{FF2B5EF4-FFF2-40B4-BE49-F238E27FC236}">
              <a16:creationId xmlns:a16="http://schemas.microsoft.com/office/drawing/2014/main" id="{514C6139-9A0E-4687-845D-C290AF26B651}"/>
            </a:ext>
          </a:extLst>
        </xdr:cNvPr>
        <xdr:cNvPicPr>
          <a:picLocks noChangeAspect="1"/>
        </xdr:cNvPicPr>
      </xdr:nvPicPr>
      <xdr:blipFill>
        <a:blip xmlns:r="http://schemas.openxmlformats.org/officeDocument/2006/relationships" r:embed="rId1" cstate="print"/>
        <a:stretch>
          <a:fillRect/>
        </a:stretch>
      </xdr:blipFill>
      <xdr:spPr>
        <a:xfrm>
          <a:off x="13506450" y="5133975"/>
          <a:ext cx="0" cy="510159"/>
        </a:xfrm>
        <a:prstGeom prst="rect">
          <a:avLst/>
        </a:prstGeom>
      </xdr:spPr>
    </xdr:pic>
    <xdr:clientData/>
  </xdr:oneCellAnchor>
  <xdr:oneCellAnchor>
    <xdr:from>
      <xdr:col>11</xdr:col>
      <xdr:colOff>0</xdr:colOff>
      <xdr:row>70</xdr:row>
      <xdr:rowOff>0</xdr:rowOff>
    </xdr:from>
    <xdr:ext cx="0" cy="510159"/>
    <xdr:pic>
      <xdr:nvPicPr>
        <xdr:cNvPr id="36" name="Picture 35" descr="NCCP CMYK BI.jpg">
          <a:extLst>
            <a:ext uri="{FF2B5EF4-FFF2-40B4-BE49-F238E27FC236}">
              <a16:creationId xmlns:a16="http://schemas.microsoft.com/office/drawing/2014/main" id="{611A23A5-B30A-4BC9-9FA1-056AFCE03C2C}"/>
            </a:ext>
          </a:extLst>
        </xdr:cNvPr>
        <xdr:cNvPicPr>
          <a:picLocks noChangeAspect="1"/>
        </xdr:cNvPicPr>
      </xdr:nvPicPr>
      <xdr:blipFill>
        <a:blip xmlns:r="http://schemas.openxmlformats.org/officeDocument/2006/relationships" r:embed="rId1" cstate="print"/>
        <a:stretch>
          <a:fillRect/>
        </a:stretch>
      </xdr:blipFill>
      <xdr:spPr>
        <a:xfrm>
          <a:off x="8039100" y="8696325"/>
          <a:ext cx="0" cy="510159"/>
        </a:xfrm>
        <a:prstGeom prst="rect">
          <a:avLst/>
        </a:prstGeom>
      </xdr:spPr>
    </xdr:pic>
    <xdr:clientData/>
  </xdr:oneCellAnchor>
  <xdr:oneCellAnchor>
    <xdr:from>
      <xdr:col>21</xdr:col>
      <xdr:colOff>0</xdr:colOff>
      <xdr:row>8</xdr:row>
      <xdr:rowOff>0</xdr:rowOff>
    </xdr:from>
    <xdr:ext cx="0" cy="510159"/>
    <xdr:pic>
      <xdr:nvPicPr>
        <xdr:cNvPr id="37" name="Picture 36" descr="NCCP CMYK BI.jpg">
          <a:extLst>
            <a:ext uri="{FF2B5EF4-FFF2-40B4-BE49-F238E27FC236}">
              <a16:creationId xmlns:a16="http://schemas.microsoft.com/office/drawing/2014/main" id="{91AF4921-CDFD-4B74-9BDC-0FB885ACE12F}"/>
            </a:ext>
          </a:extLst>
        </xdr:cNvPr>
        <xdr:cNvPicPr>
          <a:picLocks noChangeAspect="1"/>
        </xdr:cNvPicPr>
      </xdr:nvPicPr>
      <xdr:blipFill>
        <a:blip xmlns:r="http://schemas.openxmlformats.org/officeDocument/2006/relationships" r:embed="rId1" cstate="print"/>
        <a:stretch>
          <a:fillRect/>
        </a:stretch>
      </xdr:blipFill>
      <xdr:spPr>
        <a:xfrm>
          <a:off x="14697075" y="0"/>
          <a:ext cx="0" cy="510159"/>
        </a:xfrm>
        <a:prstGeom prst="rect">
          <a:avLst/>
        </a:prstGeom>
      </xdr:spPr>
    </xdr:pic>
    <xdr:clientData/>
  </xdr:oneCellAnchor>
  <xdr:oneCellAnchor>
    <xdr:from>
      <xdr:col>19</xdr:col>
      <xdr:colOff>0</xdr:colOff>
      <xdr:row>42</xdr:row>
      <xdr:rowOff>0</xdr:rowOff>
    </xdr:from>
    <xdr:ext cx="0" cy="510159"/>
    <xdr:pic>
      <xdr:nvPicPr>
        <xdr:cNvPr id="38" name="Picture 37" descr="NCCP CMYK BI.jpg">
          <a:extLst>
            <a:ext uri="{FF2B5EF4-FFF2-40B4-BE49-F238E27FC236}">
              <a16:creationId xmlns:a16="http://schemas.microsoft.com/office/drawing/2014/main" id="{4B26705D-D9C4-4443-B34B-749DB437843D}"/>
            </a:ext>
          </a:extLst>
        </xdr:cNvPr>
        <xdr:cNvPicPr>
          <a:picLocks noChangeAspect="1"/>
        </xdr:cNvPicPr>
      </xdr:nvPicPr>
      <xdr:blipFill>
        <a:blip xmlns:r="http://schemas.openxmlformats.org/officeDocument/2006/relationships" r:embed="rId1" cstate="print"/>
        <a:stretch>
          <a:fillRect/>
        </a:stretch>
      </xdr:blipFill>
      <xdr:spPr>
        <a:xfrm>
          <a:off x="13506450" y="5133975"/>
          <a:ext cx="0" cy="510159"/>
        </a:xfrm>
        <a:prstGeom prst="rect">
          <a:avLst/>
        </a:prstGeom>
      </xdr:spPr>
    </xdr:pic>
    <xdr:clientData/>
  </xdr:oneCellAnchor>
  <xdr:oneCellAnchor>
    <xdr:from>
      <xdr:col>11</xdr:col>
      <xdr:colOff>0</xdr:colOff>
      <xdr:row>70</xdr:row>
      <xdr:rowOff>0</xdr:rowOff>
    </xdr:from>
    <xdr:ext cx="0" cy="510159"/>
    <xdr:pic>
      <xdr:nvPicPr>
        <xdr:cNvPr id="39" name="Picture 38" descr="NCCP CMYK BI.jpg">
          <a:extLst>
            <a:ext uri="{FF2B5EF4-FFF2-40B4-BE49-F238E27FC236}">
              <a16:creationId xmlns:a16="http://schemas.microsoft.com/office/drawing/2014/main" id="{5811CA08-2E5D-4D40-A18A-AE76E03D0A20}"/>
            </a:ext>
          </a:extLst>
        </xdr:cNvPr>
        <xdr:cNvPicPr>
          <a:picLocks noChangeAspect="1"/>
        </xdr:cNvPicPr>
      </xdr:nvPicPr>
      <xdr:blipFill>
        <a:blip xmlns:r="http://schemas.openxmlformats.org/officeDocument/2006/relationships" r:embed="rId1" cstate="print"/>
        <a:stretch>
          <a:fillRect/>
        </a:stretch>
      </xdr:blipFill>
      <xdr:spPr>
        <a:xfrm>
          <a:off x="8039100" y="8696325"/>
          <a:ext cx="0" cy="510159"/>
        </a:xfrm>
        <a:prstGeom prst="rect">
          <a:avLst/>
        </a:prstGeom>
      </xdr:spPr>
    </xdr:pic>
    <xdr:clientData/>
  </xdr:oneCellAnchor>
  <xdr:oneCellAnchor>
    <xdr:from>
      <xdr:col>19</xdr:col>
      <xdr:colOff>0</xdr:colOff>
      <xdr:row>67</xdr:row>
      <xdr:rowOff>15240</xdr:rowOff>
    </xdr:from>
    <xdr:ext cx="0" cy="510159"/>
    <xdr:pic>
      <xdr:nvPicPr>
        <xdr:cNvPr id="40" name="Picture 39" descr="NCCP CMYK BI.jpg">
          <a:extLst>
            <a:ext uri="{FF2B5EF4-FFF2-40B4-BE49-F238E27FC236}">
              <a16:creationId xmlns:a16="http://schemas.microsoft.com/office/drawing/2014/main" id="{1BE9D826-582C-44EA-A6D6-33614D2B1176}"/>
            </a:ext>
          </a:extLst>
        </xdr:cNvPr>
        <xdr:cNvPicPr>
          <a:picLocks noChangeAspect="1"/>
        </xdr:cNvPicPr>
      </xdr:nvPicPr>
      <xdr:blipFill>
        <a:blip xmlns:r="http://schemas.openxmlformats.org/officeDocument/2006/relationships" r:embed="rId1" cstate="print"/>
        <a:stretch>
          <a:fillRect/>
        </a:stretch>
      </xdr:blipFill>
      <xdr:spPr>
        <a:xfrm>
          <a:off x="13506450" y="8387715"/>
          <a:ext cx="0" cy="510159"/>
        </a:xfrm>
        <a:prstGeom prst="rect">
          <a:avLst/>
        </a:prstGeom>
      </xdr:spPr>
    </xdr:pic>
    <xdr:clientData/>
  </xdr:oneCellAnchor>
  <xdr:oneCellAnchor>
    <xdr:from>
      <xdr:col>19</xdr:col>
      <xdr:colOff>0</xdr:colOff>
      <xdr:row>67</xdr:row>
      <xdr:rowOff>15240</xdr:rowOff>
    </xdr:from>
    <xdr:ext cx="0" cy="510159"/>
    <xdr:pic>
      <xdr:nvPicPr>
        <xdr:cNvPr id="41" name="Picture 40" descr="NCCP CMYK BI.jpg">
          <a:extLst>
            <a:ext uri="{FF2B5EF4-FFF2-40B4-BE49-F238E27FC236}">
              <a16:creationId xmlns:a16="http://schemas.microsoft.com/office/drawing/2014/main" id="{BEF83407-77CD-4B62-A677-AB490CFAD5D7}"/>
            </a:ext>
          </a:extLst>
        </xdr:cNvPr>
        <xdr:cNvPicPr>
          <a:picLocks noChangeAspect="1"/>
        </xdr:cNvPicPr>
      </xdr:nvPicPr>
      <xdr:blipFill>
        <a:blip xmlns:r="http://schemas.openxmlformats.org/officeDocument/2006/relationships" r:embed="rId1" cstate="print"/>
        <a:stretch>
          <a:fillRect/>
        </a:stretch>
      </xdr:blipFill>
      <xdr:spPr>
        <a:xfrm>
          <a:off x="13506450" y="8387715"/>
          <a:ext cx="0" cy="510159"/>
        </a:xfrm>
        <a:prstGeom prst="rect">
          <a:avLst/>
        </a:prstGeom>
      </xdr:spPr>
    </xdr:pic>
    <xdr:clientData/>
  </xdr:oneCellAnchor>
  <xdr:oneCellAnchor>
    <xdr:from>
      <xdr:col>10</xdr:col>
      <xdr:colOff>0</xdr:colOff>
      <xdr:row>562</xdr:row>
      <xdr:rowOff>15240</xdr:rowOff>
    </xdr:from>
    <xdr:ext cx="0" cy="510159"/>
    <xdr:pic>
      <xdr:nvPicPr>
        <xdr:cNvPr id="42" name="Picture 41" descr="NCCP CMYK BI.jpg">
          <a:extLst>
            <a:ext uri="{FF2B5EF4-FFF2-40B4-BE49-F238E27FC236}">
              <a16:creationId xmlns:a16="http://schemas.microsoft.com/office/drawing/2014/main" id="{B09466B8-E0DC-47E0-88E2-0CCBCAB50825}"/>
            </a:ext>
          </a:extLst>
        </xdr:cNvPr>
        <xdr:cNvPicPr>
          <a:picLocks noChangeAspect="1"/>
        </xdr:cNvPicPr>
      </xdr:nvPicPr>
      <xdr:blipFill>
        <a:blip xmlns:r="http://schemas.openxmlformats.org/officeDocument/2006/relationships" r:embed="rId1" cstate="print"/>
        <a:stretch>
          <a:fillRect/>
        </a:stretch>
      </xdr:blipFill>
      <xdr:spPr>
        <a:xfrm>
          <a:off x="7296150" y="87940515"/>
          <a:ext cx="0" cy="510159"/>
        </a:xfrm>
        <a:prstGeom prst="rect">
          <a:avLst/>
        </a:prstGeom>
      </xdr:spPr>
    </xdr:pic>
    <xdr:clientData/>
  </xdr:oneCellAnchor>
  <xdr:oneCellAnchor>
    <xdr:from>
      <xdr:col>10</xdr:col>
      <xdr:colOff>0</xdr:colOff>
      <xdr:row>562</xdr:row>
      <xdr:rowOff>15240</xdr:rowOff>
    </xdr:from>
    <xdr:ext cx="0" cy="510159"/>
    <xdr:pic>
      <xdr:nvPicPr>
        <xdr:cNvPr id="43" name="Picture 42" descr="NCCP CMYK BI.jpg">
          <a:extLst>
            <a:ext uri="{FF2B5EF4-FFF2-40B4-BE49-F238E27FC236}">
              <a16:creationId xmlns:a16="http://schemas.microsoft.com/office/drawing/2014/main" id="{500F2B25-109F-48B8-8081-F24CD370F01A}"/>
            </a:ext>
          </a:extLst>
        </xdr:cNvPr>
        <xdr:cNvPicPr>
          <a:picLocks noChangeAspect="1"/>
        </xdr:cNvPicPr>
      </xdr:nvPicPr>
      <xdr:blipFill>
        <a:blip xmlns:r="http://schemas.openxmlformats.org/officeDocument/2006/relationships" r:embed="rId1" cstate="print"/>
        <a:stretch>
          <a:fillRect/>
        </a:stretch>
      </xdr:blipFill>
      <xdr:spPr>
        <a:xfrm>
          <a:off x="7296150" y="87940515"/>
          <a:ext cx="0" cy="510159"/>
        </a:xfrm>
        <a:prstGeom prst="rect">
          <a:avLst/>
        </a:prstGeom>
      </xdr:spPr>
    </xdr:pic>
    <xdr:clientData/>
  </xdr:oneCellAnchor>
  <xdr:oneCellAnchor>
    <xdr:from>
      <xdr:col>23</xdr:col>
      <xdr:colOff>0</xdr:colOff>
      <xdr:row>8</xdr:row>
      <xdr:rowOff>0</xdr:rowOff>
    </xdr:from>
    <xdr:ext cx="0" cy="513822"/>
    <xdr:pic>
      <xdr:nvPicPr>
        <xdr:cNvPr id="44" name="Picture 43" descr="NCCP CMYK BI.jpg">
          <a:extLst>
            <a:ext uri="{FF2B5EF4-FFF2-40B4-BE49-F238E27FC236}">
              <a16:creationId xmlns:a16="http://schemas.microsoft.com/office/drawing/2014/main" id="{BDA5CCE2-A07B-4B38-B4FA-BCB7CB326B74}"/>
            </a:ext>
          </a:extLst>
        </xdr:cNvPr>
        <xdr:cNvPicPr>
          <a:picLocks noChangeAspect="1"/>
        </xdr:cNvPicPr>
      </xdr:nvPicPr>
      <xdr:blipFill>
        <a:blip xmlns:r="http://schemas.openxmlformats.org/officeDocument/2006/relationships" r:embed="rId1" cstate="print"/>
        <a:stretch>
          <a:fillRect/>
        </a:stretch>
      </xdr:blipFill>
      <xdr:spPr>
        <a:xfrm>
          <a:off x="16392525" y="0"/>
          <a:ext cx="0" cy="513822"/>
        </a:xfrm>
        <a:prstGeom prst="rect">
          <a:avLst/>
        </a:prstGeom>
      </xdr:spPr>
    </xdr:pic>
    <xdr:clientData/>
  </xdr:oneCellAnchor>
  <xdr:oneCellAnchor>
    <xdr:from>
      <xdr:col>2</xdr:col>
      <xdr:colOff>0</xdr:colOff>
      <xdr:row>42</xdr:row>
      <xdr:rowOff>0</xdr:rowOff>
    </xdr:from>
    <xdr:ext cx="0" cy="510159"/>
    <xdr:pic>
      <xdr:nvPicPr>
        <xdr:cNvPr id="45" name="Picture 44" descr="NCCP CMYK BI.jpg">
          <a:extLst>
            <a:ext uri="{FF2B5EF4-FFF2-40B4-BE49-F238E27FC236}">
              <a16:creationId xmlns:a16="http://schemas.microsoft.com/office/drawing/2014/main" id="{D1FB4C2B-70F9-4C6F-88A4-CCA4ACDA5342}"/>
            </a:ext>
          </a:extLst>
        </xdr:cNvPr>
        <xdr:cNvPicPr>
          <a:picLocks noChangeAspect="1"/>
        </xdr:cNvPicPr>
      </xdr:nvPicPr>
      <xdr:blipFill>
        <a:blip xmlns:r="http://schemas.openxmlformats.org/officeDocument/2006/relationships" r:embed="rId1" cstate="print"/>
        <a:stretch>
          <a:fillRect/>
        </a:stretch>
      </xdr:blipFill>
      <xdr:spPr>
        <a:xfrm>
          <a:off x="1352550" y="5133975"/>
          <a:ext cx="0" cy="510159"/>
        </a:xfrm>
        <a:prstGeom prst="rect">
          <a:avLst/>
        </a:prstGeom>
      </xdr:spPr>
    </xdr:pic>
    <xdr:clientData/>
  </xdr:oneCellAnchor>
  <xdr:oneCellAnchor>
    <xdr:from>
      <xdr:col>2</xdr:col>
      <xdr:colOff>0</xdr:colOff>
      <xdr:row>42</xdr:row>
      <xdr:rowOff>0</xdr:rowOff>
    </xdr:from>
    <xdr:ext cx="0" cy="510159"/>
    <xdr:pic>
      <xdr:nvPicPr>
        <xdr:cNvPr id="46" name="Picture 45" descr="NCCP CMYK BI.jpg">
          <a:extLst>
            <a:ext uri="{FF2B5EF4-FFF2-40B4-BE49-F238E27FC236}">
              <a16:creationId xmlns:a16="http://schemas.microsoft.com/office/drawing/2014/main" id="{E5B4DD17-5895-4FF1-91F0-38D9C284B7B8}"/>
            </a:ext>
          </a:extLst>
        </xdr:cNvPr>
        <xdr:cNvPicPr>
          <a:picLocks noChangeAspect="1"/>
        </xdr:cNvPicPr>
      </xdr:nvPicPr>
      <xdr:blipFill>
        <a:blip xmlns:r="http://schemas.openxmlformats.org/officeDocument/2006/relationships" r:embed="rId1" cstate="print"/>
        <a:stretch>
          <a:fillRect/>
        </a:stretch>
      </xdr:blipFill>
      <xdr:spPr>
        <a:xfrm>
          <a:off x="1352550" y="5133975"/>
          <a:ext cx="0" cy="510159"/>
        </a:xfrm>
        <a:prstGeom prst="rect">
          <a:avLst/>
        </a:prstGeom>
      </xdr:spPr>
    </xdr:pic>
    <xdr:clientData/>
  </xdr:oneCellAnchor>
  <xdr:oneCellAnchor>
    <xdr:from>
      <xdr:col>10</xdr:col>
      <xdr:colOff>0</xdr:colOff>
      <xdr:row>42</xdr:row>
      <xdr:rowOff>0</xdr:rowOff>
    </xdr:from>
    <xdr:ext cx="0" cy="513822"/>
    <xdr:pic>
      <xdr:nvPicPr>
        <xdr:cNvPr id="47" name="Picture 46" descr="NCCP CMYK BI.jpg">
          <a:extLst>
            <a:ext uri="{FF2B5EF4-FFF2-40B4-BE49-F238E27FC236}">
              <a16:creationId xmlns:a16="http://schemas.microsoft.com/office/drawing/2014/main" id="{B719D91D-452F-4D81-8E2A-EC08B2671A0F}"/>
            </a:ext>
          </a:extLst>
        </xdr:cNvPr>
        <xdr:cNvPicPr>
          <a:picLocks noChangeAspect="1"/>
        </xdr:cNvPicPr>
      </xdr:nvPicPr>
      <xdr:blipFill>
        <a:blip xmlns:r="http://schemas.openxmlformats.org/officeDocument/2006/relationships" r:embed="rId1" cstate="print"/>
        <a:stretch>
          <a:fillRect/>
        </a:stretch>
      </xdr:blipFill>
      <xdr:spPr>
        <a:xfrm>
          <a:off x="7296150" y="5133975"/>
          <a:ext cx="0" cy="513822"/>
        </a:xfrm>
        <a:prstGeom prst="rect">
          <a:avLst/>
        </a:prstGeom>
      </xdr:spPr>
    </xdr:pic>
    <xdr:clientData/>
  </xdr:oneCellAnchor>
  <xdr:oneCellAnchor>
    <xdr:from>
      <xdr:col>19</xdr:col>
      <xdr:colOff>0</xdr:colOff>
      <xdr:row>42</xdr:row>
      <xdr:rowOff>0</xdr:rowOff>
    </xdr:from>
    <xdr:ext cx="0" cy="510159"/>
    <xdr:pic>
      <xdr:nvPicPr>
        <xdr:cNvPr id="48" name="Picture 47" descr="NCCP CMYK BI.jpg">
          <a:extLst>
            <a:ext uri="{FF2B5EF4-FFF2-40B4-BE49-F238E27FC236}">
              <a16:creationId xmlns:a16="http://schemas.microsoft.com/office/drawing/2014/main" id="{F247AD5C-6A28-4A8C-9E7C-FDC70F11F1CD}"/>
            </a:ext>
          </a:extLst>
        </xdr:cNvPr>
        <xdr:cNvPicPr>
          <a:picLocks noChangeAspect="1"/>
        </xdr:cNvPicPr>
      </xdr:nvPicPr>
      <xdr:blipFill>
        <a:blip xmlns:r="http://schemas.openxmlformats.org/officeDocument/2006/relationships" r:embed="rId1" cstate="print"/>
        <a:stretch>
          <a:fillRect/>
        </a:stretch>
      </xdr:blipFill>
      <xdr:spPr>
        <a:xfrm>
          <a:off x="13506450" y="5133975"/>
          <a:ext cx="0" cy="510159"/>
        </a:xfrm>
        <a:prstGeom prst="rect">
          <a:avLst/>
        </a:prstGeom>
      </xdr:spPr>
    </xdr:pic>
    <xdr:clientData/>
  </xdr:oneCellAnchor>
  <xdr:oneCellAnchor>
    <xdr:from>
      <xdr:col>19</xdr:col>
      <xdr:colOff>0</xdr:colOff>
      <xdr:row>42</xdr:row>
      <xdr:rowOff>0</xdr:rowOff>
    </xdr:from>
    <xdr:ext cx="0" cy="510159"/>
    <xdr:pic>
      <xdr:nvPicPr>
        <xdr:cNvPr id="49" name="Picture 48" descr="NCCP CMYK BI.jpg">
          <a:extLst>
            <a:ext uri="{FF2B5EF4-FFF2-40B4-BE49-F238E27FC236}">
              <a16:creationId xmlns:a16="http://schemas.microsoft.com/office/drawing/2014/main" id="{722F03D0-1C09-4718-8306-32785F6368A4}"/>
            </a:ext>
          </a:extLst>
        </xdr:cNvPr>
        <xdr:cNvPicPr>
          <a:picLocks noChangeAspect="1"/>
        </xdr:cNvPicPr>
      </xdr:nvPicPr>
      <xdr:blipFill>
        <a:blip xmlns:r="http://schemas.openxmlformats.org/officeDocument/2006/relationships" r:embed="rId1" cstate="print"/>
        <a:stretch>
          <a:fillRect/>
        </a:stretch>
      </xdr:blipFill>
      <xdr:spPr>
        <a:xfrm>
          <a:off x="13506450" y="5133975"/>
          <a:ext cx="0" cy="510159"/>
        </a:xfrm>
        <a:prstGeom prst="rect">
          <a:avLst/>
        </a:prstGeom>
      </xdr:spPr>
    </xdr:pic>
    <xdr:clientData/>
  </xdr:oneCellAnchor>
  <xdr:oneCellAnchor>
    <xdr:from>
      <xdr:col>23</xdr:col>
      <xdr:colOff>0</xdr:colOff>
      <xdr:row>42</xdr:row>
      <xdr:rowOff>0</xdr:rowOff>
    </xdr:from>
    <xdr:ext cx="0" cy="513822"/>
    <xdr:pic>
      <xdr:nvPicPr>
        <xdr:cNvPr id="50" name="Picture 49" descr="NCCP CMYK BI.jpg">
          <a:extLst>
            <a:ext uri="{FF2B5EF4-FFF2-40B4-BE49-F238E27FC236}">
              <a16:creationId xmlns:a16="http://schemas.microsoft.com/office/drawing/2014/main" id="{966112BF-CB1F-4B96-8E26-F9E772486308}"/>
            </a:ext>
          </a:extLst>
        </xdr:cNvPr>
        <xdr:cNvPicPr>
          <a:picLocks noChangeAspect="1"/>
        </xdr:cNvPicPr>
      </xdr:nvPicPr>
      <xdr:blipFill>
        <a:blip xmlns:r="http://schemas.openxmlformats.org/officeDocument/2006/relationships" r:embed="rId1" cstate="print"/>
        <a:stretch>
          <a:fillRect/>
        </a:stretch>
      </xdr:blipFill>
      <xdr:spPr>
        <a:xfrm>
          <a:off x="16392525" y="5133975"/>
          <a:ext cx="0" cy="513822"/>
        </a:xfrm>
        <a:prstGeom prst="rect">
          <a:avLst/>
        </a:prstGeom>
      </xdr:spPr>
    </xdr:pic>
    <xdr:clientData/>
  </xdr:oneCellAnchor>
  <xdr:twoCellAnchor>
    <xdr:from>
      <xdr:col>0</xdr:col>
      <xdr:colOff>29308</xdr:colOff>
      <xdr:row>40</xdr:row>
      <xdr:rowOff>66675</xdr:rowOff>
    </xdr:from>
    <xdr:to>
      <xdr:col>35</xdr:col>
      <xdr:colOff>19050</xdr:colOff>
      <xdr:row>40</xdr:row>
      <xdr:rowOff>87924</xdr:rowOff>
    </xdr:to>
    <xdr:cxnSp macro="">
      <xdr:nvCxnSpPr>
        <xdr:cNvPr id="52" name="Straight Connector 51">
          <a:extLst>
            <a:ext uri="{FF2B5EF4-FFF2-40B4-BE49-F238E27FC236}">
              <a16:creationId xmlns:a16="http://schemas.microsoft.com/office/drawing/2014/main" id="{94BDA694-C0F0-46EA-A3AC-F5E34F13765B}"/>
            </a:ext>
          </a:extLst>
        </xdr:cNvPr>
        <xdr:cNvCxnSpPr/>
      </xdr:nvCxnSpPr>
      <xdr:spPr>
        <a:xfrm flipV="1">
          <a:off x="29308" y="5029200"/>
          <a:ext cx="27164567" cy="2124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53" name="Picture 52" descr="NCCP CMYK BI.jpg">
          <a:extLst>
            <a:ext uri="{FF2B5EF4-FFF2-40B4-BE49-F238E27FC236}">
              <a16:creationId xmlns:a16="http://schemas.microsoft.com/office/drawing/2014/main" id="{DE179C25-EB4F-4357-B71C-36177443A743}"/>
            </a:ext>
          </a:extLst>
        </xdr:cNvPr>
        <xdr:cNvPicPr>
          <a:picLocks noChangeAspect="1"/>
        </xdr:cNvPicPr>
      </xdr:nvPicPr>
      <xdr:blipFill>
        <a:blip xmlns:r="http://schemas.openxmlformats.org/officeDocument/2006/relationships" r:embed="rId1" cstate="print"/>
        <a:stretch>
          <a:fillRect/>
        </a:stretch>
      </xdr:blipFill>
      <xdr:spPr>
        <a:xfrm>
          <a:off x="20631150" y="0"/>
          <a:ext cx="0" cy="513822"/>
        </a:xfrm>
        <a:prstGeom prst="rect">
          <a:avLst/>
        </a:prstGeom>
      </xdr:spPr>
    </xdr:pic>
    <xdr:clientData/>
  </xdr:oneCellAnchor>
  <xdr:oneCellAnchor>
    <xdr:from>
      <xdr:col>10</xdr:col>
      <xdr:colOff>0</xdr:colOff>
      <xdr:row>42</xdr:row>
      <xdr:rowOff>0</xdr:rowOff>
    </xdr:from>
    <xdr:ext cx="0" cy="513822"/>
    <xdr:pic>
      <xdr:nvPicPr>
        <xdr:cNvPr id="55" name="Picture 54" descr="NCCP CMYK BI.jpg">
          <a:extLst>
            <a:ext uri="{FF2B5EF4-FFF2-40B4-BE49-F238E27FC236}">
              <a16:creationId xmlns:a16="http://schemas.microsoft.com/office/drawing/2014/main" id="{C5811F5E-1BC1-42CE-973C-EAD9F2609AC8}"/>
            </a:ext>
          </a:extLst>
        </xdr:cNvPr>
        <xdr:cNvPicPr>
          <a:picLocks noChangeAspect="1"/>
        </xdr:cNvPicPr>
      </xdr:nvPicPr>
      <xdr:blipFill>
        <a:blip xmlns:r="http://schemas.openxmlformats.org/officeDocument/2006/relationships" r:embed="rId1" cstate="print"/>
        <a:stretch>
          <a:fillRect/>
        </a:stretch>
      </xdr:blipFill>
      <xdr:spPr>
        <a:xfrm>
          <a:off x="7296150" y="5133975"/>
          <a:ext cx="0" cy="513822"/>
        </a:xfrm>
        <a:prstGeom prst="rect">
          <a:avLst/>
        </a:prstGeom>
      </xdr:spPr>
    </xdr:pic>
    <xdr:clientData/>
  </xdr:oneCellAnchor>
  <xdr:oneCellAnchor>
    <xdr:from>
      <xdr:col>21</xdr:col>
      <xdr:colOff>0</xdr:colOff>
      <xdr:row>42</xdr:row>
      <xdr:rowOff>0</xdr:rowOff>
    </xdr:from>
    <xdr:ext cx="0" cy="510159"/>
    <xdr:pic>
      <xdr:nvPicPr>
        <xdr:cNvPr id="56" name="Picture 55" descr="NCCP CMYK BI.jpg">
          <a:extLst>
            <a:ext uri="{FF2B5EF4-FFF2-40B4-BE49-F238E27FC236}">
              <a16:creationId xmlns:a16="http://schemas.microsoft.com/office/drawing/2014/main" id="{8389B0C9-A854-46F3-8DD0-F755D0559089}"/>
            </a:ext>
          </a:extLst>
        </xdr:cNvPr>
        <xdr:cNvPicPr>
          <a:picLocks noChangeAspect="1"/>
        </xdr:cNvPicPr>
      </xdr:nvPicPr>
      <xdr:blipFill>
        <a:blip xmlns:r="http://schemas.openxmlformats.org/officeDocument/2006/relationships" r:embed="rId1" cstate="print"/>
        <a:stretch>
          <a:fillRect/>
        </a:stretch>
      </xdr:blipFill>
      <xdr:spPr>
        <a:xfrm>
          <a:off x="14697075" y="5133975"/>
          <a:ext cx="0" cy="510159"/>
        </a:xfrm>
        <a:prstGeom prst="rect">
          <a:avLst/>
        </a:prstGeom>
      </xdr:spPr>
    </xdr:pic>
    <xdr:clientData/>
  </xdr:oneCellAnchor>
  <xdr:oneCellAnchor>
    <xdr:from>
      <xdr:col>21</xdr:col>
      <xdr:colOff>0</xdr:colOff>
      <xdr:row>42</xdr:row>
      <xdr:rowOff>0</xdr:rowOff>
    </xdr:from>
    <xdr:ext cx="0" cy="510159"/>
    <xdr:pic>
      <xdr:nvPicPr>
        <xdr:cNvPr id="57" name="Picture 56" descr="NCCP CMYK BI.jpg">
          <a:extLst>
            <a:ext uri="{FF2B5EF4-FFF2-40B4-BE49-F238E27FC236}">
              <a16:creationId xmlns:a16="http://schemas.microsoft.com/office/drawing/2014/main" id="{D7044B88-1526-40CB-812A-8F2D4235376A}"/>
            </a:ext>
          </a:extLst>
        </xdr:cNvPr>
        <xdr:cNvPicPr>
          <a:picLocks noChangeAspect="1"/>
        </xdr:cNvPicPr>
      </xdr:nvPicPr>
      <xdr:blipFill>
        <a:blip xmlns:r="http://schemas.openxmlformats.org/officeDocument/2006/relationships" r:embed="rId1" cstate="print"/>
        <a:stretch>
          <a:fillRect/>
        </a:stretch>
      </xdr:blipFill>
      <xdr:spPr>
        <a:xfrm>
          <a:off x="14697075" y="5133975"/>
          <a:ext cx="0" cy="510159"/>
        </a:xfrm>
        <a:prstGeom prst="rect">
          <a:avLst/>
        </a:prstGeom>
      </xdr:spPr>
    </xdr:pic>
    <xdr:clientData/>
  </xdr:oneCellAnchor>
  <xdr:oneCellAnchor>
    <xdr:from>
      <xdr:col>23</xdr:col>
      <xdr:colOff>0</xdr:colOff>
      <xdr:row>42</xdr:row>
      <xdr:rowOff>0</xdr:rowOff>
    </xdr:from>
    <xdr:ext cx="0" cy="513822"/>
    <xdr:pic>
      <xdr:nvPicPr>
        <xdr:cNvPr id="58" name="Picture 57" descr="NCCP CMYK BI.jpg">
          <a:extLst>
            <a:ext uri="{FF2B5EF4-FFF2-40B4-BE49-F238E27FC236}">
              <a16:creationId xmlns:a16="http://schemas.microsoft.com/office/drawing/2014/main" id="{84896215-FE11-45F2-9C39-6CBFE0462DB4}"/>
            </a:ext>
          </a:extLst>
        </xdr:cNvPr>
        <xdr:cNvPicPr>
          <a:picLocks noChangeAspect="1"/>
        </xdr:cNvPicPr>
      </xdr:nvPicPr>
      <xdr:blipFill>
        <a:blip xmlns:r="http://schemas.openxmlformats.org/officeDocument/2006/relationships" r:embed="rId1" cstate="print"/>
        <a:stretch>
          <a:fillRect/>
        </a:stretch>
      </xdr:blipFill>
      <xdr:spPr>
        <a:xfrm>
          <a:off x="16392525" y="5133975"/>
          <a:ext cx="0" cy="513822"/>
        </a:xfrm>
        <a:prstGeom prst="rect">
          <a:avLst/>
        </a:prstGeom>
      </xdr:spPr>
    </xdr:pic>
    <xdr:clientData/>
  </xdr:oneCellAnchor>
  <xdr:oneCellAnchor>
    <xdr:from>
      <xdr:col>28</xdr:col>
      <xdr:colOff>0</xdr:colOff>
      <xdr:row>42</xdr:row>
      <xdr:rowOff>0</xdr:rowOff>
    </xdr:from>
    <xdr:ext cx="0" cy="513822"/>
    <xdr:pic>
      <xdr:nvPicPr>
        <xdr:cNvPr id="60" name="Picture 59" descr="NCCP CMYK BI.jpg">
          <a:extLst>
            <a:ext uri="{FF2B5EF4-FFF2-40B4-BE49-F238E27FC236}">
              <a16:creationId xmlns:a16="http://schemas.microsoft.com/office/drawing/2014/main" id="{DBD93379-DA74-49E8-B104-E093BAF54171}"/>
            </a:ext>
          </a:extLst>
        </xdr:cNvPr>
        <xdr:cNvPicPr>
          <a:picLocks noChangeAspect="1"/>
        </xdr:cNvPicPr>
      </xdr:nvPicPr>
      <xdr:blipFill>
        <a:blip xmlns:r="http://schemas.openxmlformats.org/officeDocument/2006/relationships" r:embed="rId1" cstate="print"/>
        <a:stretch>
          <a:fillRect/>
        </a:stretch>
      </xdr:blipFill>
      <xdr:spPr>
        <a:xfrm>
          <a:off x="20631150" y="5133975"/>
          <a:ext cx="0" cy="513822"/>
        </a:xfrm>
        <a:prstGeom prst="rect">
          <a:avLst/>
        </a:prstGeom>
      </xdr:spPr>
    </xdr:pic>
    <xdr:clientData/>
  </xdr:oneCellAnchor>
  <xdr:oneCellAnchor>
    <xdr:from>
      <xdr:col>10</xdr:col>
      <xdr:colOff>0</xdr:colOff>
      <xdr:row>42</xdr:row>
      <xdr:rowOff>0</xdr:rowOff>
    </xdr:from>
    <xdr:ext cx="0" cy="500892"/>
    <xdr:pic>
      <xdr:nvPicPr>
        <xdr:cNvPr id="62" name="Picture 61" descr="NCCP CMYK BI.jpg">
          <a:extLst>
            <a:ext uri="{FF2B5EF4-FFF2-40B4-BE49-F238E27FC236}">
              <a16:creationId xmlns:a16="http://schemas.microsoft.com/office/drawing/2014/main" id="{050F18CE-E811-49B7-896B-7738F22D780C}"/>
            </a:ext>
          </a:extLst>
        </xdr:cNvPr>
        <xdr:cNvPicPr>
          <a:picLocks noChangeAspect="1"/>
        </xdr:cNvPicPr>
      </xdr:nvPicPr>
      <xdr:blipFill>
        <a:blip xmlns:r="http://schemas.openxmlformats.org/officeDocument/2006/relationships" r:embed="rId1" cstate="print"/>
        <a:stretch>
          <a:fillRect/>
        </a:stretch>
      </xdr:blipFill>
      <xdr:spPr>
        <a:xfrm>
          <a:off x="7296150" y="5133975"/>
          <a:ext cx="0" cy="500892"/>
        </a:xfrm>
        <a:prstGeom prst="rect">
          <a:avLst/>
        </a:prstGeom>
      </xdr:spPr>
    </xdr:pic>
    <xdr:clientData/>
  </xdr:oneCellAnchor>
  <xdr:oneCellAnchor>
    <xdr:from>
      <xdr:col>28</xdr:col>
      <xdr:colOff>0</xdr:colOff>
      <xdr:row>42</xdr:row>
      <xdr:rowOff>0</xdr:rowOff>
    </xdr:from>
    <xdr:ext cx="0" cy="500892"/>
    <xdr:pic>
      <xdr:nvPicPr>
        <xdr:cNvPr id="63" name="Picture 62" descr="NCCP CMYK BI.jpg">
          <a:extLst>
            <a:ext uri="{FF2B5EF4-FFF2-40B4-BE49-F238E27FC236}">
              <a16:creationId xmlns:a16="http://schemas.microsoft.com/office/drawing/2014/main" id="{6D44239A-7B3C-408D-8A1A-8DA28D7758F3}"/>
            </a:ext>
          </a:extLst>
        </xdr:cNvPr>
        <xdr:cNvPicPr>
          <a:picLocks noChangeAspect="1"/>
        </xdr:cNvPicPr>
      </xdr:nvPicPr>
      <xdr:blipFill>
        <a:blip xmlns:r="http://schemas.openxmlformats.org/officeDocument/2006/relationships" r:embed="rId1" cstate="print"/>
        <a:stretch>
          <a:fillRect/>
        </a:stretch>
      </xdr:blipFill>
      <xdr:spPr>
        <a:xfrm>
          <a:off x="20631150" y="5133975"/>
          <a:ext cx="0" cy="500892"/>
        </a:xfrm>
        <a:prstGeom prst="rect">
          <a:avLst/>
        </a:prstGeom>
      </xdr:spPr>
    </xdr:pic>
    <xdr:clientData/>
  </xdr:oneCellAnchor>
  <xdr:oneCellAnchor>
    <xdr:from>
      <xdr:col>28</xdr:col>
      <xdr:colOff>0</xdr:colOff>
      <xdr:row>8</xdr:row>
      <xdr:rowOff>0</xdr:rowOff>
    </xdr:from>
    <xdr:ext cx="0" cy="500892"/>
    <xdr:pic>
      <xdr:nvPicPr>
        <xdr:cNvPr id="64" name="Picture 63" descr="NCCP CMYK BI.jpg">
          <a:extLst>
            <a:ext uri="{FF2B5EF4-FFF2-40B4-BE49-F238E27FC236}">
              <a16:creationId xmlns:a16="http://schemas.microsoft.com/office/drawing/2014/main" id="{BF5D7556-7291-48A3-8718-1564123F1E77}"/>
            </a:ext>
          </a:extLst>
        </xdr:cNvPr>
        <xdr:cNvPicPr>
          <a:picLocks noChangeAspect="1"/>
        </xdr:cNvPicPr>
      </xdr:nvPicPr>
      <xdr:blipFill>
        <a:blip xmlns:r="http://schemas.openxmlformats.org/officeDocument/2006/relationships" r:embed="rId1" cstate="print"/>
        <a:stretch>
          <a:fillRect/>
        </a:stretch>
      </xdr:blipFill>
      <xdr:spPr>
        <a:xfrm>
          <a:off x="20631150" y="0"/>
          <a:ext cx="0" cy="500892"/>
        </a:xfrm>
        <a:prstGeom prst="rect">
          <a:avLst/>
        </a:prstGeom>
      </xdr:spPr>
    </xdr:pic>
    <xdr:clientData/>
  </xdr:oneCellAnchor>
  <xdr:twoCellAnchor editAs="oneCell">
    <xdr:from>
      <xdr:col>10</xdr:col>
      <xdr:colOff>0</xdr:colOff>
      <xdr:row>8</xdr:row>
      <xdr:rowOff>0</xdr:rowOff>
    </xdr:from>
    <xdr:to>
      <xdr:col>10</xdr:col>
      <xdr:colOff>0</xdr:colOff>
      <xdr:row>11</xdr:row>
      <xdr:rowOff>11195</xdr:rowOff>
    </xdr:to>
    <xdr:pic>
      <xdr:nvPicPr>
        <xdr:cNvPr id="59" name="Picture 58" descr="NCCP CMYK BI.jpg">
          <a:extLst>
            <a:ext uri="{FF2B5EF4-FFF2-40B4-BE49-F238E27FC236}">
              <a16:creationId xmlns:a16="http://schemas.microsoft.com/office/drawing/2014/main" id="{4800C6BA-824F-481B-A039-15CBE586E467}"/>
            </a:ext>
          </a:extLst>
        </xdr:cNvPr>
        <xdr:cNvPicPr>
          <a:picLocks noChangeAspect="1"/>
        </xdr:cNvPicPr>
      </xdr:nvPicPr>
      <xdr:blipFill>
        <a:blip xmlns:r="http://schemas.openxmlformats.org/officeDocument/2006/relationships" r:embed="rId1" cstate="print"/>
        <a:stretch>
          <a:fillRect/>
        </a:stretch>
      </xdr:blipFill>
      <xdr:spPr>
        <a:xfrm>
          <a:off x="7296150" y="171450"/>
          <a:ext cx="0" cy="516020"/>
        </a:xfrm>
        <a:prstGeom prst="rect">
          <a:avLst/>
        </a:prstGeom>
      </xdr:spPr>
    </xdr:pic>
    <xdr:clientData/>
  </xdr:twoCellAnchor>
  <xdr:oneCellAnchor>
    <xdr:from>
      <xdr:col>21</xdr:col>
      <xdr:colOff>0</xdr:colOff>
      <xdr:row>8</xdr:row>
      <xdr:rowOff>0</xdr:rowOff>
    </xdr:from>
    <xdr:ext cx="0" cy="510159"/>
    <xdr:pic>
      <xdr:nvPicPr>
        <xdr:cNvPr id="61" name="Picture 60" descr="NCCP CMYK BI.jpg">
          <a:extLst>
            <a:ext uri="{FF2B5EF4-FFF2-40B4-BE49-F238E27FC236}">
              <a16:creationId xmlns:a16="http://schemas.microsoft.com/office/drawing/2014/main" id="{DCF0D960-06E9-4F53-8701-78B76E4AF8E7}"/>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21</xdr:col>
      <xdr:colOff>0</xdr:colOff>
      <xdr:row>8</xdr:row>
      <xdr:rowOff>0</xdr:rowOff>
    </xdr:from>
    <xdr:ext cx="0" cy="510159"/>
    <xdr:pic>
      <xdr:nvPicPr>
        <xdr:cNvPr id="65" name="Picture 64" descr="NCCP CMYK BI.jpg">
          <a:extLst>
            <a:ext uri="{FF2B5EF4-FFF2-40B4-BE49-F238E27FC236}">
              <a16:creationId xmlns:a16="http://schemas.microsoft.com/office/drawing/2014/main" id="{19EC1DAD-E9EA-4F19-A678-7921E97228BD}"/>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23</xdr:col>
      <xdr:colOff>0</xdr:colOff>
      <xdr:row>8</xdr:row>
      <xdr:rowOff>0</xdr:rowOff>
    </xdr:from>
    <xdr:ext cx="0" cy="513822"/>
    <xdr:pic>
      <xdr:nvPicPr>
        <xdr:cNvPr id="66" name="Picture 65" descr="NCCP CMYK BI.jpg">
          <a:extLst>
            <a:ext uri="{FF2B5EF4-FFF2-40B4-BE49-F238E27FC236}">
              <a16:creationId xmlns:a16="http://schemas.microsoft.com/office/drawing/2014/main" id="{8A22435F-B567-4CC0-86C4-85A0B14B3DA1}"/>
            </a:ext>
          </a:extLst>
        </xdr:cNvPr>
        <xdr:cNvPicPr>
          <a:picLocks noChangeAspect="1"/>
        </xdr:cNvPicPr>
      </xdr:nvPicPr>
      <xdr:blipFill>
        <a:blip xmlns:r="http://schemas.openxmlformats.org/officeDocument/2006/relationships" r:embed="rId1" cstate="print"/>
        <a:stretch>
          <a:fillRect/>
        </a:stretch>
      </xdr:blipFill>
      <xdr:spPr>
        <a:xfrm>
          <a:off x="16078200" y="171450"/>
          <a:ext cx="0" cy="513822"/>
        </a:xfrm>
        <a:prstGeom prst="rect">
          <a:avLst/>
        </a:prstGeom>
      </xdr:spPr>
    </xdr:pic>
    <xdr:clientData/>
  </xdr:oneCellAnchor>
  <xdr:oneCellAnchor>
    <xdr:from>
      <xdr:col>28</xdr:col>
      <xdr:colOff>0</xdr:colOff>
      <xdr:row>8</xdr:row>
      <xdr:rowOff>0</xdr:rowOff>
    </xdr:from>
    <xdr:ext cx="0" cy="513822"/>
    <xdr:pic>
      <xdr:nvPicPr>
        <xdr:cNvPr id="67" name="Picture 66" descr="NCCP CMYK BI.jpg">
          <a:extLst>
            <a:ext uri="{FF2B5EF4-FFF2-40B4-BE49-F238E27FC236}">
              <a16:creationId xmlns:a16="http://schemas.microsoft.com/office/drawing/2014/main" id="{6558CA53-102D-4DD7-8E93-6335A404E400}"/>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13822"/>
        </a:xfrm>
        <a:prstGeom prst="rect">
          <a:avLst/>
        </a:prstGeom>
      </xdr:spPr>
    </xdr:pic>
    <xdr:clientData/>
  </xdr:oneCellAnchor>
  <xdr:oneCellAnchor>
    <xdr:from>
      <xdr:col>28</xdr:col>
      <xdr:colOff>0</xdr:colOff>
      <xdr:row>8</xdr:row>
      <xdr:rowOff>0</xdr:rowOff>
    </xdr:from>
    <xdr:ext cx="0" cy="500892"/>
    <xdr:pic>
      <xdr:nvPicPr>
        <xdr:cNvPr id="68" name="Picture 67" descr="NCCP CMYK BI.jpg">
          <a:extLst>
            <a:ext uri="{FF2B5EF4-FFF2-40B4-BE49-F238E27FC236}">
              <a16:creationId xmlns:a16="http://schemas.microsoft.com/office/drawing/2014/main" id="{D0809BBC-EDD2-4576-B617-34D45B476436}"/>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00892"/>
        </a:xfrm>
        <a:prstGeom prst="rect">
          <a:avLst/>
        </a:prstGeom>
      </xdr:spPr>
    </xdr:pic>
    <xdr:clientData/>
  </xdr:oneCellAnchor>
  <xdr:oneCellAnchor>
    <xdr:from>
      <xdr:col>19</xdr:col>
      <xdr:colOff>0</xdr:colOff>
      <xdr:row>42</xdr:row>
      <xdr:rowOff>0</xdr:rowOff>
    </xdr:from>
    <xdr:ext cx="0" cy="510159"/>
    <xdr:pic>
      <xdr:nvPicPr>
        <xdr:cNvPr id="69" name="Picture 68" descr="NCCP CMYK BI.jpg">
          <a:extLst>
            <a:ext uri="{FF2B5EF4-FFF2-40B4-BE49-F238E27FC236}">
              <a16:creationId xmlns:a16="http://schemas.microsoft.com/office/drawing/2014/main" id="{AFDF7E86-DFF1-45CD-A087-CBAC609DDD30}"/>
            </a:ext>
          </a:extLst>
        </xdr:cNvPr>
        <xdr:cNvPicPr>
          <a:picLocks noChangeAspect="1"/>
        </xdr:cNvPicPr>
      </xdr:nvPicPr>
      <xdr:blipFill>
        <a:blip xmlns:r="http://schemas.openxmlformats.org/officeDocument/2006/relationships" r:embed="rId1" cstate="print"/>
        <a:stretch>
          <a:fillRect/>
        </a:stretch>
      </xdr:blipFill>
      <xdr:spPr>
        <a:xfrm>
          <a:off x="13506450" y="5476875"/>
          <a:ext cx="0" cy="510159"/>
        </a:xfrm>
        <a:prstGeom prst="rect">
          <a:avLst/>
        </a:prstGeom>
      </xdr:spPr>
    </xdr:pic>
    <xdr:clientData/>
  </xdr:oneCellAnchor>
  <xdr:oneCellAnchor>
    <xdr:from>
      <xdr:col>19</xdr:col>
      <xdr:colOff>0</xdr:colOff>
      <xdr:row>42</xdr:row>
      <xdr:rowOff>0</xdr:rowOff>
    </xdr:from>
    <xdr:ext cx="0" cy="510159"/>
    <xdr:pic>
      <xdr:nvPicPr>
        <xdr:cNvPr id="70" name="Picture 69" descr="NCCP CMYK BI.jpg">
          <a:extLst>
            <a:ext uri="{FF2B5EF4-FFF2-40B4-BE49-F238E27FC236}">
              <a16:creationId xmlns:a16="http://schemas.microsoft.com/office/drawing/2014/main" id="{0358A0ED-4CAD-4CA3-A10F-D0D3300E0206}"/>
            </a:ext>
          </a:extLst>
        </xdr:cNvPr>
        <xdr:cNvPicPr>
          <a:picLocks noChangeAspect="1"/>
        </xdr:cNvPicPr>
      </xdr:nvPicPr>
      <xdr:blipFill>
        <a:blip xmlns:r="http://schemas.openxmlformats.org/officeDocument/2006/relationships" r:embed="rId1" cstate="print"/>
        <a:stretch>
          <a:fillRect/>
        </a:stretch>
      </xdr:blipFill>
      <xdr:spPr>
        <a:xfrm>
          <a:off x="13506450" y="5476875"/>
          <a:ext cx="0" cy="510159"/>
        </a:xfrm>
        <a:prstGeom prst="rect">
          <a:avLst/>
        </a:prstGeom>
      </xdr:spPr>
    </xdr:pic>
    <xdr:clientData/>
  </xdr:oneCellAnchor>
  <xdr:oneCellAnchor>
    <xdr:from>
      <xdr:col>10</xdr:col>
      <xdr:colOff>0</xdr:colOff>
      <xdr:row>42</xdr:row>
      <xdr:rowOff>0</xdr:rowOff>
    </xdr:from>
    <xdr:ext cx="0" cy="513822"/>
    <xdr:pic>
      <xdr:nvPicPr>
        <xdr:cNvPr id="71" name="Picture 70" descr="NCCP CMYK BI.jpg">
          <a:extLst>
            <a:ext uri="{FF2B5EF4-FFF2-40B4-BE49-F238E27FC236}">
              <a16:creationId xmlns:a16="http://schemas.microsoft.com/office/drawing/2014/main" id="{EAD005BD-E95B-454E-A2F4-70D907397AF7}"/>
            </a:ext>
          </a:extLst>
        </xdr:cNvPr>
        <xdr:cNvPicPr>
          <a:picLocks noChangeAspect="1"/>
        </xdr:cNvPicPr>
      </xdr:nvPicPr>
      <xdr:blipFill>
        <a:blip xmlns:r="http://schemas.openxmlformats.org/officeDocument/2006/relationships" r:embed="rId1" cstate="print"/>
        <a:stretch>
          <a:fillRect/>
        </a:stretch>
      </xdr:blipFill>
      <xdr:spPr>
        <a:xfrm>
          <a:off x="7296150" y="5476875"/>
          <a:ext cx="0" cy="513822"/>
        </a:xfrm>
        <a:prstGeom prst="rect">
          <a:avLst/>
        </a:prstGeom>
      </xdr:spPr>
    </xdr:pic>
    <xdr:clientData/>
  </xdr:oneCellAnchor>
  <xdr:oneCellAnchor>
    <xdr:from>
      <xdr:col>19</xdr:col>
      <xdr:colOff>0</xdr:colOff>
      <xdr:row>42</xdr:row>
      <xdr:rowOff>0</xdr:rowOff>
    </xdr:from>
    <xdr:ext cx="0" cy="510159"/>
    <xdr:pic>
      <xdr:nvPicPr>
        <xdr:cNvPr id="72" name="Picture 71" descr="NCCP CMYK BI.jpg">
          <a:extLst>
            <a:ext uri="{FF2B5EF4-FFF2-40B4-BE49-F238E27FC236}">
              <a16:creationId xmlns:a16="http://schemas.microsoft.com/office/drawing/2014/main" id="{70643656-0496-417D-9089-12D363F60565}"/>
            </a:ext>
          </a:extLst>
        </xdr:cNvPr>
        <xdr:cNvPicPr>
          <a:picLocks noChangeAspect="1"/>
        </xdr:cNvPicPr>
      </xdr:nvPicPr>
      <xdr:blipFill>
        <a:blip xmlns:r="http://schemas.openxmlformats.org/officeDocument/2006/relationships" r:embed="rId1" cstate="print"/>
        <a:stretch>
          <a:fillRect/>
        </a:stretch>
      </xdr:blipFill>
      <xdr:spPr>
        <a:xfrm>
          <a:off x="13506450" y="5476875"/>
          <a:ext cx="0" cy="510159"/>
        </a:xfrm>
        <a:prstGeom prst="rect">
          <a:avLst/>
        </a:prstGeom>
      </xdr:spPr>
    </xdr:pic>
    <xdr:clientData/>
  </xdr:oneCellAnchor>
  <xdr:oneCellAnchor>
    <xdr:from>
      <xdr:col>19</xdr:col>
      <xdr:colOff>0</xdr:colOff>
      <xdr:row>42</xdr:row>
      <xdr:rowOff>0</xdr:rowOff>
    </xdr:from>
    <xdr:ext cx="0" cy="510159"/>
    <xdr:pic>
      <xdr:nvPicPr>
        <xdr:cNvPr id="73" name="Picture 72" descr="NCCP CMYK BI.jpg">
          <a:extLst>
            <a:ext uri="{FF2B5EF4-FFF2-40B4-BE49-F238E27FC236}">
              <a16:creationId xmlns:a16="http://schemas.microsoft.com/office/drawing/2014/main" id="{0B7572B1-7E01-44BD-86BA-2A731BE948BD}"/>
            </a:ext>
          </a:extLst>
        </xdr:cNvPr>
        <xdr:cNvPicPr>
          <a:picLocks noChangeAspect="1"/>
        </xdr:cNvPicPr>
      </xdr:nvPicPr>
      <xdr:blipFill>
        <a:blip xmlns:r="http://schemas.openxmlformats.org/officeDocument/2006/relationships" r:embed="rId1" cstate="print"/>
        <a:stretch>
          <a:fillRect/>
        </a:stretch>
      </xdr:blipFill>
      <xdr:spPr>
        <a:xfrm>
          <a:off x="13506450" y="5476875"/>
          <a:ext cx="0" cy="510159"/>
        </a:xfrm>
        <a:prstGeom prst="rect">
          <a:avLst/>
        </a:prstGeom>
      </xdr:spPr>
    </xdr:pic>
    <xdr:clientData/>
  </xdr:oneCellAnchor>
  <xdr:oneCellAnchor>
    <xdr:from>
      <xdr:col>23</xdr:col>
      <xdr:colOff>0</xdr:colOff>
      <xdr:row>42</xdr:row>
      <xdr:rowOff>0</xdr:rowOff>
    </xdr:from>
    <xdr:ext cx="0" cy="513822"/>
    <xdr:pic>
      <xdr:nvPicPr>
        <xdr:cNvPr id="74" name="Picture 73" descr="NCCP CMYK BI.jpg">
          <a:extLst>
            <a:ext uri="{FF2B5EF4-FFF2-40B4-BE49-F238E27FC236}">
              <a16:creationId xmlns:a16="http://schemas.microsoft.com/office/drawing/2014/main" id="{3F6BA88C-2045-4CF4-B0E4-4D314E361343}"/>
            </a:ext>
          </a:extLst>
        </xdr:cNvPr>
        <xdr:cNvPicPr>
          <a:picLocks noChangeAspect="1"/>
        </xdr:cNvPicPr>
      </xdr:nvPicPr>
      <xdr:blipFill>
        <a:blip xmlns:r="http://schemas.openxmlformats.org/officeDocument/2006/relationships" r:embed="rId1" cstate="print"/>
        <a:stretch>
          <a:fillRect/>
        </a:stretch>
      </xdr:blipFill>
      <xdr:spPr>
        <a:xfrm>
          <a:off x="16078200" y="5476875"/>
          <a:ext cx="0" cy="513822"/>
        </a:xfrm>
        <a:prstGeom prst="rect">
          <a:avLst/>
        </a:prstGeom>
      </xdr:spPr>
    </xdr:pic>
    <xdr:clientData/>
  </xdr:oneCellAnchor>
  <xdr:oneCellAnchor>
    <xdr:from>
      <xdr:col>10</xdr:col>
      <xdr:colOff>0</xdr:colOff>
      <xdr:row>42</xdr:row>
      <xdr:rowOff>0</xdr:rowOff>
    </xdr:from>
    <xdr:ext cx="0" cy="513822"/>
    <xdr:pic>
      <xdr:nvPicPr>
        <xdr:cNvPr id="75" name="Picture 74" descr="NCCP CMYK BI.jpg">
          <a:extLst>
            <a:ext uri="{FF2B5EF4-FFF2-40B4-BE49-F238E27FC236}">
              <a16:creationId xmlns:a16="http://schemas.microsoft.com/office/drawing/2014/main" id="{6AD4C5A3-5971-4EE2-B23B-D00FE57D20DD}"/>
            </a:ext>
          </a:extLst>
        </xdr:cNvPr>
        <xdr:cNvPicPr>
          <a:picLocks noChangeAspect="1"/>
        </xdr:cNvPicPr>
      </xdr:nvPicPr>
      <xdr:blipFill>
        <a:blip xmlns:r="http://schemas.openxmlformats.org/officeDocument/2006/relationships" r:embed="rId1" cstate="print"/>
        <a:stretch>
          <a:fillRect/>
        </a:stretch>
      </xdr:blipFill>
      <xdr:spPr>
        <a:xfrm>
          <a:off x="7296150" y="5476875"/>
          <a:ext cx="0" cy="513822"/>
        </a:xfrm>
        <a:prstGeom prst="rect">
          <a:avLst/>
        </a:prstGeom>
      </xdr:spPr>
    </xdr:pic>
    <xdr:clientData/>
  </xdr:oneCellAnchor>
  <xdr:oneCellAnchor>
    <xdr:from>
      <xdr:col>21</xdr:col>
      <xdr:colOff>0</xdr:colOff>
      <xdr:row>42</xdr:row>
      <xdr:rowOff>0</xdr:rowOff>
    </xdr:from>
    <xdr:ext cx="0" cy="510159"/>
    <xdr:pic>
      <xdr:nvPicPr>
        <xdr:cNvPr id="76" name="Picture 75" descr="NCCP CMYK BI.jpg">
          <a:extLst>
            <a:ext uri="{FF2B5EF4-FFF2-40B4-BE49-F238E27FC236}">
              <a16:creationId xmlns:a16="http://schemas.microsoft.com/office/drawing/2014/main" id="{FFD4BE9C-D1AA-4289-8797-17AF82FF77C6}"/>
            </a:ext>
          </a:extLst>
        </xdr:cNvPr>
        <xdr:cNvPicPr>
          <a:picLocks noChangeAspect="1"/>
        </xdr:cNvPicPr>
      </xdr:nvPicPr>
      <xdr:blipFill>
        <a:blip xmlns:r="http://schemas.openxmlformats.org/officeDocument/2006/relationships" r:embed="rId1" cstate="print"/>
        <a:stretch>
          <a:fillRect/>
        </a:stretch>
      </xdr:blipFill>
      <xdr:spPr>
        <a:xfrm>
          <a:off x="14592300" y="5476875"/>
          <a:ext cx="0" cy="510159"/>
        </a:xfrm>
        <a:prstGeom prst="rect">
          <a:avLst/>
        </a:prstGeom>
      </xdr:spPr>
    </xdr:pic>
    <xdr:clientData/>
  </xdr:oneCellAnchor>
  <xdr:oneCellAnchor>
    <xdr:from>
      <xdr:col>21</xdr:col>
      <xdr:colOff>0</xdr:colOff>
      <xdr:row>42</xdr:row>
      <xdr:rowOff>0</xdr:rowOff>
    </xdr:from>
    <xdr:ext cx="0" cy="510159"/>
    <xdr:pic>
      <xdr:nvPicPr>
        <xdr:cNvPr id="77" name="Picture 76" descr="NCCP CMYK BI.jpg">
          <a:extLst>
            <a:ext uri="{FF2B5EF4-FFF2-40B4-BE49-F238E27FC236}">
              <a16:creationId xmlns:a16="http://schemas.microsoft.com/office/drawing/2014/main" id="{255FCDEA-5C16-4861-BFA5-A4A349C12717}"/>
            </a:ext>
          </a:extLst>
        </xdr:cNvPr>
        <xdr:cNvPicPr>
          <a:picLocks noChangeAspect="1"/>
        </xdr:cNvPicPr>
      </xdr:nvPicPr>
      <xdr:blipFill>
        <a:blip xmlns:r="http://schemas.openxmlformats.org/officeDocument/2006/relationships" r:embed="rId1" cstate="print"/>
        <a:stretch>
          <a:fillRect/>
        </a:stretch>
      </xdr:blipFill>
      <xdr:spPr>
        <a:xfrm>
          <a:off x="14592300" y="5476875"/>
          <a:ext cx="0" cy="510159"/>
        </a:xfrm>
        <a:prstGeom prst="rect">
          <a:avLst/>
        </a:prstGeom>
      </xdr:spPr>
    </xdr:pic>
    <xdr:clientData/>
  </xdr:oneCellAnchor>
  <xdr:oneCellAnchor>
    <xdr:from>
      <xdr:col>23</xdr:col>
      <xdr:colOff>0</xdr:colOff>
      <xdr:row>42</xdr:row>
      <xdr:rowOff>0</xdr:rowOff>
    </xdr:from>
    <xdr:ext cx="0" cy="513822"/>
    <xdr:pic>
      <xdr:nvPicPr>
        <xdr:cNvPr id="78" name="Picture 77" descr="NCCP CMYK BI.jpg">
          <a:extLst>
            <a:ext uri="{FF2B5EF4-FFF2-40B4-BE49-F238E27FC236}">
              <a16:creationId xmlns:a16="http://schemas.microsoft.com/office/drawing/2014/main" id="{15D6CDD5-ED8F-4927-958D-C6C8933014AE}"/>
            </a:ext>
          </a:extLst>
        </xdr:cNvPr>
        <xdr:cNvPicPr>
          <a:picLocks noChangeAspect="1"/>
        </xdr:cNvPicPr>
      </xdr:nvPicPr>
      <xdr:blipFill>
        <a:blip xmlns:r="http://schemas.openxmlformats.org/officeDocument/2006/relationships" r:embed="rId1" cstate="print"/>
        <a:stretch>
          <a:fillRect/>
        </a:stretch>
      </xdr:blipFill>
      <xdr:spPr>
        <a:xfrm>
          <a:off x="16078200" y="5476875"/>
          <a:ext cx="0" cy="513822"/>
        </a:xfrm>
        <a:prstGeom prst="rect">
          <a:avLst/>
        </a:prstGeom>
      </xdr:spPr>
    </xdr:pic>
    <xdr:clientData/>
  </xdr:oneCellAnchor>
  <xdr:oneCellAnchor>
    <xdr:from>
      <xdr:col>28</xdr:col>
      <xdr:colOff>0</xdr:colOff>
      <xdr:row>42</xdr:row>
      <xdr:rowOff>0</xdr:rowOff>
    </xdr:from>
    <xdr:ext cx="0" cy="513822"/>
    <xdr:pic>
      <xdr:nvPicPr>
        <xdr:cNvPr id="79" name="Picture 78" descr="NCCP CMYK BI.jpg">
          <a:extLst>
            <a:ext uri="{FF2B5EF4-FFF2-40B4-BE49-F238E27FC236}">
              <a16:creationId xmlns:a16="http://schemas.microsoft.com/office/drawing/2014/main" id="{066206DC-31FF-46B6-B282-503C7026D7DB}"/>
            </a:ext>
          </a:extLst>
        </xdr:cNvPr>
        <xdr:cNvPicPr>
          <a:picLocks noChangeAspect="1"/>
        </xdr:cNvPicPr>
      </xdr:nvPicPr>
      <xdr:blipFill>
        <a:blip xmlns:r="http://schemas.openxmlformats.org/officeDocument/2006/relationships" r:embed="rId1" cstate="print"/>
        <a:stretch>
          <a:fillRect/>
        </a:stretch>
      </xdr:blipFill>
      <xdr:spPr>
        <a:xfrm>
          <a:off x="19792950" y="5476875"/>
          <a:ext cx="0" cy="513822"/>
        </a:xfrm>
        <a:prstGeom prst="rect">
          <a:avLst/>
        </a:prstGeom>
      </xdr:spPr>
    </xdr:pic>
    <xdr:clientData/>
  </xdr:oneCellAnchor>
  <xdr:oneCellAnchor>
    <xdr:from>
      <xdr:col>10</xdr:col>
      <xdr:colOff>0</xdr:colOff>
      <xdr:row>42</xdr:row>
      <xdr:rowOff>0</xdr:rowOff>
    </xdr:from>
    <xdr:ext cx="0" cy="500892"/>
    <xdr:pic>
      <xdr:nvPicPr>
        <xdr:cNvPr id="80" name="Picture 79" descr="NCCP CMYK BI.jpg">
          <a:extLst>
            <a:ext uri="{FF2B5EF4-FFF2-40B4-BE49-F238E27FC236}">
              <a16:creationId xmlns:a16="http://schemas.microsoft.com/office/drawing/2014/main" id="{1D8FB009-9818-422B-A5B5-824818B5BA79}"/>
            </a:ext>
          </a:extLst>
        </xdr:cNvPr>
        <xdr:cNvPicPr>
          <a:picLocks noChangeAspect="1"/>
        </xdr:cNvPicPr>
      </xdr:nvPicPr>
      <xdr:blipFill>
        <a:blip xmlns:r="http://schemas.openxmlformats.org/officeDocument/2006/relationships" r:embed="rId1" cstate="print"/>
        <a:stretch>
          <a:fillRect/>
        </a:stretch>
      </xdr:blipFill>
      <xdr:spPr>
        <a:xfrm>
          <a:off x="7296150" y="5476875"/>
          <a:ext cx="0" cy="500892"/>
        </a:xfrm>
        <a:prstGeom prst="rect">
          <a:avLst/>
        </a:prstGeom>
      </xdr:spPr>
    </xdr:pic>
    <xdr:clientData/>
  </xdr:oneCellAnchor>
  <xdr:oneCellAnchor>
    <xdr:from>
      <xdr:col>28</xdr:col>
      <xdr:colOff>0</xdr:colOff>
      <xdr:row>42</xdr:row>
      <xdr:rowOff>0</xdr:rowOff>
    </xdr:from>
    <xdr:ext cx="0" cy="500892"/>
    <xdr:pic>
      <xdr:nvPicPr>
        <xdr:cNvPr id="81" name="Picture 80" descr="NCCP CMYK BI.jpg">
          <a:extLst>
            <a:ext uri="{FF2B5EF4-FFF2-40B4-BE49-F238E27FC236}">
              <a16:creationId xmlns:a16="http://schemas.microsoft.com/office/drawing/2014/main" id="{F2E2AC85-5D78-487F-A6EA-4DD683B1AA4D}"/>
            </a:ext>
          </a:extLst>
        </xdr:cNvPr>
        <xdr:cNvPicPr>
          <a:picLocks noChangeAspect="1"/>
        </xdr:cNvPicPr>
      </xdr:nvPicPr>
      <xdr:blipFill>
        <a:blip xmlns:r="http://schemas.openxmlformats.org/officeDocument/2006/relationships" r:embed="rId1" cstate="print"/>
        <a:stretch>
          <a:fillRect/>
        </a:stretch>
      </xdr:blipFill>
      <xdr:spPr>
        <a:xfrm>
          <a:off x="19792950" y="5476875"/>
          <a:ext cx="0" cy="500892"/>
        </a:xfrm>
        <a:prstGeom prst="rect">
          <a:avLst/>
        </a:prstGeom>
      </xdr:spPr>
    </xdr:pic>
    <xdr:clientData/>
  </xdr:oneCellAnchor>
  <xdr:twoCellAnchor editAs="oneCell">
    <xdr:from>
      <xdr:col>10</xdr:col>
      <xdr:colOff>0</xdr:colOff>
      <xdr:row>1</xdr:row>
      <xdr:rowOff>0</xdr:rowOff>
    </xdr:from>
    <xdr:to>
      <xdr:col>10</xdr:col>
      <xdr:colOff>0</xdr:colOff>
      <xdr:row>4</xdr:row>
      <xdr:rowOff>1670</xdr:rowOff>
    </xdr:to>
    <xdr:pic>
      <xdr:nvPicPr>
        <xdr:cNvPr id="88" name="Picture 87" descr="NCCP CMYK BI.jpg">
          <a:extLst>
            <a:ext uri="{FF2B5EF4-FFF2-40B4-BE49-F238E27FC236}">
              <a16:creationId xmlns:a16="http://schemas.microsoft.com/office/drawing/2014/main" id="{DF734D1D-D18E-40D9-9A4B-9644CA88D442}"/>
            </a:ext>
          </a:extLst>
        </xdr:cNvPr>
        <xdr:cNvPicPr>
          <a:picLocks noChangeAspect="1"/>
        </xdr:cNvPicPr>
      </xdr:nvPicPr>
      <xdr:blipFill>
        <a:blip xmlns:r="http://schemas.openxmlformats.org/officeDocument/2006/relationships" r:embed="rId1" cstate="print"/>
        <a:stretch>
          <a:fillRect/>
        </a:stretch>
      </xdr:blipFill>
      <xdr:spPr>
        <a:xfrm>
          <a:off x="7296150" y="171450"/>
          <a:ext cx="0" cy="516020"/>
        </a:xfrm>
        <a:prstGeom prst="rect">
          <a:avLst/>
        </a:prstGeom>
      </xdr:spPr>
    </xdr:pic>
    <xdr:clientData/>
  </xdr:twoCellAnchor>
  <xdr:oneCellAnchor>
    <xdr:from>
      <xdr:col>21</xdr:col>
      <xdr:colOff>0</xdr:colOff>
      <xdr:row>1</xdr:row>
      <xdr:rowOff>0</xdr:rowOff>
    </xdr:from>
    <xdr:ext cx="0" cy="510159"/>
    <xdr:pic>
      <xdr:nvPicPr>
        <xdr:cNvPr id="89" name="Picture 88" descr="NCCP CMYK BI.jpg">
          <a:extLst>
            <a:ext uri="{FF2B5EF4-FFF2-40B4-BE49-F238E27FC236}">
              <a16:creationId xmlns:a16="http://schemas.microsoft.com/office/drawing/2014/main" id="{39D25AD0-ACFD-4AB4-ADA4-1AEAA91FFF46}"/>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21</xdr:col>
      <xdr:colOff>0</xdr:colOff>
      <xdr:row>1</xdr:row>
      <xdr:rowOff>0</xdr:rowOff>
    </xdr:from>
    <xdr:ext cx="0" cy="510159"/>
    <xdr:pic>
      <xdr:nvPicPr>
        <xdr:cNvPr id="90" name="Picture 89" descr="NCCP CMYK BI.jpg">
          <a:extLst>
            <a:ext uri="{FF2B5EF4-FFF2-40B4-BE49-F238E27FC236}">
              <a16:creationId xmlns:a16="http://schemas.microsoft.com/office/drawing/2014/main" id="{2D2A8925-E4E2-4DE8-B245-DCF606B64C2B}"/>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23</xdr:col>
      <xdr:colOff>0</xdr:colOff>
      <xdr:row>1</xdr:row>
      <xdr:rowOff>0</xdr:rowOff>
    </xdr:from>
    <xdr:ext cx="0" cy="513822"/>
    <xdr:pic>
      <xdr:nvPicPr>
        <xdr:cNvPr id="91" name="Picture 90" descr="NCCP CMYK BI.jpg">
          <a:extLst>
            <a:ext uri="{FF2B5EF4-FFF2-40B4-BE49-F238E27FC236}">
              <a16:creationId xmlns:a16="http://schemas.microsoft.com/office/drawing/2014/main" id="{72CEF15A-82C5-4178-AD2F-43A3C5CB55AF}"/>
            </a:ext>
          </a:extLst>
        </xdr:cNvPr>
        <xdr:cNvPicPr>
          <a:picLocks noChangeAspect="1"/>
        </xdr:cNvPicPr>
      </xdr:nvPicPr>
      <xdr:blipFill>
        <a:blip xmlns:r="http://schemas.openxmlformats.org/officeDocument/2006/relationships" r:embed="rId1" cstate="print"/>
        <a:stretch>
          <a:fillRect/>
        </a:stretch>
      </xdr:blipFill>
      <xdr:spPr>
        <a:xfrm>
          <a:off x="16078200" y="171450"/>
          <a:ext cx="0" cy="513822"/>
        </a:xfrm>
        <a:prstGeom prst="rect">
          <a:avLst/>
        </a:prstGeom>
      </xdr:spPr>
    </xdr:pic>
    <xdr:clientData/>
  </xdr:oneCellAnchor>
  <xdr:oneCellAnchor>
    <xdr:from>
      <xdr:col>28</xdr:col>
      <xdr:colOff>0</xdr:colOff>
      <xdr:row>1</xdr:row>
      <xdr:rowOff>0</xdr:rowOff>
    </xdr:from>
    <xdr:ext cx="0" cy="513822"/>
    <xdr:pic>
      <xdr:nvPicPr>
        <xdr:cNvPr id="92" name="Picture 91" descr="NCCP CMYK BI.jpg">
          <a:extLst>
            <a:ext uri="{FF2B5EF4-FFF2-40B4-BE49-F238E27FC236}">
              <a16:creationId xmlns:a16="http://schemas.microsoft.com/office/drawing/2014/main" id="{79960E5E-DFD0-4CC7-A73D-FA7A799859DE}"/>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13822"/>
        </a:xfrm>
        <a:prstGeom prst="rect">
          <a:avLst/>
        </a:prstGeom>
      </xdr:spPr>
    </xdr:pic>
    <xdr:clientData/>
  </xdr:oneCellAnchor>
  <xdr:oneCellAnchor>
    <xdr:from>
      <xdr:col>28</xdr:col>
      <xdr:colOff>0</xdr:colOff>
      <xdr:row>1</xdr:row>
      <xdr:rowOff>0</xdr:rowOff>
    </xdr:from>
    <xdr:ext cx="0" cy="500892"/>
    <xdr:pic>
      <xdr:nvPicPr>
        <xdr:cNvPr id="93" name="Picture 92" descr="NCCP CMYK BI.jpg">
          <a:extLst>
            <a:ext uri="{FF2B5EF4-FFF2-40B4-BE49-F238E27FC236}">
              <a16:creationId xmlns:a16="http://schemas.microsoft.com/office/drawing/2014/main" id="{96B9676D-EFFD-4FF8-8515-0361456F8943}"/>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00892"/>
        </a:xfrm>
        <a:prstGeom prst="rect">
          <a:avLst/>
        </a:prstGeom>
      </xdr:spPr>
    </xdr:pic>
    <xdr:clientData/>
  </xdr:oneCellAnchor>
  <xdr:oneCellAnchor>
    <xdr:from>
      <xdr:col>2</xdr:col>
      <xdr:colOff>0</xdr:colOff>
      <xdr:row>42</xdr:row>
      <xdr:rowOff>0</xdr:rowOff>
    </xdr:from>
    <xdr:ext cx="0" cy="510159"/>
    <xdr:pic>
      <xdr:nvPicPr>
        <xdr:cNvPr id="82" name="Picture 81" descr="NCCP CMYK BI.jpg">
          <a:extLst>
            <a:ext uri="{FF2B5EF4-FFF2-40B4-BE49-F238E27FC236}">
              <a16:creationId xmlns:a16="http://schemas.microsoft.com/office/drawing/2014/main" id="{36CFDFF3-65B8-40FF-8C89-E81474A25C3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3" name="Picture 82" descr="NCCP CMYK BI.jpg">
          <a:extLst>
            <a:ext uri="{FF2B5EF4-FFF2-40B4-BE49-F238E27FC236}">
              <a16:creationId xmlns:a16="http://schemas.microsoft.com/office/drawing/2014/main" id="{CBC371B7-F96C-40FB-846D-93BCC8EBD96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4" name="Picture 83" descr="NCCP CMYK BI.jpg">
          <a:extLst>
            <a:ext uri="{FF2B5EF4-FFF2-40B4-BE49-F238E27FC236}">
              <a16:creationId xmlns:a16="http://schemas.microsoft.com/office/drawing/2014/main" id="{FD44E705-1972-41FB-B9E9-8EA4A722171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85" name="Picture 84" descr="NCCP CMYK BI.jpg">
          <a:extLst>
            <a:ext uri="{FF2B5EF4-FFF2-40B4-BE49-F238E27FC236}">
              <a16:creationId xmlns:a16="http://schemas.microsoft.com/office/drawing/2014/main" id="{D17F561E-2030-45BA-805F-E8C0620376C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86" name="Picture 85" descr="NCCP CMYK BI.jpg">
          <a:extLst>
            <a:ext uri="{FF2B5EF4-FFF2-40B4-BE49-F238E27FC236}">
              <a16:creationId xmlns:a16="http://schemas.microsoft.com/office/drawing/2014/main" id="{C08AA97F-32D0-4388-A86E-F440244AFE5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98" name="Picture 97" descr="NCCP CMYK BI.jpg">
          <a:extLst>
            <a:ext uri="{FF2B5EF4-FFF2-40B4-BE49-F238E27FC236}">
              <a16:creationId xmlns:a16="http://schemas.microsoft.com/office/drawing/2014/main" id="{2622D92D-B421-4629-90BA-2B3975BF74D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9" name="Picture 98" descr="NCCP CMYK BI.jpg">
          <a:extLst>
            <a:ext uri="{FF2B5EF4-FFF2-40B4-BE49-F238E27FC236}">
              <a16:creationId xmlns:a16="http://schemas.microsoft.com/office/drawing/2014/main" id="{6C7F274A-741A-4E6A-92F5-4FBC4E3566A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00" name="Picture 99" descr="NCCP CMYK BI.jpg">
          <a:extLst>
            <a:ext uri="{FF2B5EF4-FFF2-40B4-BE49-F238E27FC236}">
              <a16:creationId xmlns:a16="http://schemas.microsoft.com/office/drawing/2014/main" id="{58F831BD-AF08-4D0D-BF40-817E1F333D5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01" name="Picture 100" descr="NCCP CMYK BI.jpg">
          <a:extLst>
            <a:ext uri="{FF2B5EF4-FFF2-40B4-BE49-F238E27FC236}">
              <a16:creationId xmlns:a16="http://schemas.microsoft.com/office/drawing/2014/main" id="{99B99C68-83CD-4526-9715-36275DB09CF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02" name="Picture 101" descr="NCCP CMYK BI.jpg">
          <a:extLst>
            <a:ext uri="{FF2B5EF4-FFF2-40B4-BE49-F238E27FC236}">
              <a16:creationId xmlns:a16="http://schemas.microsoft.com/office/drawing/2014/main" id="{71D7384F-9550-4234-B2F9-BF07222FE51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3" name="Picture 102" descr="NCCP CMYK BI.jpg">
          <a:extLst>
            <a:ext uri="{FF2B5EF4-FFF2-40B4-BE49-F238E27FC236}">
              <a16:creationId xmlns:a16="http://schemas.microsoft.com/office/drawing/2014/main" id="{07913E7C-29C3-4B6F-AAC6-714120D0CED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4" name="Picture 103" descr="NCCP CMYK BI.jpg">
          <a:extLst>
            <a:ext uri="{FF2B5EF4-FFF2-40B4-BE49-F238E27FC236}">
              <a16:creationId xmlns:a16="http://schemas.microsoft.com/office/drawing/2014/main" id="{C3F6B709-0F0F-4339-95A3-AFD5085E6E9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5" name="Picture 104" descr="NCCP CMYK BI.jpg">
          <a:extLst>
            <a:ext uri="{FF2B5EF4-FFF2-40B4-BE49-F238E27FC236}">
              <a16:creationId xmlns:a16="http://schemas.microsoft.com/office/drawing/2014/main" id="{30E57A34-AD72-4219-A534-3F00D3A8FB2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6" name="Picture 105" descr="NCCP CMYK BI.jpg">
          <a:extLst>
            <a:ext uri="{FF2B5EF4-FFF2-40B4-BE49-F238E27FC236}">
              <a16:creationId xmlns:a16="http://schemas.microsoft.com/office/drawing/2014/main" id="{9377EB9C-4E07-4DB2-82E6-1A8B69296CA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7" name="Picture 106" descr="NCCP CMYK BI.jpg">
          <a:extLst>
            <a:ext uri="{FF2B5EF4-FFF2-40B4-BE49-F238E27FC236}">
              <a16:creationId xmlns:a16="http://schemas.microsoft.com/office/drawing/2014/main" id="{8073851D-4E8C-4A18-B9CE-D8585AEB4C0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8" name="Picture 107" descr="NCCP CMYK BI.jpg">
          <a:extLst>
            <a:ext uri="{FF2B5EF4-FFF2-40B4-BE49-F238E27FC236}">
              <a16:creationId xmlns:a16="http://schemas.microsoft.com/office/drawing/2014/main" id="{27A8760D-965B-427F-B637-84BA804B9A4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9" name="Picture 108" descr="NCCP CMYK BI.jpg">
          <a:extLst>
            <a:ext uri="{FF2B5EF4-FFF2-40B4-BE49-F238E27FC236}">
              <a16:creationId xmlns:a16="http://schemas.microsoft.com/office/drawing/2014/main" id="{76D7C1B5-DD29-4F51-89E8-02D9E573FCD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10" name="Picture 109" descr="NCCP CMYK BI.jpg">
          <a:extLst>
            <a:ext uri="{FF2B5EF4-FFF2-40B4-BE49-F238E27FC236}">
              <a16:creationId xmlns:a16="http://schemas.microsoft.com/office/drawing/2014/main" id="{825353E1-FBED-4377-BC75-AEE66369C60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11" name="Picture 110" descr="NCCP CMYK BI.jpg">
          <a:extLst>
            <a:ext uri="{FF2B5EF4-FFF2-40B4-BE49-F238E27FC236}">
              <a16:creationId xmlns:a16="http://schemas.microsoft.com/office/drawing/2014/main" id="{B0A05A8E-42E4-4A1F-9026-5467A4050E8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12" name="Picture 111" descr="NCCP CMYK BI.jpg">
          <a:extLst>
            <a:ext uri="{FF2B5EF4-FFF2-40B4-BE49-F238E27FC236}">
              <a16:creationId xmlns:a16="http://schemas.microsoft.com/office/drawing/2014/main" id="{85B23C9E-AF9D-482B-BC0C-4706D4869F3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twoCellAnchor editAs="oneCell">
    <xdr:from>
      <xdr:col>10</xdr:col>
      <xdr:colOff>0</xdr:colOff>
      <xdr:row>1</xdr:row>
      <xdr:rowOff>0</xdr:rowOff>
    </xdr:from>
    <xdr:to>
      <xdr:col>10</xdr:col>
      <xdr:colOff>0</xdr:colOff>
      <xdr:row>4</xdr:row>
      <xdr:rowOff>30245</xdr:rowOff>
    </xdr:to>
    <xdr:pic>
      <xdr:nvPicPr>
        <xdr:cNvPr id="113" name="Picture 112" descr="NCCP CMYK BI.jpg">
          <a:extLst>
            <a:ext uri="{FF2B5EF4-FFF2-40B4-BE49-F238E27FC236}">
              <a16:creationId xmlns:a16="http://schemas.microsoft.com/office/drawing/2014/main" id="{2E9F8567-87B6-425E-9EAD-E1EDAC19D10C}"/>
            </a:ext>
          </a:extLst>
        </xdr:cNvPr>
        <xdr:cNvPicPr>
          <a:picLocks noChangeAspect="1"/>
        </xdr:cNvPicPr>
      </xdr:nvPicPr>
      <xdr:blipFill>
        <a:blip xmlns:r="http://schemas.openxmlformats.org/officeDocument/2006/relationships" r:embed="rId1" cstate="print"/>
        <a:stretch>
          <a:fillRect/>
        </a:stretch>
      </xdr:blipFill>
      <xdr:spPr>
        <a:xfrm>
          <a:off x="7296150" y="209550"/>
          <a:ext cx="0" cy="516020"/>
        </a:xfrm>
        <a:prstGeom prst="rect">
          <a:avLst/>
        </a:prstGeom>
      </xdr:spPr>
    </xdr:pic>
    <xdr:clientData/>
  </xdr:twoCellAnchor>
  <xdr:oneCellAnchor>
    <xdr:from>
      <xdr:col>11</xdr:col>
      <xdr:colOff>0</xdr:colOff>
      <xdr:row>70</xdr:row>
      <xdr:rowOff>0</xdr:rowOff>
    </xdr:from>
    <xdr:ext cx="0" cy="510159"/>
    <xdr:pic>
      <xdr:nvPicPr>
        <xdr:cNvPr id="114" name="Picture 113" descr="NCCP CMYK BI.jpg">
          <a:extLst>
            <a:ext uri="{FF2B5EF4-FFF2-40B4-BE49-F238E27FC236}">
              <a16:creationId xmlns:a16="http://schemas.microsoft.com/office/drawing/2014/main" id="{F6E2579C-F3CF-43D8-9F16-A868EDFA5A7F}"/>
            </a:ext>
          </a:extLst>
        </xdr:cNvPr>
        <xdr:cNvPicPr>
          <a:picLocks noChangeAspect="1"/>
        </xdr:cNvPicPr>
      </xdr:nvPicPr>
      <xdr:blipFill>
        <a:blip xmlns:r="http://schemas.openxmlformats.org/officeDocument/2006/relationships" r:embed="rId1" cstate="print"/>
        <a:stretch>
          <a:fillRect/>
        </a:stretch>
      </xdr:blipFill>
      <xdr:spPr>
        <a:xfrm>
          <a:off x="8039100" y="11877675"/>
          <a:ext cx="0" cy="510159"/>
        </a:xfrm>
        <a:prstGeom prst="rect">
          <a:avLst/>
        </a:prstGeom>
      </xdr:spPr>
    </xdr:pic>
    <xdr:clientData/>
  </xdr:oneCellAnchor>
  <xdr:oneCellAnchor>
    <xdr:from>
      <xdr:col>21</xdr:col>
      <xdr:colOff>0</xdr:colOff>
      <xdr:row>1</xdr:row>
      <xdr:rowOff>0</xdr:rowOff>
    </xdr:from>
    <xdr:ext cx="0" cy="510159"/>
    <xdr:pic>
      <xdr:nvPicPr>
        <xdr:cNvPr id="115" name="Picture 114" descr="NCCP CMYK BI.jpg">
          <a:extLst>
            <a:ext uri="{FF2B5EF4-FFF2-40B4-BE49-F238E27FC236}">
              <a16:creationId xmlns:a16="http://schemas.microsoft.com/office/drawing/2014/main" id="{08988DF4-1255-4B81-8C39-8EDED49AB47D}"/>
            </a:ext>
          </a:extLst>
        </xdr:cNvPr>
        <xdr:cNvPicPr>
          <a:picLocks noChangeAspect="1"/>
        </xdr:cNvPicPr>
      </xdr:nvPicPr>
      <xdr:blipFill>
        <a:blip xmlns:r="http://schemas.openxmlformats.org/officeDocument/2006/relationships" r:embed="rId1" cstate="print"/>
        <a:stretch>
          <a:fillRect/>
        </a:stretch>
      </xdr:blipFill>
      <xdr:spPr>
        <a:xfrm>
          <a:off x="14592300" y="209550"/>
          <a:ext cx="0" cy="510159"/>
        </a:xfrm>
        <a:prstGeom prst="rect">
          <a:avLst/>
        </a:prstGeom>
      </xdr:spPr>
    </xdr:pic>
    <xdr:clientData/>
  </xdr:oneCellAnchor>
  <xdr:oneCellAnchor>
    <xdr:from>
      <xdr:col>19</xdr:col>
      <xdr:colOff>0</xdr:colOff>
      <xdr:row>42</xdr:row>
      <xdr:rowOff>0</xdr:rowOff>
    </xdr:from>
    <xdr:ext cx="0" cy="510159"/>
    <xdr:pic>
      <xdr:nvPicPr>
        <xdr:cNvPr id="116" name="Picture 115" descr="NCCP CMYK BI.jpg">
          <a:extLst>
            <a:ext uri="{FF2B5EF4-FFF2-40B4-BE49-F238E27FC236}">
              <a16:creationId xmlns:a16="http://schemas.microsoft.com/office/drawing/2014/main" id="{D7108A9E-D977-42E9-A9A8-1F5B7447D381}"/>
            </a:ext>
          </a:extLst>
        </xdr:cNvPr>
        <xdr:cNvPicPr>
          <a:picLocks noChangeAspect="1"/>
        </xdr:cNvPicPr>
      </xdr:nvPicPr>
      <xdr:blipFill>
        <a:blip xmlns:r="http://schemas.openxmlformats.org/officeDocument/2006/relationships" r:embed="rId1" cstate="print"/>
        <a:stretch>
          <a:fillRect/>
        </a:stretch>
      </xdr:blipFill>
      <xdr:spPr>
        <a:xfrm>
          <a:off x="13506450" y="7181850"/>
          <a:ext cx="0" cy="510159"/>
        </a:xfrm>
        <a:prstGeom prst="rect">
          <a:avLst/>
        </a:prstGeom>
      </xdr:spPr>
    </xdr:pic>
    <xdr:clientData/>
  </xdr:oneCellAnchor>
  <xdr:oneCellAnchor>
    <xdr:from>
      <xdr:col>11</xdr:col>
      <xdr:colOff>0</xdr:colOff>
      <xdr:row>70</xdr:row>
      <xdr:rowOff>0</xdr:rowOff>
    </xdr:from>
    <xdr:ext cx="0" cy="510159"/>
    <xdr:pic>
      <xdr:nvPicPr>
        <xdr:cNvPr id="117" name="Picture 116" descr="NCCP CMYK BI.jpg">
          <a:extLst>
            <a:ext uri="{FF2B5EF4-FFF2-40B4-BE49-F238E27FC236}">
              <a16:creationId xmlns:a16="http://schemas.microsoft.com/office/drawing/2014/main" id="{52012B7F-E372-4B99-9797-DF59856D674E}"/>
            </a:ext>
          </a:extLst>
        </xdr:cNvPr>
        <xdr:cNvPicPr>
          <a:picLocks noChangeAspect="1"/>
        </xdr:cNvPicPr>
      </xdr:nvPicPr>
      <xdr:blipFill>
        <a:blip xmlns:r="http://schemas.openxmlformats.org/officeDocument/2006/relationships" r:embed="rId1" cstate="print"/>
        <a:stretch>
          <a:fillRect/>
        </a:stretch>
      </xdr:blipFill>
      <xdr:spPr>
        <a:xfrm>
          <a:off x="8039100" y="11877675"/>
          <a:ext cx="0" cy="510159"/>
        </a:xfrm>
        <a:prstGeom prst="rect">
          <a:avLst/>
        </a:prstGeom>
      </xdr:spPr>
    </xdr:pic>
    <xdr:clientData/>
  </xdr:oneCellAnchor>
  <xdr:oneCellAnchor>
    <xdr:from>
      <xdr:col>21</xdr:col>
      <xdr:colOff>0</xdr:colOff>
      <xdr:row>1</xdr:row>
      <xdr:rowOff>0</xdr:rowOff>
    </xdr:from>
    <xdr:ext cx="0" cy="510159"/>
    <xdr:pic>
      <xdr:nvPicPr>
        <xdr:cNvPr id="118" name="Picture 117" descr="NCCP CMYK BI.jpg">
          <a:extLst>
            <a:ext uri="{FF2B5EF4-FFF2-40B4-BE49-F238E27FC236}">
              <a16:creationId xmlns:a16="http://schemas.microsoft.com/office/drawing/2014/main" id="{C85F2AEB-E6E5-487A-877D-AAF8A545ADF2}"/>
            </a:ext>
          </a:extLst>
        </xdr:cNvPr>
        <xdr:cNvPicPr>
          <a:picLocks noChangeAspect="1"/>
        </xdr:cNvPicPr>
      </xdr:nvPicPr>
      <xdr:blipFill>
        <a:blip xmlns:r="http://schemas.openxmlformats.org/officeDocument/2006/relationships" r:embed="rId1" cstate="print"/>
        <a:stretch>
          <a:fillRect/>
        </a:stretch>
      </xdr:blipFill>
      <xdr:spPr>
        <a:xfrm>
          <a:off x="14592300" y="209550"/>
          <a:ext cx="0" cy="510159"/>
        </a:xfrm>
        <a:prstGeom prst="rect">
          <a:avLst/>
        </a:prstGeom>
      </xdr:spPr>
    </xdr:pic>
    <xdr:clientData/>
  </xdr:oneCellAnchor>
  <xdr:oneCellAnchor>
    <xdr:from>
      <xdr:col>19</xdr:col>
      <xdr:colOff>0</xdr:colOff>
      <xdr:row>42</xdr:row>
      <xdr:rowOff>0</xdr:rowOff>
    </xdr:from>
    <xdr:ext cx="0" cy="510159"/>
    <xdr:pic>
      <xdr:nvPicPr>
        <xdr:cNvPr id="119" name="Picture 118" descr="NCCP CMYK BI.jpg">
          <a:extLst>
            <a:ext uri="{FF2B5EF4-FFF2-40B4-BE49-F238E27FC236}">
              <a16:creationId xmlns:a16="http://schemas.microsoft.com/office/drawing/2014/main" id="{DB1CE867-5865-4C5B-9C05-0E7600B880CC}"/>
            </a:ext>
          </a:extLst>
        </xdr:cNvPr>
        <xdr:cNvPicPr>
          <a:picLocks noChangeAspect="1"/>
        </xdr:cNvPicPr>
      </xdr:nvPicPr>
      <xdr:blipFill>
        <a:blip xmlns:r="http://schemas.openxmlformats.org/officeDocument/2006/relationships" r:embed="rId1" cstate="print"/>
        <a:stretch>
          <a:fillRect/>
        </a:stretch>
      </xdr:blipFill>
      <xdr:spPr>
        <a:xfrm>
          <a:off x="13506450" y="7181850"/>
          <a:ext cx="0" cy="510159"/>
        </a:xfrm>
        <a:prstGeom prst="rect">
          <a:avLst/>
        </a:prstGeom>
      </xdr:spPr>
    </xdr:pic>
    <xdr:clientData/>
  </xdr:oneCellAnchor>
  <xdr:oneCellAnchor>
    <xdr:from>
      <xdr:col>11</xdr:col>
      <xdr:colOff>0</xdr:colOff>
      <xdr:row>70</xdr:row>
      <xdr:rowOff>0</xdr:rowOff>
    </xdr:from>
    <xdr:ext cx="0" cy="510159"/>
    <xdr:pic>
      <xdr:nvPicPr>
        <xdr:cNvPr id="120" name="Picture 119" descr="NCCP CMYK BI.jpg">
          <a:extLst>
            <a:ext uri="{FF2B5EF4-FFF2-40B4-BE49-F238E27FC236}">
              <a16:creationId xmlns:a16="http://schemas.microsoft.com/office/drawing/2014/main" id="{7A2471EA-E498-4D6B-8F09-FC8A9F999EE6}"/>
            </a:ext>
          </a:extLst>
        </xdr:cNvPr>
        <xdr:cNvPicPr>
          <a:picLocks noChangeAspect="1"/>
        </xdr:cNvPicPr>
      </xdr:nvPicPr>
      <xdr:blipFill>
        <a:blip xmlns:r="http://schemas.openxmlformats.org/officeDocument/2006/relationships" r:embed="rId1" cstate="print"/>
        <a:stretch>
          <a:fillRect/>
        </a:stretch>
      </xdr:blipFill>
      <xdr:spPr>
        <a:xfrm>
          <a:off x="8039100" y="11877675"/>
          <a:ext cx="0" cy="510159"/>
        </a:xfrm>
        <a:prstGeom prst="rect">
          <a:avLst/>
        </a:prstGeom>
      </xdr:spPr>
    </xdr:pic>
    <xdr:clientData/>
  </xdr:oneCellAnchor>
  <xdr:oneCellAnchor>
    <xdr:from>
      <xdr:col>19</xdr:col>
      <xdr:colOff>0</xdr:colOff>
      <xdr:row>67</xdr:row>
      <xdr:rowOff>15240</xdr:rowOff>
    </xdr:from>
    <xdr:ext cx="0" cy="510159"/>
    <xdr:pic>
      <xdr:nvPicPr>
        <xdr:cNvPr id="121" name="Picture 120" descr="NCCP CMYK BI.jpg">
          <a:extLst>
            <a:ext uri="{FF2B5EF4-FFF2-40B4-BE49-F238E27FC236}">
              <a16:creationId xmlns:a16="http://schemas.microsoft.com/office/drawing/2014/main" id="{561BAD47-4F5A-41D1-BAE1-822FF3E72776}"/>
            </a:ext>
          </a:extLst>
        </xdr:cNvPr>
        <xdr:cNvPicPr>
          <a:picLocks noChangeAspect="1"/>
        </xdr:cNvPicPr>
      </xdr:nvPicPr>
      <xdr:blipFill>
        <a:blip xmlns:r="http://schemas.openxmlformats.org/officeDocument/2006/relationships" r:embed="rId1" cstate="print"/>
        <a:stretch>
          <a:fillRect/>
        </a:stretch>
      </xdr:blipFill>
      <xdr:spPr>
        <a:xfrm>
          <a:off x="13506450" y="11407140"/>
          <a:ext cx="0" cy="510159"/>
        </a:xfrm>
        <a:prstGeom prst="rect">
          <a:avLst/>
        </a:prstGeom>
      </xdr:spPr>
    </xdr:pic>
    <xdr:clientData/>
  </xdr:oneCellAnchor>
  <xdr:oneCellAnchor>
    <xdr:from>
      <xdr:col>19</xdr:col>
      <xdr:colOff>0</xdr:colOff>
      <xdr:row>67</xdr:row>
      <xdr:rowOff>15240</xdr:rowOff>
    </xdr:from>
    <xdr:ext cx="0" cy="510159"/>
    <xdr:pic>
      <xdr:nvPicPr>
        <xdr:cNvPr id="122" name="Picture 121" descr="NCCP CMYK BI.jpg">
          <a:extLst>
            <a:ext uri="{FF2B5EF4-FFF2-40B4-BE49-F238E27FC236}">
              <a16:creationId xmlns:a16="http://schemas.microsoft.com/office/drawing/2014/main" id="{B97F157E-341D-4B9C-9F92-8177A33F5C2D}"/>
            </a:ext>
          </a:extLst>
        </xdr:cNvPr>
        <xdr:cNvPicPr>
          <a:picLocks noChangeAspect="1"/>
        </xdr:cNvPicPr>
      </xdr:nvPicPr>
      <xdr:blipFill>
        <a:blip xmlns:r="http://schemas.openxmlformats.org/officeDocument/2006/relationships" r:embed="rId1" cstate="print"/>
        <a:stretch>
          <a:fillRect/>
        </a:stretch>
      </xdr:blipFill>
      <xdr:spPr>
        <a:xfrm>
          <a:off x="13506450" y="11407140"/>
          <a:ext cx="0" cy="510159"/>
        </a:xfrm>
        <a:prstGeom prst="rect">
          <a:avLst/>
        </a:prstGeom>
      </xdr:spPr>
    </xdr:pic>
    <xdr:clientData/>
  </xdr:oneCellAnchor>
  <xdr:oneCellAnchor>
    <xdr:from>
      <xdr:col>10</xdr:col>
      <xdr:colOff>0</xdr:colOff>
      <xdr:row>562</xdr:row>
      <xdr:rowOff>15240</xdr:rowOff>
    </xdr:from>
    <xdr:ext cx="0" cy="510159"/>
    <xdr:pic>
      <xdr:nvPicPr>
        <xdr:cNvPr id="123" name="Picture 122" descr="NCCP CMYK BI.jpg">
          <a:extLst>
            <a:ext uri="{FF2B5EF4-FFF2-40B4-BE49-F238E27FC236}">
              <a16:creationId xmlns:a16="http://schemas.microsoft.com/office/drawing/2014/main" id="{0268084A-A118-49F2-A436-33CDB5D1CD4B}"/>
            </a:ext>
          </a:extLst>
        </xdr:cNvPr>
        <xdr:cNvPicPr>
          <a:picLocks noChangeAspect="1"/>
        </xdr:cNvPicPr>
      </xdr:nvPicPr>
      <xdr:blipFill>
        <a:blip xmlns:r="http://schemas.openxmlformats.org/officeDocument/2006/relationships" r:embed="rId1" cstate="print"/>
        <a:stretch>
          <a:fillRect/>
        </a:stretch>
      </xdr:blipFill>
      <xdr:spPr>
        <a:xfrm>
          <a:off x="7296150" y="91607640"/>
          <a:ext cx="0" cy="510159"/>
        </a:xfrm>
        <a:prstGeom prst="rect">
          <a:avLst/>
        </a:prstGeom>
      </xdr:spPr>
    </xdr:pic>
    <xdr:clientData/>
  </xdr:oneCellAnchor>
  <xdr:oneCellAnchor>
    <xdr:from>
      <xdr:col>10</xdr:col>
      <xdr:colOff>0</xdr:colOff>
      <xdr:row>562</xdr:row>
      <xdr:rowOff>15240</xdr:rowOff>
    </xdr:from>
    <xdr:ext cx="0" cy="510159"/>
    <xdr:pic>
      <xdr:nvPicPr>
        <xdr:cNvPr id="124" name="Picture 123" descr="NCCP CMYK BI.jpg">
          <a:extLst>
            <a:ext uri="{FF2B5EF4-FFF2-40B4-BE49-F238E27FC236}">
              <a16:creationId xmlns:a16="http://schemas.microsoft.com/office/drawing/2014/main" id="{8D44D9A8-C7F8-4E52-9BA1-7F71181AD90E}"/>
            </a:ext>
          </a:extLst>
        </xdr:cNvPr>
        <xdr:cNvPicPr>
          <a:picLocks noChangeAspect="1"/>
        </xdr:cNvPicPr>
      </xdr:nvPicPr>
      <xdr:blipFill>
        <a:blip xmlns:r="http://schemas.openxmlformats.org/officeDocument/2006/relationships" r:embed="rId1" cstate="print"/>
        <a:stretch>
          <a:fillRect/>
        </a:stretch>
      </xdr:blipFill>
      <xdr:spPr>
        <a:xfrm>
          <a:off x="7296150" y="91607640"/>
          <a:ext cx="0" cy="510159"/>
        </a:xfrm>
        <a:prstGeom prst="rect">
          <a:avLst/>
        </a:prstGeom>
      </xdr:spPr>
    </xdr:pic>
    <xdr:clientData/>
  </xdr:oneCellAnchor>
  <xdr:oneCellAnchor>
    <xdr:from>
      <xdr:col>23</xdr:col>
      <xdr:colOff>0</xdr:colOff>
      <xdr:row>1</xdr:row>
      <xdr:rowOff>0</xdr:rowOff>
    </xdr:from>
    <xdr:ext cx="0" cy="513822"/>
    <xdr:pic>
      <xdr:nvPicPr>
        <xdr:cNvPr id="125" name="Picture 124" descr="NCCP CMYK BI.jpg">
          <a:extLst>
            <a:ext uri="{FF2B5EF4-FFF2-40B4-BE49-F238E27FC236}">
              <a16:creationId xmlns:a16="http://schemas.microsoft.com/office/drawing/2014/main" id="{489CCDE1-DA3C-43C2-89F7-C96608B39A25}"/>
            </a:ext>
          </a:extLst>
        </xdr:cNvPr>
        <xdr:cNvPicPr>
          <a:picLocks noChangeAspect="1"/>
        </xdr:cNvPicPr>
      </xdr:nvPicPr>
      <xdr:blipFill>
        <a:blip xmlns:r="http://schemas.openxmlformats.org/officeDocument/2006/relationships" r:embed="rId1" cstate="print"/>
        <a:stretch>
          <a:fillRect/>
        </a:stretch>
      </xdr:blipFill>
      <xdr:spPr>
        <a:xfrm>
          <a:off x="16078200" y="209550"/>
          <a:ext cx="0" cy="513822"/>
        </a:xfrm>
        <a:prstGeom prst="rect">
          <a:avLst/>
        </a:prstGeom>
      </xdr:spPr>
    </xdr:pic>
    <xdr:clientData/>
  </xdr:oneCellAnchor>
  <xdr:oneCellAnchor>
    <xdr:from>
      <xdr:col>2</xdr:col>
      <xdr:colOff>0</xdr:colOff>
      <xdr:row>42</xdr:row>
      <xdr:rowOff>0</xdr:rowOff>
    </xdr:from>
    <xdr:ext cx="0" cy="510159"/>
    <xdr:pic>
      <xdr:nvPicPr>
        <xdr:cNvPr id="126" name="Picture 125" descr="NCCP CMYK BI.jpg">
          <a:extLst>
            <a:ext uri="{FF2B5EF4-FFF2-40B4-BE49-F238E27FC236}">
              <a16:creationId xmlns:a16="http://schemas.microsoft.com/office/drawing/2014/main" id="{DA88534C-CC03-40EC-9018-5995BAA87EF4}"/>
            </a:ext>
          </a:extLst>
        </xdr:cNvPr>
        <xdr:cNvPicPr>
          <a:picLocks noChangeAspect="1"/>
        </xdr:cNvPicPr>
      </xdr:nvPicPr>
      <xdr:blipFill>
        <a:blip xmlns:r="http://schemas.openxmlformats.org/officeDocument/2006/relationships" r:embed="rId1" cstate="print"/>
        <a:stretch>
          <a:fillRect/>
        </a:stretch>
      </xdr:blipFill>
      <xdr:spPr>
        <a:xfrm>
          <a:off x="1352550" y="7181850"/>
          <a:ext cx="0" cy="510159"/>
        </a:xfrm>
        <a:prstGeom prst="rect">
          <a:avLst/>
        </a:prstGeom>
      </xdr:spPr>
    </xdr:pic>
    <xdr:clientData/>
  </xdr:oneCellAnchor>
  <xdr:oneCellAnchor>
    <xdr:from>
      <xdr:col>2</xdr:col>
      <xdr:colOff>0</xdr:colOff>
      <xdr:row>42</xdr:row>
      <xdr:rowOff>0</xdr:rowOff>
    </xdr:from>
    <xdr:ext cx="0" cy="510159"/>
    <xdr:pic>
      <xdr:nvPicPr>
        <xdr:cNvPr id="127" name="Picture 126" descr="NCCP CMYK BI.jpg">
          <a:extLst>
            <a:ext uri="{FF2B5EF4-FFF2-40B4-BE49-F238E27FC236}">
              <a16:creationId xmlns:a16="http://schemas.microsoft.com/office/drawing/2014/main" id="{6AB961F4-A8BF-4A27-938E-85463873CFAE}"/>
            </a:ext>
          </a:extLst>
        </xdr:cNvPr>
        <xdr:cNvPicPr>
          <a:picLocks noChangeAspect="1"/>
        </xdr:cNvPicPr>
      </xdr:nvPicPr>
      <xdr:blipFill>
        <a:blip xmlns:r="http://schemas.openxmlformats.org/officeDocument/2006/relationships" r:embed="rId1" cstate="print"/>
        <a:stretch>
          <a:fillRect/>
        </a:stretch>
      </xdr:blipFill>
      <xdr:spPr>
        <a:xfrm>
          <a:off x="1352550" y="7181850"/>
          <a:ext cx="0" cy="510159"/>
        </a:xfrm>
        <a:prstGeom prst="rect">
          <a:avLst/>
        </a:prstGeom>
      </xdr:spPr>
    </xdr:pic>
    <xdr:clientData/>
  </xdr:oneCellAnchor>
  <xdr:oneCellAnchor>
    <xdr:from>
      <xdr:col>10</xdr:col>
      <xdr:colOff>0</xdr:colOff>
      <xdr:row>42</xdr:row>
      <xdr:rowOff>0</xdr:rowOff>
    </xdr:from>
    <xdr:ext cx="0" cy="513822"/>
    <xdr:pic>
      <xdr:nvPicPr>
        <xdr:cNvPr id="128" name="Picture 127" descr="NCCP CMYK BI.jpg">
          <a:extLst>
            <a:ext uri="{FF2B5EF4-FFF2-40B4-BE49-F238E27FC236}">
              <a16:creationId xmlns:a16="http://schemas.microsoft.com/office/drawing/2014/main" id="{2F7C282F-496E-4AD3-BD3C-62861E2A9620}"/>
            </a:ext>
          </a:extLst>
        </xdr:cNvPr>
        <xdr:cNvPicPr>
          <a:picLocks noChangeAspect="1"/>
        </xdr:cNvPicPr>
      </xdr:nvPicPr>
      <xdr:blipFill>
        <a:blip xmlns:r="http://schemas.openxmlformats.org/officeDocument/2006/relationships" r:embed="rId1" cstate="print"/>
        <a:stretch>
          <a:fillRect/>
        </a:stretch>
      </xdr:blipFill>
      <xdr:spPr>
        <a:xfrm>
          <a:off x="7296150" y="7181850"/>
          <a:ext cx="0" cy="513822"/>
        </a:xfrm>
        <a:prstGeom prst="rect">
          <a:avLst/>
        </a:prstGeom>
      </xdr:spPr>
    </xdr:pic>
    <xdr:clientData/>
  </xdr:oneCellAnchor>
  <xdr:oneCellAnchor>
    <xdr:from>
      <xdr:col>19</xdr:col>
      <xdr:colOff>0</xdr:colOff>
      <xdr:row>42</xdr:row>
      <xdr:rowOff>0</xdr:rowOff>
    </xdr:from>
    <xdr:ext cx="0" cy="510159"/>
    <xdr:pic>
      <xdr:nvPicPr>
        <xdr:cNvPr id="129" name="Picture 128" descr="NCCP CMYK BI.jpg">
          <a:extLst>
            <a:ext uri="{FF2B5EF4-FFF2-40B4-BE49-F238E27FC236}">
              <a16:creationId xmlns:a16="http://schemas.microsoft.com/office/drawing/2014/main" id="{96DC4650-250C-4909-9A82-69FA7004D455}"/>
            </a:ext>
          </a:extLst>
        </xdr:cNvPr>
        <xdr:cNvPicPr>
          <a:picLocks noChangeAspect="1"/>
        </xdr:cNvPicPr>
      </xdr:nvPicPr>
      <xdr:blipFill>
        <a:blip xmlns:r="http://schemas.openxmlformats.org/officeDocument/2006/relationships" r:embed="rId1" cstate="print"/>
        <a:stretch>
          <a:fillRect/>
        </a:stretch>
      </xdr:blipFill>
      <xdr:spPr>
        <a:xfrm>
          <a:off x="13506450" y="7181850"/>
          <a:ext cx="0" cy="510159"/>
        </a:xfrm>
        <a:prstGeom prst="rect">
          <a:avLst/>
        </a:prstGeom>
      </xdr:spPr>
    </xdr:pic>
    <xdr:clientData/>
  </xdr:oneCellAnchor>
  <xdr:oneCellAnchor>
    <xdr:from>
      <xdr:col>19</xdr:col>
      <xdr:colOff>0</xdr:colOff>
      <xdr:row>42</xdr:row>
      <xdr:rowOff>0</xdr:rowOff>
    </xdr:from>
    <xdr:ext cx="0" cy="510159"/>
    <xdr:pic>
      <xdr:nvPicPr>
        <xdr:cNvPr id="130" name="Picture 129" descr="NCCP CMYK BI.jpg">
          <a:extLst>
            <a:ext uri="{FF2B5EF4-FFF2-40B4-BE49-F238E27FC236}">
              <a16:creationId xmlns:a16="http://schemas.microsoft.com/office/drawing/2014/main" id="{E6DD1A7C-0005-464B-B2B3-C6298D838D48}"/>
            </a:ext>
          </a:extLst>
        </xdr:cNvPr>
        <xdr:cNvPicPr>
          <a:picLocks noChangeAspect="1"/>
        </xdr:cNvPicPr>
      </xdr:nvPicPr>
      <xdr:blipFill>
        <a:blip xmlns:r="http://schemas.openxmlformats.org/officeDocument/2006/relationships" r:embed="rId1" cstate="print"/>
        <a:stretch>
          <a:fillRect/>
        </a:stretch>
      </xdr:blipFill>
      <xdr:spPr>
        <a:xfrm>
          <a:off x="13506450" y="7181850"/>
          <a:ext cx="0" cy="510159"/>
        </a:xfrm>
        <a:prstGeom prst="rect">
          <a:avLst/>
        </a:prstGeom>
      </xdr:spPr>
    </xdr:pic>
    <xdr:clientData/>
  </xdr:oneCellAnchor>
  <xdr:oneCellAnchor>
    <xdr:from>
      <xdr:col>23</xdr:col>
      <xdr:colOff>0</xdr:colOff>
      <xdr:row>42</xdr:row>
      <xdr:rowOff>0</xdr:rowOff>
    </xdr:from>
    <xdr:ext cx="0" cy="513822"/>
    <xdr:pic>
      <xdr:nvPicPr>
        <xdr:cNvPr id="131" name="Picture 130" descr="NCCP CMYK BI.jpg">
          <a:extLst>
            <a:ext uri="{FF2B5EF4-FFF2-40B4-BE49-F238E27FC236}">
              <a16:creationId xmlns:a16="http://schemas.microsoft.com/office/drawing/2014/main" id="{BEEDD7ED-5AEC-4D79-96B4-D5FFF0EA5D26}"/>
            </a:ext>
          </a:extLst>
        </xdr:cNvPr>
        <xdr:cNvPicPr>
          <a:picLocks noChangeAspect="1"/>
        </xdr:cNvPicPr>
      </xdr:nvPicPr>
      <xdr:blipFill>
        <a:blip xmlns:r="http://schemas.openxmlformats.org/officeDocument/2006/relationships" r:embed="rId1" cstate="print"/>
        <a:stretch>
          <a:fillRect/>
        </a:stretch>
      </xdr:blipFill>
      <xdr:spPr>
        <a:xfrm>
          <a:off x="16078200" y="7181850"/>
          <a:ext cx="0" cy="513822"/>
        </a:xfrm>
        <a:prstGeom prst="rect">
          <a:avLst/>
        </a:prstGeom>
      </xdr:spPr>
    </xdr:pic>
    <xdr:clientData/>
  </xdr:oneCellAnchor>
  <xdr:twoCellAnchor>
    <xdr:from>
      <xdr:col>0</xdr:col>
      <xdr:colOff>29308</xdr:colOff>
      <xdr:row>40</xdr:row>
      <xdr:rowOff>78441</xdr:rowOff>
    </xdr:from>
    <xdr:to>
      <xdr:col>35</xdr:col>
      <xdr:colOff>22412</xdr:colOff>
      <xdr:row>40</xdr:row>
      <xdr:rowOff>87924</xdr:rowOff>
    </xdr:to>
    <xdr:cxnSp macro="">
      <xdr:nvCxnSpPr>
        <xdr:cNvPr id="132" name="Straight Connector 131">
          <a:extLst>
            <a:ext uri="{FF2B5EF4-FFF2-40B4-BE49-F238E27FC236}">
              <a16:creationId xmlns:a16="http://schemas.microsoft.com/office/drawing/2014/main" id="{180CDA67-F70D-49B5-B555-3D23A2131317}"/>
            </a:ext>
          </a:extLst>
        </xdr:cNvPr>
        <xdr:cNvCxnSpPr/>
      </xdr:nvCxnSpPr>
      <xdr:spPr>
        <a:xfrm flipV="1">
          <a:off x="29308" y="6917391"/>
          <a:ext cx="24986704" cy="9483"/>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1</xdr:row>
      <xdr:rowOff>0</xdr:rowOff>
    </xdr:from>
    <xdr:ext cx="0" cy="513822"/>
    <xdr:pic>
      <xdr:nvPicPr>
        <xdr:cNvPr id="133" name="Picture 132" descr="NCCP CMYK BI.jpg">
          <a:extLst>
            <a:ext uri="{FF2B5EF4-FFF2-40B4-BE49-F238E27FC236}">
              <a16:creationId xmlns:a16="http://schemas.microsoft.com/office/drawing/2014/main" id="{314921D6-E288-4A48-B790-637D1CE2D622}"/>
            </a:ext>
          </a:extLst>
        </xdr:cNvPr>
        <xdr:cNvPicPr>
          <a:picLocks noChangeAspect="1"/>
        </xdr:cNvPicPr>
      </xdr:nvPicPr>
      <xdr:blipFill>
        <a:blip xmlns:r="http://schemas.openxmlformats.org/officeDocument/2006/relationships" r:embed="rId1" cstate="print"/>
        <a:stretch>
          <a:fillRect/>
        </a:stretch>
      </xdr:blipFill>
      <xdr:spPr>
        <a:xfrm>
          <a:off x="19792950" y="209550"/>
          <a:ext cx="0" cy="513822"/>
        </a:xfrm>
        <a:prstGeom prst="rect">
          <a:avLst/>
        </a:prstGeom>
      </xdr:spPr>
    </xdr:pic>
    <xdr:clientData/>
  </xdr:oneCellAnchor>
  <xdr:oneCellAnchor>
    <xdr:from>
      <xdr:col>10</xdr:col>
      <xdr:colOff>0</xdr:colOff>
      <xdr:row>42</xdr:row>
      <xdr:rowOff>0</xdr:rowOff>
    </xdr:from>
    <xdr:ext cx="0" cy="513822"/>
    <xdr:pic>
      <xdr:nvPicPr>
        <xdr:cNvPr id="134" name="Picture 133" descr="NCCP CMYK BI.jpg">
          <a:extLst>
            <a:ext uri="{FF2B5EF4-FFF2-40B4-BE49-F238E27FC236}">
              <a16:creationId xmlns:a16="http://schemas.microsoft.com/office/drawing/2014/main" id="{EFA85A6A-0910-480B-8062-B74CA8774881}"/>
            </a:ext>
          </a:extLst>
        </xdr:cNvPr>
        <xdr:cNvPicPr>
          <a:picLocks noChangeAspect="1"/>
        </xdr:cNvPicPr>
      </xdr:nvPicPr>
      <xdr:blipFill>
        <a:blip xmlns:r="http://schemas.openxmlformats.org/officeDocument/2006/relationships" r:embed="rId1" cstate="print"/>
        <a:stretch>
          <a:fillRect/>
        </a:stretch>
      </xdr:blipFill>
      <xdr:spPr>
        <a:xfrm>
          <a:off x="7296150" y="7181850"/>
          <a:ext cx="0" cy="513822"/>
        </a:xfrm>
        <a:prstGeom prst="rect">
          <a:avLst/>
        </a:prstGeom>
      </xdr:spPr>
    </xdr:pic>
    <xdr:clientData/>
  </xdr:oneCellAnchor>
  <xdr:oneCellAnchor>
    <xdr:from>
      <xdr:col>21</xdr:col>
      <xdr:colOff>0</xdr:colOff>
      <xdr:row>42</xdr:row>
      <xdr:rowOff>0</xdr:rowOff>
    </xdr:from>
    <xdr:ext cx="0" cy="510159"/>
    <xdr:pic>
      <xdr:nvPicPr>
        <xdr:cNvPr id="135" name="Picture 134" descr="NCCP CMYK BI.jpg">
          <a:extLst>
            <a:ext uri="{FF2B5EF4-FFF2-40B4-BE49-F238E27FC236}">
              <a16:creationId xmlns:a16="http://schemas.microsoft.com/office/drawing/2014/main" id="{47B4C42C-F33E-46C5-B21C-2881B7208FFC}"/>
            </a:ext>
          </a:extLst>
        </xdr:cNvPr>
        <xdr:cNvPicPr>
          <a:picLocks noChangeAspect="1"/>
        </xdr:cNvPicPr>
      </xdr:nvPicPr>
      <xdr:blipFill>
        <a:blip xmlns:r="http://schemas.openxmlformats.org/officeDocument/2006/relationships" r:embed="rId1" cstate="print"/>
        <a:stretch>
          <a:fillRect/>
        </a:stretch>
      </xdr:blipFill>
      <xdr:spPr>
        <a:xfrm>
          <a:off x="14592300" y="7181850"/>
          <a:ext cx="0" cy="510159"/>
        </a:xfrm>
        <a:prstGeom prst="rect">
          <a:avLst/>
        </a:prstGeom>
      </xdr:spPr>
    </xdr:pic>
    <xdr:clientData/>
  </xdr:oneCellAnchor>
  <xdr:oneCellAnchor>
    <xdr:from>
      <xdr:col>21</xdr:col>
      <xdr:colOff>0</xdr:colOff>
      <xdr:row>42</xdr:row>
      <xdr:rowOff>0</xdr:rowOff>
    </xdr:from>
    <xdr:ext cx="0" cy="510159"/>
    <xdr:pic>
      <xdr:nvPicPr>
        <xdr:cNvPr id="136" name="Picture 135" descr="NCCP CMYK BI.jpg">
          <a:extLst>
            <a:ext uri="{FF2B5EF4-FFF2-40B4-BE49-F238E27FC236}">
              <a16:creationId xmlns:a16="http://schemas.microsoft.com/office/drawing/2014/main" id="{9CB0B46C-09F0-49CC-B15D-9D5AB2EFC5C2}"/>
            </a:ext>
          </a:extLst>
        </xdr:cNvPr>
        <xdr:cNvPicPr>
          <a:picLocks noChangeAspect="1"/>
        </xdr:cNvPicPr>
      </xdr:nvPicPr>
      <xdr:blipFill>
        <a:blip xmlns:r="http://schemas.openxmlformats.org/officeDocument/2006/relationships" r:embed="rId1" cstate="print"/>
        <a:stretch>
          <a:fillRect/>
        </a:stretch>
      </xdr:blipFill>
      <xdr:spPr>
        <a:xfrm>
          <a:off x="14592300" y="7181850"/>
          <a:ext cx="0" cy="510159"/>
        </a:xfrm>
        <a:prstGeom prst="rect">
          <a:avLst/>
        </a:prstGeom>
      </xdr:spPr>
    </xdr:pic>
    <xdr:clientData/>
  </xdr:oneCellAnchor>
  <xdr:oneCellAnchor>
    <xdr:from>
      <xdr:col>23</xdr:col>
      <xdr:colOff>0</xdr:colOff>
      <xdr:row>42</xdr:row>
      <xdr:rowOff>0</xdr:rowOff>
    </xdr:from>
    <xdr:ext cx="0" cy="513822"/>
    <xdr:pic>
      <xdr:nvPicPr>
        <xdr:cNvPr id="137" name="Picture 136" descr="NCCP CMYK BI.jpg">
          <a:extLst>
            <a:ext uri="{FF2B5EF4-FFF2-40B4-BE49-F238E27FC236}">
              <a16:creationId xmlns:a16="http://schemas.microsoft.com/office/drawing/2014/main" id="{EFFF9F9A-A301-4D24-8015-018A62146C02}"/>
            </a:ext>
          </a:extLst>
        </xdr:cNvPr>
        <xdr:cNvPicPr>
          <a:picLocks noChangeAspect="1"/>
        </xdr:cNvPicPr>
      </xdr:nvPicPr>
      <xdr:blipFill>
        <a:blip xmlns:r="http://schemas.openxmlformats.org/officeDocument/2006/relationships" r:embed="rId1" cstate="print"/>
        <a:stretch>
          <a:fillRect/>
        </a:stretch>
      </xdr:blipFill>
      <xdr:spPr>
        <a:xfrm>
          <a:off x="16078200" y="7181850"/>
          <a:ext cx="0" cy="513822"/>
        </a:xfrm>
        <a:prstGeom prst="rect">
          <a:avLst/>
        </a:prstGeom>
      </xdr:spPr>
    </xdr:pic>
    <xdr:clientData/>
  </xdr:oneCellAnchor>
  <xdr:oneCellAnchor>
    <xdr:from>
      <xdr:col>28</xdr:col>
      <xdr:colOff>0</xdr:colOff>
      <xdr:row>42</xdr:row>
      <xdr:rowOff>0</xdr:rowOff>
    </xdr:from>
    <xdr:ext cx="0" cy="513822"/>
    <xdr:pic>
      <xdr:nvPicPr>
        <xdr:cNvPr id="138" name="Picture 137" descr="NCCP CMYK BI.jpg">
          <a:extLst>
            <a:ext uri="{FF2B5EF4-FFF2-40B4-BE49-F238E27FC236}">
              <a16:creationId xmlns:a16="http://schemas.microsoft.com/office/drawing/2014/main" id="{DC68BDD6-3DA1-4DAB-A26A-2879C792A0D7}"/>
            </a:ext>
          </a:extLst>
        </xdr:cNvPr>
        <xdr:cNvPicPr>
          <a:picLocks noChangeAspect="1"/>
        </xdr:cNvPicPr>
      </xdr:nvPicPr>
      <xdr:blipFill>
        <a:blip xmlns:r="http://schemas.openxmlformats.org/officeDocument/2006/relationships" r:embed="rId1" cstate="print"/>
        <a:stretch>
          <a:fillRect/>
        </a:stretch>
      </xdr:blipFill>
      <xdr:spPr>
        <a:xfrm>
          <a:off x="19792950" y="7181850"/>
          <a:ext cx="0" cy="513822"/>
        </a:xfrm>
        <a:prstGeom prst="rect">
          <a:avLst/>
        </a:prstGeom>
      </xdr:spPr>
    </xdr:pic>
    <xdr:clientData/>
  </xdr:oneCellAnchor>
  <xdr:oneCellAnchor>
    <xdr:from>
      <xdr:col>10</xdr:col>
      <xdr:colOff>0</xdr:colOff>
      <xdr:row>42</xdr:row>
      <xdr:rowOff>0</xdr:rowOff>
    </xdr:from>
    <xdr:ext cx="0" cy="500892"/>
    <xdr:pic>
      <xdr:nvPicPr>
        <xdr:cNvPr id="139" name="Picture 138" descr="NCCP CMYK BI.jpg">
          <a:extLst>
            <a:ext uri="{FF2B5EF4-FFF2-40B4-BE49-F238E27FC236}">
              <a16:creationId xmlns:a16="http://schemas.microsoft.com/office/drawing/2014/main" id="{6E90E36E-85B6-41E8-A79A-E4317E77A1BA}"/>
            </a:ext>
          </a:extLst>
        </xdr:cNvPr>
        <xdr:cNvPicPr>
          <a:picLocks noChangeAspect="1"/>
        </xdr:cNvPicPr>
      </xdr:nvPicPr>
      <xdr:blipFill>
        <a:blip xmlns:r="http://schemas.openxmlformats.org/officeDocument/2006/relationships" r:embed="rId1" cstate="print"/>
        <a:stretch>
          <a:fillRect/>
        </a:stretch>
      </xdr:blipFill>
      <xdr:spPr>
        <a:xfrm>
          <a:off x="7296150" y="7181850"/>
          <a:ext cx="0" cy="500892"/>
        </a:xfrm>
        <a:prstGeom prst="rect">
          <a:avLst/>
        </a:prstGeom>
      </xdr:spPr>
    </xdr:pic>
    <xdr:clientData/>
  </xdr:oneCellAnchor>
  <xdr:oneCellAnchor>
    <xdr:from>
      <xdr:col>28</xdr:col>
      <xdr:colOff>0</xdr:colOff>
      <xdr:row>42</xdr:row>
      <xdr:rowOff>0</xdr:rowOff>
    </xdr:from>
    <xdr:ext cx="0" cy="500892"/>
    <xdr:pic>
      <xdr:nvPicPr>
        <xdr:cNvPr id="140" name="Picture 139" descr="NCCP CMYK BI.jpg">
          <a:extLst>
            <a:ext uri="{FF2B5EF4-FFF2-40B4-BE49-F238E27FC236}">
              <a16:creationId xmlns:a16="http://schemas.microsoft.com/office/drawing/2014/main" id="{DBE25A32-2C35-44AB-B521-720E5233F686}"/>
            </a:ext>
          </a:extLst>
        </xdr:cNvPr>
        <xdr:cNvPicPr>
          <a:picLocks noChangeAspect="1"/>
        </xdr:cNvPicPr>
      </xdr:nvPicPr>
      <xdr:blipFill>
        <a:blip xmlns:r="http://schemas.openxmlformats.org/officeDocument/2006/relationships" r:embed="rId1" cstate="print"/>
        <a:stretch>
          <a:fillRect/>
        </a:stretch>
      </xdr:blipFill>
      <xdr:spPr>
        <a:xfrm>
          <a:off x="19792950" y="7181850"/>
          <a:ext cx="0" cy="500892"/>
        </a:xfrm>
        <a:prstGeom prst="rect">
          <a:avLst/>
        </a:prstGeom>
      </xdr:spPr>
    </xdr:pic>
    <xdr:clientData/>
  </xdr:oneCellAnchor>
  <xdr:oneCellAnchor>
    <xdr:from>
      <xdr:col>28</xdr:col>
      <xdr:colOff>0</xdr:colOff>
      <xdr:row>1</xdr:row>
      <xdr:rowOff>0</xdr:rowOff>
    </xdr:from>
    <xdr:ext cx="0" cy="500892"/>
    <xdr:pic>
      <xdr:nvPicPr>
        <xdr:cNvPr id="141" name="Picture 140" descr="NCCP CMYK BI.jpg">
          <a:extLst>
            <a:ext uri="{FF2B5EF4-FFF2-40B4-BE49-F238E27FC236}">
              <a16:creationId xmlns:a16="http://schemas.microsoft.com/office/drawing/2014/main" id="{33336295-4673-47A4-AC6E-E3F0608CE6DB}"/>
            </a:ext>
          </a:extLst>
        </xdr:cNvPr>
        <xdr:cNvPicPr>
          <a:picLocks noChangeAspect="1"/>
        </xdr:cNvPicPr>
      </xdr:nvPicPr>
      <xdr:blipFill>
        <a:blip xmlns:r="http://schemas.openxmlformats.org/officeDocument/2006/relationships" r:embed="rId1" cstate="print"/>
        <a:stretch>
          <a:fillRect/>
        </a:stretch>
      </xdr:blipFill>
      <xdr:spPr>
        <a:xfrm>
          <a:off x="19792950" y="209550"/>
          <a:ext cx="0" cy="500892"/>
        </a:xfrm>
        <a:prstGeom prst="rect">
          <a:avLst/>
        </a:prstGeom>
      </xdr:spPr>
    </xdr:pic>
    <xdr:clientData/>
  </xdr:oneCellAnchor>
  <xdr:oneCellAnchor>
    <xdr:from>
      <xdr:col>29</xdr:col>
      <xdr:colOff>0</xdr:colOff>
      <xdr:row>29</xdr:row>
      <xdr:rowOff>0</xdr:rowOff>
    </xdr:from>
    <xdr:ext cx="0" cy="510159"/>
    <xdr:pic>
      <xdr:nvPicPr>
        <xdr:cNvPr id="142" name="Picture 141" descr="NCCP CMYK BI.jpg">
          <a:extLst>
            <a:ext uri="{FF2B5EF4-FFF2-40B4-BE49-F238E27FC236}">
              <a16:creationId xmlns:a16="http://schemas.microsoft.com/office/drawing/2014/main" id="{9E74B540-AAB8-4C77-8C34-E90BAD4A23B1}"/>
            </a:ext>
          </a:extLst>
        </xdr:cNvPr>
        <xdr:cNvPicPr>
          <a:picLocks noChangeAspect="1"/>
        </xdr:cNvPicPr>
      </xdr:nvPicPr>
      <xdr:blipFill>
        <a:blip xmlns:r="http://schemas.openxmlformats.org/officeDocument/2006/relationships" r:embed="rId1" cstate="print"/>
        <a:stretch>
          <a:fillRect/>
        </a:stretch>
      </xdr:blipFill>
      <xdr:spPr>
        <a:xfrm>
          <a:off x="8039100" y="11877675"/>
          <a:ext cx="0" cy="510159"/>
        </a:xfrm>
        <a:prstGeom prst="rect">
          <a:avLst/>
        </a:prstGeom>
      </xdr:spPr>
    </xdr:pic>
    <xdr:clientData/>
  </xdr:oneCellAnchor>
  <xdr:oneCellAnchor>
    <xdr:from>
      <xdr:col>29</xdr:col>
      <xdr:colOff>0</xdr:colOff>
      <xdr:row>29</xdr:row>
      <xdr:rowOff>0</xdr:rowOff>
    </xdr:from>
    <xdr:ext cx="0" cy="510159"/>
    <xdr:pic>
      <xdr:nvPicPr>
        <xdr:cNvPr id="143" name="Picture 142" descr="NCCP CMYK BI.jpg">
          <a:extLst>
            <a:ext uri="{FF2B5EF4-FFF2-40B4-BE49-F238E27FC236}">
              <a16:creationId xmlns:a16="http://schemas.microsoft.com/office/drawing/2014/main" id="{65B8CD0C-FB20-462A-B622-14ADA9A47ED7}"/>
            </a:ext>
          </a:extLst>
        </xdr:cNvPr>
        <xdr:cNvPicPr>
          <a:picLocks noChangeAspect="1"/>
        </xdr:cNvPicPr>
      </xdr:nvPicPr>
      <xdr:blipFill>
        <a:blip xmlns:r="http://schemas.openxmlformats.org/officeDocument/2006/relationships" r:embed="rId1" cstate="print"/>
        <a:stretch>
          <a:fillRect/>
        </a:stretch>
      </xdr:blipFill>
      <xdr:spPr>
        <a:xfrm>
          <a:off x="8039100" y="11877675"/>
          <a:ext cx="0" cy="510159"/>
        </a:xfrm>
        <a:prstGeom prst="rect">
          <a:avLst/>
        </a:prstGeom>
      </xdr:spPr>
    </xdr:pic>
    <xdr:clientData/>
  </xdr:oneCellAnchor>
  <xdr:oneCellAnchor>
    <xdr:from>
      <xdr:col>29</xdr:col>
      <xdr:colOff>0</xdr:colOff>
      <xdr:row>29</xdr:row>
      <xdr:rowOff>0</xdr:rowOff>
    </xdr:from>
    <xdr:ext cx="0" cy="510159"/>
    <xdr:pic>
      <xdr:nvPicPr>
        <xdr:cNvPr id="144" name="Picture 143" descr="NCCP CMYK BI.jpg">
          <a:extLst>
            <a:ext uri="{FF2B5EF4-FFF2-40B4-BE49-F238E27FC236}">
              <a16:creationId xmlns:a16="http://schemas.microsoft.com/office/drawing/2014/main" id="{C9110BF4-0D3B-455B-88DB-2B2C26DAF6CF}"/>
            </a:ext>
          </a:extLst>
        </xdr:cNvPr>
        <xdr:cNvPicPr>
          <a:picLocks noChangeAspect="1"/>
        </xdr:cNvPicPr>
      </xdr:nvPicPr>
      <xdr:blipFill>
        <a:blip xmlns:r="http://schemas.openxmlformats.org/officeDocument/2006/relationships" r:embed="rId1" cstate="print"/>
        <a:stretch>
          <a:fillRect/>
        </a:stretch>
      </xdr:blipFill>
      <xdr:spPr>
        <a:xfrm>
          <a:off x="8039100" y="11877675"/>
          <a:ext cx="0" cy="510159"/>
        </a:xfrm>
        <a:prstGeom prst="rect">
          <a:avLst/>
        </a:prstGeom>
      </xdr:spPr>
    </xdr:pic>
    <xdr:clientData/>
  </xdr:oneCellAnchor>
  <xdr:oneCellAnchor>
    <xdr:from>
      <xdr:col>29</xdr:col>
      <xdr:colOff>0</xdr:colOff>
      <xdr:row>29</xdr:row>
      <xdr:rowOff>0</xdr:rowOff>
    </xdr:from>
    <xdr:ext cx="0" cy="510159"/>
    <xdr:pic>
      <xdr:nvPicPr>
        <xdr:cNvPr id="145" name="Picture 144" descr="NCCP CMYK BI.jpg">
          <a:extLst>
            <a:ext uri="{FF2B5EF4-FFF2-40B4-BE49-F238E27FC236}">
              <a16:creationId xmlns:a16="http://schemas.microsoft.com/office/drawing/2014/main" id="{D5E42A78-9FD2-4CB0-AB18-C956667FF771}"/>
            </a:ext>
          </a:extLst>
        </xdr:cNvPr>
        <xdr:cNvPicPr>
          <a:picLocks noChangeAspect="1"/>
        </xdr:cNvPicPr>
      </xdr:nvPicPr>
      <xdr:blipFill>
        <a:blip xmlns:r="http://schemas.openxmlformats.org/officeDocument/2006/relationships" r:embed="rId1" cstate="print"/>
        <a:stretch>
          <a:fillRect/>
        </a:stretch>
      </xdr:blipFill>
      <xdr:spPr>
        <a:xfrm>
          <a:off x="8039100" y="11877675"/>
          <a:ext cx="0" cy="510159"/>
        </a:xfrm>
        <a:prstGeom prst="rect">
          <a:avLst/>
        </a:prstGeom>
      </xdr:spPr>
    </xdr:pic>
    <xdr:clientData/>
  </xdr:oneCellAnchor>
  <xdr:oneCellAnchor>
    <xdr:from>
      <xdr:col>29</xdr:col>
      <xdr:colOff>0</xdr:colOff>
      <xdr:row>29</xdr:row>
      <xdr:rowOff>0</xdr:rowOff>
    </xdr:from>
    <xdr:ext cx="0" cy="510159"/>
    <xdr:pic>
      <xdr:nvPicPr>
        <xdr:cNvPr id="146" name="Picture 145" descr="NCCP CMYK BI.jpg">
          <a:extLst>
            <a:ext uri="{FF2B5EF4-FFF2-40B4-BE49-F238E27FC236}">
              <a16:creationId xmlns:a16="http://schemas.microsoft.com/office/drawing/2014/main" id="{16D9F5E4-7FA1-4E5F-8B0C-2CF9BC925849}"/>
            </a:ext>
          </a:extLst>
        </xdr:cNvPr>
        <xdr:cNvPicPr>
          <a:picLocks noChangeAspect="1"/>
        </xdr:cNvPicPr>
      </xdr:nvPicPr>
      <xdr:blipFill>
        <a:blip xmlns:r="http://schemas.openxmlformats.org/officeDocument/2006/relationships" r:embed="rId1" cstate="print"/>
        <a:stretch>
          <a:fillRect/>
        </a:stretch>
      </xdr:blipFill>
      <xdr:spPr>
        <a:xfrm>
          <a:off x="8039100" y="11877675"/>
          <a:ext cx="0" cy="510159"/>
        </a:xfrm>
        <a:prstGeom prst="rect">
          <a:avLst/>
        </a:prstGeom>
      </xdr:spPr>
    </xdr:pic>
    <xdr:clientData/>
  </xdr:oneCellAnchor>
  <xdr:oneCellAnchor>
    <xdr:from>
      <xdr:col>29</xdr:col>
      <xdr:colOff>0</xdr:colOff>
      <xdr:row>29</xdr:row>
      <xdr:rowOff>0</xdr:rowOff>
    </xdr:from>
    <xdr:ext cx="0" cy="510159"/>
    <xdr:pic>
      <xdr:nvPicPr>
        <xdr:cNvPr id="147" name="Picture 146" descr="NCCP CMYK BI.jpg">
          <a:extLst>
            <a:ext uri="{FF2B5EF4-FFF2-40B4-BE49-F238E27FC236}">
              <a16:creationId xmlns:a16="http://schemas.microsoft.com/office/drawing/2014/main" id="{DA347594-5920-491F-AAD9-4BD6014B3DCC}"/>
            </a:ext>
          </a:extLst>
        </xdr:cNvPr>
        <xdr:cNvPicPr>
          <a:picLocks noChangeAspect="1"/>
        </xdr:cNvPicPr>
      </xdr:nvPicPr>
      <xdr:blipFill>
        <a:blip xmlns:r="http://schemas.openxmlformats.org/officeDocument/2006/relationships" r:embed="rId1" cstate="print"/>
        <a:stretch>
          <a:fillRect/>
        </a:stretch>
      </xdr:blipFill>
      <xdr:spPr>
        <a:xfrm>
          <a:off x="8039100" y="11877675"/>
          <a:ext cx="0" cy="510159"/>
        </a:xfrm>
        <a:prstGeom prst="rect">
          <a:avLst/>
        </a:prstGeom>
      </xdr:spPr>
    </xdr:pic>
    <xdr:clientData/>
  </xdr:oneCellAnchor>
  <xdr:oneCellAnchor>
    <xdr:from>
      <xdr:col>29</xdr:col>
      <xdr:colOff>0</xdr:colOff>
      <xdr:row>26</xdr:row>
      <xdr:rowOff>0</xdr:rowOff>
    </xdr:from>
    <xdr:ext cx="0" cy="510159"/>
    <xdr:pic>
      <xdr:nvPicPr>
        <xdr:cNvPr id="148" name="Picture 147" descr="NCCP CMYK BI.jpg">
          <a:extLst>
            <a:ext uri="{FF2B5EF4-FFF2-40B4-BE49-F238E27FC236}">
              <a16:creationId xmlns:a16="http://schemas.microsoft.com/office/drawing/2014/main" id="{8436595B-E1A5-4524-A839-23B5B29AB743}"/>
            </a:ext>
          </a:extLst>
        </xdr:cNvPr>
        <xdr:cNvPicPr>
          <a:picLocks noChangeAspect="1"/>
        </xdr:cNvPicPr>
      </xdr:nvPicPr>
      <xdr:blipFill>
        <a:blip xmlns:r="http://schemas.openxmlformats.org/officeDocument/2006/relationships" r:embed="rId1" cstate="print"/>
        <a:stretch>
          <a:fillRect/>
        </a:stretch>
      </xdr:blipFill>
      <xdr:spPr>
        <a:xfrm>
          <a:off x="20473147" y="4908176"/>
          <a:ext cx="0" cy="510159"/>
        </a:xfrm>
        <a:prstGeom prst="rect">
          <a:avLst/>
        </a:prstGeom>
      </xdr:spPr>
    </xdr:pic>
    <xdr:clientData/>
  </xdr:oneCellAnchor>
  <xdr:oneCellAnchor>
    <xdr:from>
      <xdr:col>29</xdr:col>
      <xdr:colOff>0</xdr:colOff>
      <xdr:row>26</xdr:row>
      <xdr:rowOff>0</xdr:rowOff>
    </xdr:from>
    <xdr:ext cx="0" cy="510159"/>
    <xdr:pic>
      <xdr:nvPicPr>
        <xdr:cNvPr id="149" name="Picture 148" descr="NCCP CMYK BI.jpg">
          <a:extLst>
            <a:ext uri="{FF2B5EF4-FFF2-40B4-BE49-F238E27FC236}">
              <a16:creationId xmlns:a16="http://schemas.microsoft.com/office/drawing/2014/main" id="{9271C7FF-B33E-41EC-A4FD-7F47A0BD592A}"/>
            </a:ext>
          </a:extLst>
        </xdr:cNvPr>
        <xdr:cNvPicPr>
          <a:picLocks noChangeAspect="1"/>
        </xdr:cNvPicPr>
      </xdr:nvPicPr>
      <xdr:blipFill>
        <a:blip xmlns:r="http://schemas.openxmlformats.org/officeDocument/2006/relationships" r:embed="rId1" cstate="print"/>
        <a:stretch>
          <a:fillRect/>
        </a:stretch>
      </xdr:blipFill>
      <xdr:spPr>
        <a:xfrm>
          <a:off x="20473147" y="4908176"/>
          <a:ext cx="0" cy="510159"/>
        </a:xfrm>
        <a:prstGeom prst="rect">
          <a:avLst/>
        </a:prstGeom>
      </xdr:spPr>
    </xdr:pic>
    <xdr:clientData/>
  </xdr:oneCellAnchor>
  <xdr:oneCellAnchor>
    <xdr:from>
      <xdr:col>29</xdr:col>
      <xdr:colOff>0</xdr:colOff>
      <xdr:row>26</xdr:row>
      <xdr:rowOff>0</xdr:rowOff>
    </xdr:from>
    <xdr:ext cx="0" cy="510159"/>
    <xdr:pic>
      <xdr:nvPicPr>
        <xdr:cNvPr id="150" name="Picture 149" descr="NCCP CMYK BI.jpg">
          <a:extLst>
            <a:ext uri="{FF2B5EF4-FFF2-40B4-BE49-F238E27FC236}">
              <a16:creationId xmlns:a16="http://schemas.microsoft.com/office/drawing/2014/main" id="{8608F098-DE4B-4283-8F65-B02ED17A84BA}"/>
            </a:ext>
          </a:extLst>
        </xdr:cNvPr>
        <xdr:cNvPicPr>
          <a:picLocks noChangeAspect="1"/>
        </xdr:cNvPicPr>
      </xdr:nvPicPr>
      <xdr:blipFill>
        <a:blip xmlns:r="http://schemas.openxmlformats.org/officeDocument/2006/relationships" r:embed="rId1" cstate="print"/>
        <a:stretch>
          <a:fillRect/>
        </a:stretch>
      </xdr:blipFill>
      <xdr:spPr>
        <a:xfrm>
          <a:off x="20473147" y="4908176"/>
          <a:ext cx="0" cy="510159"/>
        </a:xfrm>
        <a:prstGeom prst="rect">
          <a:avLst/>
        </a:prstGeom>
      </xdr:spPr>
    </xdr:pic>
    <xdr:clientData/>
  </xdr:oneCellAnchor>
  <xdr:oneCellAnchor>
    <xdr:from>
      <xdr:col>29</xdr:col>
      <xdr:colOff>0</xdr:colOff>
      <xdr:row>26</xdr:row>
      <xdr:rowOff>0</xdr:rowOff>
    </xdr:from>
    <xdr:ext cx="0" cy="510159"/>
    <xdr:pic>
      <xdr:nvPicPr>
        <xdr:cNvPr id="151" name="Picture 150" descr="NCCP CMYK BI.jpg">
          <a:extLst>
            <a:ext uri="{FF2B5EF4-FFF2-40B4-BE49-F238E27FC236}">
              <a16:creationId xmlns:a16="http://schemas.microsoft.com/office/drawing/2014/main" id="{6042CB78-BFFF-4110-9FAD-42E5E07079AE}"/>
            </a:ext>
          </a:extLst>
        </xdr:cNvPr>
        <xdr:cNvPicPr>
          <a:picLocks noChangeAspect="1"/>
        </xdr:cNvPicPr>
      </xdr:nvPicPr>
      <xdr:blipFill>
        <a:blip xmlns:r="http://schemas.openxmlformats.org/officeDocument/2006/relationships" r:embed="rId1" cstate="print"/>
        <a:stretch>
          <a:fillRect/>
        </a:stretch>
      </xdr:blipFill>
      <xdr:spPr>
        <a:xfrm>
          <a:off x="20473147" y="4908176"/>
          <a:ext cx="0" cy="510159"/>
        </a:xfrm>
        <a:prstGeom prst="rect">
          <a:avLst/>
        </a:prstGeom>
      </xdr:spPr>
    </xdr:pic>
    <xdr:clientData/>
  </xdr:oneCellAnchor>
  <xdr:oneCellAnchor>
    <xdr:from>
      <xdr:col>29</xdr:col>
      <xdr:colOff>0</xdr:colOff>
      <xdr:row>26</xdr:row>
      <xdr:rowOff>0</xdr:rowOff>
    </xdr:from>
    <xdr:ext cx="0" cy="510159"/>
    <xdr:pic>
      <xdr:nvPicPr>
        <xdr:cNvPr id="152" name="Picture 151" descr="NCCP CMYK BI.jpg">
          <a:extLst>
            <a:ext uri="{FF2B5EF4-FFF2-40B4-BE49-F238E27FC236}">
              <a16:creationId xmlns:a16="http://schemas.microsoft.com/office/drawing/2014/main" id="{D62C5FD2-A69A-48D4-949C-BC9398204974}"/>
            </a:ext>
          </a:extLst>
        </xdr:cNvPr>
        <xdr:cNvPicPr>
          <a:picLocks noChangeAspect="1"/>
        </xdr:cNvPicPr>
      </xdr:nvPicPr>
      <xdr:blipFill>
        <a:blip xmlns:r="http://schemas.openxmlformats.org/officeDocument/2006/relationships" r:embed="rId1" cstate="print"/>
        <a:stretch>
          <a:fillRect/>
        </a:stretch>
      </xdr:blipFill>
      <xdr:spPr>
        <a:xfrm>
          <a:off x="20473147" y="4908176"/>
          <a:ext cx="0" cy="510159"/>
        </a:xfrm>
        <a:prstGeom prst="rect">
          <a:avLst/>
        </a:prstGeom>
      </xdr:spPr>
    </xdr:pic>
    <xdr:clientData/>
  </xdr:oneCellAnchor>
  <xdr:oneCellAnchor>
    <xdr:from>
      <xdr:col>29</xdr:col>
      <xdr:colOff>0</xdr:colOff>
      <xdr:row>26</xdr:row>
      <xdr:rowOff>0</xdr:rowOff>
    </xdr:from>
    <xdr:ext cx="0" cy="510159"/>
    <xdr:pic>
      <xdr:nvPicPr>
        <xdr:cNvPr id="153" name="Picture 152" descr="NCCP CMYK BI.jpg">
          <a:extLst>
            <a:ext uri="{FF2B5EF4-FFF2-40B4-BE49-F238E27FC236}">
              <a16:creationId xmlns:a16="http://schemas.microsoft.com/office/drawing/2014/main" id="{10E8B306-54C2-4169-939B-66FF0FCFDD6F}"/>
            </a:ext>
          </a:extLst>
        </xdr:cNvPr>
        <xdr:cNvPicPr>
          <a:picLocks noChangeAspect="1"/>
        </xdr:cNvPicPr>
      </xdr:nvPicPr>
      <xdr:blipFill>
        <a:blip xmlns:r="http://schemas.openxmlformats.org/officeDocument/2006/relationships" r:embed="rId1" cstate="print"/>
        <a:stretch>
          <a:fillRect/>
        </a:stretch>
      </xdr:blipFill>
      <xdr:spPr>
        <a:xfrm>
          <a:off x="20473147" y="4908176"/>
          <a:ext cx="0" cy="51015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10</xdr:col>
      <xdr:colOff>0</xdr:colOff>
      <xdr:row>11</xdr:row>
      <xdr:rowOff>30245</xdr:rowOff>
    </xdr:to>
    <xdr:pic>
      <xdr:nvPicPr>
        <xdr:cNvPr id="2" name="Picture 1" descr="NCCP CMYK BI.jpg">
          <a:extLst>
            <a:ext uri="{FF2B5EF4-FFF2-40B4-BE49-F238E27FC236}">
              <a16:creationId xmlns:a16="http://schemas.microsoft.com/office/drawing/2014/main" id="{4A854B02-F13A-4D5C-82FF-1904663A8F87}"/>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16020"/>
        </a:xfrm>
        <a:prstGeom prst="rect">
          <a:avLst/>
        </a:prstGeom>
      </xdr:spPr>
    </xdr:pic>
    <xdr:clientData/>
  </xdr:twoCellAnchor>
  <xdr:oneCellAnchor>
    <xdr:from>
      <xdr:col>11</xdr:col>
      <xdr:colOff>0</xdr:colOff>
      <xdr:row>70</xdr:row>
      <xdr:rowOff>0</xdr:rowOff>
    </xdr:from>
    <xdr:ext cx="0" cy="510159"/>
    <xdr:pic>
      <xdr:nvPicPr>
        <xdr:cNvPr id="3" name="Picture 2" descr="NCCP CMYK BI.jpg">
          <a:extLst>
            <a:ext uri="{FF2B5EF4-FFF2-40B4-BE49-F238E27FC236}">
              <a16:creationId xmlns:a16="http://schemas.microsoft.com/office/drawing/2014/main" id="{19C4C4A5-86BB-4AC6-B701-4C5C69CDF273}"/>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4" name="Picture 3" descr="NCCP CMYK BI.jpg">
          <a:extLst>
            <a:ext uri="{FF2B5EF4-FFF2-40B4-BE49-F238E27FC236}">
              <a16:creationId xmlns:a16="http://schemas.microsoft.com/office/drawing/2014/main" id="{EA2FEA73-0B5C-4181-AE8C-EF1F66AD5AAC}"/>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5" name="Picture 4" descr="NCCP CMYK BI.jpg">
          <a:extLst>
            <a:ext uri="{FF2B5EF4-FFF2-40B4-BE49-F238E27FC236}">
              <a16:creationId xmlns:a16="http://schemas.microsoft.com/office/drawing/2014/main" id="{C1E4B2AF-08DE-4CA0-832A-7E5DB261D81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6" name="Picture 5" descr="NCCP CMYK BI.jpg">
          <a:extLst>
            <a:ext uri="{FF2B5EF4-FFF2-40B4-BE49-F238E27FC236}">
              <a16:creationId xmlns:a16="http://schemas.microsoft.com/office/drawing/2014/main" id="{AA0C01F4-0113-4649-9770-6E0666AE2778}"/>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7" name="Picture 6" descr="NCCP CMYK BI.jpg">
          <a:extLst>
            <a:ext uri="{FF2B5EF4-FFF2-40B4-BE49-F238E27FC236}">
              <a16:creationId xmlns:a16="http://schemas.microsoft.com/office/drawing/2014/main" id="{961515D0-1BB4-427C-BB1B-27FBF4E0C845}"/>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8" name="Picture 7" descr="NCCP CMYK BI.jpg">
          <a:extLst>
            <a:ext uri="{FF2B5EF4-FFF2-40B4-BE49-F238E27FC236}">
              <a16:creationId xmlns:a16="http://schemas.microsoft.com/office/drawing/2014/main" id="{5C83A829-6539-48C1-B211-AD19A56B6D9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9" name="Picture 8" descr="NCCP CMYK BI.jpg">
          <a:extLst>
            <a:ext uri="{FF2B5EF4-FFF2-40B4-BE49-F238E27FC236}">
              <a16:creationId xmlns:a16="http://schemas.microsoft.com/office/drawing/2014/main" id="{D31E0122-B51B-41D8-B7AE-B75414D6694B}"/>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10" name="Picture 9" descr="NCCP CMYK BI.jpg">
          <a:extLst>
            <a:ext uri="{FF2B5EF4-FFF2-40B4-BE49-F238E27FC236}">
              <a16:creationId xmlns:a16="http://schemas.microsoft.com/office/drawing/2014/main" id="{24E71B57-DC8E-4824-92F2-5651EC6724EA}"/>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11" name="Picture 10" descr="NCCP CMYK BI.jpg">
          <a:extLst>
            <a:ext uri="{FF2B5EF4-FFF2-40B4-BE49-F238E27FC236}">
              <a16:creationId xmlns:a16="http://schemas.microsoft.com/office/drawing/2014/main" id="{79E5F017-A598-4A2C-B6EE-D9F4C2411489}"/>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12" name="Picture 11" descr="NCCP CMYK BI.jpg">
          <a:extLst>
            <a:ext uri="{FF2B5EF4-FFF2-40B4-BE49-F238E27FC236}">
              <a16:creationId xmlns:a16="http://schemas.microsoft.com/office/drawing/2014/main" id="{C0F3548D-E5AB-450D-BEF1-9F223F4BF99A}"/>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13" name="Picture 12" descr="NCCP CMYK BI.jpg">
          <a:extLst>
            <a:ext uri="{FF2B5EF4-FFF2-40B4-BE49-F238E27FC236}">
              <a16:creationId xmlns:a16="http://schemas.microsoft.com/office/drawing/2014/main" id="{C7E19E52-C2E4-4884-8F38-4CC2890E5020}"/>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14" name="Picture 13" descr="NCCP CMYK BI.jpg">
          <a:extLst>
            <a:ext uri="{FF2B5EF4-FFF2-40B4-BE49-F238E27FC236}">
              <a16:creationId xmlns:a16="http://schemas.microsoft.com/office/drawing/2014/main" id="{12B176C5-75F9-42B4-8FE9-3560FF583825}"/>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15" name="Picture 14" descr="NCCP CMYK BI.jpg">
          <a:extLst>
            <a:ext uri="{FF2B5EF4-FFF2-40B4-BE49-F238E27FC236}">
              <a16:creationId xmlns:a16="http://schemas.microsoft.com/office/drawing/2014/main" id="{D6581B62-96A1-4691-B56A-DCB23EBAD0E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 name="Picture 15" descr="NCCP CMYK BI.jpg">
          <a:extLst>
            <a:ext uri="{FF2B5EF4-FFF2-40B4-BE49-F238E27FC236}">
              <a16:creationId xmlns:a16="http://schemas.microsoft.com/office/drawing/2014/main" id="{8FE28D66-411F-4DE5-ABA8-A2EB0185885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7" name="Picture 16" descr="NCCP CMYK BI.jpg">
          <a:extLst>
            <a:ext uri="{FF2B5EF4-FFF2-40B4-BE49-F238E27FC236}">
              <a16:creationId xmlns:a16="http://schemas.microsoft.com/office/drawing/2014/main" id="{1B60709C-C5E8-450A-9BDE-6849877341B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 name="Picture 17" descr="NCCP CMYK BI.jpg">
          <a:extLst>
            <a:ext uri="{FF2B5EF4-FFF2-40B4-BE49-F238E27FC236}">
              <a16:creationId xmlns:a16="http://schemas.microsoft.com/office/drawing/2014/main" id="{35C048FE-371D-4AB7-B7C5-181287DF897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 name="Picture 18" descr="NCCP CMYK BI.jpg">
          <a:extLst>
            <a:ext uri="{FF2B5EF4-FFF2-40B4-BE49-F238E27FC236}">
              <a16:creationId xmlns:a16="http://schemas.microsoft.com/office/drawing/2014/main" id="{111BBC17-AA45-411E-9E9A-E18132571D2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0" name="Picture 19" descr="NCCP CMYK BI.jpg">
          <a:extLst>
            <a:ext uri="{FF2B5EF4-FFF2-40B4-BE49-F238E27FC236}">
              <a16:creationId xmlns:a16="http://schemas.microsoft.com/office/drawing/2014/main" id="{68B30DA9-D39F-4728-A1D2-FB368C7CBD6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65942</xdr:rowOff>
    </xdr:from>
    <xdr:to>
      <xdr:col>33</xdr:col>
      <xdr:colOff>7327</xdr:colOff>
      <xdr:row>40</xdr:row>
      <xdr:rowOff>87923</xdr:rowOff>
    </xdr:to>
    <xdr:cxnSp macro="">
      <xdr:nvCxnSpPr>
        <xdr:cNvPr id="21" name="Straight Connector 20">
          <a:extLst>
            <a:ext uri="{FF2B5EF4-FFF2-40B4-BE49-F238E27FC236}">
              <a16:creationId xmlns:a16="http://schemas.microsoft.com/office/drawing/2014/main" id="{C9B0E411-3C03-453A-9D09-BF6629B24DD3}"/>
            </a:ext>
          </a:extLst>
        </xdr:cNvPr>
        <xdr:cNvCxnSpPr/>
      </xdr:nvCxnSpPr>
      <xdr:spPr>
        <a:xfrm flipV="1">
          <a:off x="29308" y="6819167"/>
          <a:ext cx="23485719" cy="219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22" name="Picture 21" descr="NCCP CMYK BI.jpg">
          <a:extLst>
            <a:ext uri="{FF2B5EF4-FFF2-40B4-BE49-F238E27FC236}">
              <a16:creationId xmlns:a16="http://schemas.microsoft.com/office/drawing/2014/main" id="{8013BF60-86F0-4BE3-A432-48A62A741235}"/>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23" name="Picture 22" descr="NCCP CMYK BI.jpg">
          <a:extLst>
            <a:ext uri="{FF2B5EF4-FFF2-40B4-BE49-F238E27FC236}">
              <a16:creationId xmlns:a16="http://schemas.microsoft.com/office/drawing/2014/main" id="{C4501E62-B0AF-479D-AE8F-DE169357CE7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4" name="Picture 23" descr="NCCP CMYK BI.jpg">
          <a:extLst>
            <a:ext uri="{FF2B5EF4-FFF2-40B4-BE49-F238E27FC236}">
              <a16:creationId xmlns:a16="http://schemas.microsoft.com/office/drawing/2014/main" id="{08B9B881-6A8B-44B7-9638-0DA609CFD23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5" name="Picture 24" descr="NCCP CMYK BI.jpg">
          <a:extLst>
            <a:ext uri="{FF2B5EF4-FFF2-40B4-BE49-F238E27FC236}">
              <a16:creationId xmlns:a16="http://schemas.microsoft.com/office/drawing/2014/main" id="{280CEC6F-FD2E-497D-AB5A-C836CBF23BB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6" name="Picture 25" descr="NCCP CMYK BI.jpg">
          <a:extLst>
            <a:ext uri="{FF2B5EF4-FFF2-40B4-BE49-F238E27FC236}">
              <a16:creationId xmlns:a16="http://schemas.microsoft.com/office/drawing/2014/main" id="{AB0DD36A-9D5C-4466-9645-2ECEA48CD69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7" name="Picture 26" descr="NCCP CMYK BI.jpg">
          <a:extLst>
            <a:ext uri="{FF2B5EF4-FFF2-40B4-BE49-F238E27FC236}">
              <a16:creationId xmlns:a16="http://schemas.microsoft.com/office/drawing/2014/main" id="{4B2C3BC9-834E-41DE-883D-87DE85FD755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twoCellAnchor editAs="oneCell">
    <xdr:from>
      <xdr:col>10</xdr:col>
      <xdr:colOff>0</xdr:colOff>
      <xdr:row>8</xdr:row>
      <xdr:rowOff>0</xdr:rowOff>
    </xdr:from>
    <xdr:to>
      <xdr:col>10</xdr:col>
      <xdr:colOff>0</xdr:colOff>
      <xdr:row>11</xdr:row>
      <xdr:rowOff>30245</xdr:rowOff>
    </xdr:to>
    <xdr:pic>
      <xdr:nvPicPr>
        <xdr:cNvPr id="28" name="Picture 27" descr="NCCP CMYK BI.jpg">
          <a:extLst>
            <a:ext uri="{FF2B5EF4-FFF2-40B4-BE49-F238E27FC236}">
              <a16:creationId xmlns:a16="http://schemas.microsoft.com/office/drawing/2014/main" id="{7A622E94-C47D-428E-9740-C6D38F957E4E}"/>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16020"/>
        </a:xfrm>
        <a:prstGeom prst="rect">
          <a:avLst/>
        </a:prstGeom>
      </xdr:spPr>
    </xdr:pic>
    <xdr:clientData/>
  </xdr:twoCellAnchor>
  <xdr:oneCellAnchor>
    <xdr:from>
      <xdr:col>11</xdr:col>
      <xdr:colOff>0</xdr:colOff>
      <xdr:row>70</xdr:row>
      <xdr:rowOff>0</xdr:rowOff>
    </xdr:from>
    <xdr:ext cx="0" cy="510159"/>
    <xdr:pic>
      <xdr:nvPicPr>
        <xdr:cNvPr id="29" name="Picture 28" descr="NCCP CMYK BI.jpg">
          <a:extLst>
            <a:ext uri="{FF2B5EF4-FFF2-40B4-BE49-F238E27FC236}">
              <a16:creationId xmlns:a16="http://schemas.microsoft.com/office/drawing/2014/main" id="{771EF31B-C9A5-4978-A3A0-A00708141050}"/>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0" name="Picture 29" descr="NCCP CMYK BI.jpg">
          <a:extLst>
            <a:ext uri="{FF2B5EF4-FFF2-40B4-BE49-F238E27FC236}">
              <a16:creationId xmlns:a16="http://schemas.microsoft.com/office/drawing/2014/main" id="{E3FE09C2-60D0-4571-81A9-B84ECCFD22C8}"/>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1" name="Picture 30" descr="NCCP CMYK BI.jpg">
          <a:extLst>
            <a:ext uri="{FF2B5EF4-FFF2-40B4-BE49-F238E27FC236}">
              <a16:creationId xmlns:a16="http://schemas.microsoft.com/office/drawing/2014/main" id="{15837AFA-A37F-4172-8276-9964F8AECD3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2" name="Picture 31" descr="NCCP CMYK BI.jpg">
          <a:extLst>
            <a:ext uri="{FF2B5EF4-FFF2-40B4-BE49-F238E27FC236}">
              <a16:creationId xmlns:a16="http://schemas.microsoft.com/office/drawing/2014/main" id="{B30755CC-819F-4192-9DD4-C8E4B240C915}"/>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3" name="Picture 32" descr="NCCP CMYK BI.jpg">
          <a:extLst>
            <a:ext uri="{FF2B5EF4-FFF2-40B4-BE49-F238E27FC236}">
              <a16:creationId xmlns:a16="http://schemas.microsoft.com/office/drawing/2014/main" id="{8026A8CB-593E-43F4-8324-EC5D6AADBD9B}"/>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4" name="Picture 33" descr="NCCP CMYK BI.jpg">
          <a:extLst>
            <a:ext uri="{FF2B5EF4-FFF2-40B4-BE49-F238E27FC236}">
              <a16:creationId xmlns:a16="http://schemas.microsoft.com/office/drawing/2014/main" id="{EBC5BBB1-96F3-42C5-A6EC-A0986223190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5" name="Picture 34" descr="NCCP CMYK BI.jpg">
          <a:extLst>
            <a:ext uri="{FF2B5EF4-FFF2-40B4-BE49-F238E27FC236}">
              <a16:creationId xmlns:a16="http://schemas.microsoft.com/office/drawing/2014/main" id="{CAE8D9B5-F735-4030-A9BC-71E6259DE63F}"/>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36" name="Picture 35" descr="NCCP CMYK BI.jpg">
          <a:extLst>
            <a:ext uri="{FF2B5EF4-FFF2-40B4-BE49-F238E27FC236}">
              <a16:creationId xmlns:a16="http://schemas.microsoft.com/office/drawing/2014/main" id="{A040E5E1-B127-4C42-BCFC-15474609278E}"/>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37" name="Picture 36" descr="NCCP CMYK BI.jpg">
          <a:extLst>
            <a:ext uri="{FF2B5EF4-FFF2-40B4-BE49-F238E27FC236}">
              <a16:creationId xmlns:a16="http://schemas.microsoft.com/office/drawing/2014/main" id="{2889AF1B-200A-44DE-898A-77F9E2C122F6}"/>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38" name="Picture 37" descr="NCCP CMYK BI.jpg">
          <a:extLst>
            <a:ext uri="{FF2B5EF4-FFF2-40B4-BE49-F238E27FC236}">
              <a16:creationId xmlns:a16="http://schemas.microsoft.com/office/drawing/2014/main" id="{5A7662ED-D4FE-47D6-960D-519BACDCC8C6}"/>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39" name="Picture 38" descr="NCCP CMYK BI.jpg">
          <a:extLst>
            <a:ext uri="{FF2B5EF4-FFF2-40B4-BE49-F238E27FC236}">
              <a16:creationId xmlns:a16="http://schemas.microsoft.com/office/drawing/2014/main" id="{31D5DC6E-F028-4563-916D-FF44879E5E98}"/>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40" name="Picture 39" descr="NCCP CMYK BI.jpg">
          <a:extLst>
            <a:ext uri="{FF2B5EF4-FFF2-40B4-BE49-F238E27FC236}">
              <a16:creationId xmlns:a16="http://schemas.microsoft.com/office/drawing/2014/main" id="{EB5B7C21-A49D-4ADA-A176-2D150791ADF8}"/>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41" name="Picture 40" descr="NCCP CMYK BI.jpg">
          <a:extLst>
            <a:ext uri="{FF2B5EF4-FFF2-40B4-BE49-F238E27FC236}">
              <a16:creationId xmlns:a16="http://schemas.microsoft.com/office/drawing/2014/main" id="{DB3ABF4C-BF63-4674-B18C-9D543F224BF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2" name="Picture 41" descr="NCCP CMYK BI.jpg">
          <a:extLst>
            <a:ext uri="{FF2B5EF4-FFF2-40B4-BE49-F238E27FC236}">
              <a16:creationId xmlns:a16="http://schemas.microsoft.com/office/drawing/2014/main" id="{8602D292-A138-49BB-9BDF-2D92DD90C35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3" name="Picture 42" descr="NCCP CMYK BI.jpg">
          <a:extLst>
            <a:ext uri="{FF2B5EF4-FFF2-40B4-BE49-F238E27FC236}">
              <a16:creationId xmlns:a16="http://schemas.microsoft.com/office/drawing/2014/main" id="{644F7103-4CC3-4CEC-90BB-0F744175E36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4" name="Picture 43" descr="NCCP CMYK BI.jpg">
          <a:extLst>
            <a:ext uri="{FF2B5EF4-FFF2-40B4-BE49-F238E27FC236}">
              <a16:creationId xmlns:a16="http://schemas.microsoft.com/office/drawing/2014/main" id="{BA1F9067-D79E-49E7-8100-FC4D87B1093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 name="Picture 44" descr="NCCP CMYK BI.jpg">
          <a:extLst>
            <a:ext uri="{FF2B5EF4-FFF2-40B4-BE49-F238E27FC236}">
              <a16:creationId xmlns:a16="http://schemas.microsoft.com/office/drawing/2014/main" id="{E86EA665-C263-4763-927D-C213F6449C7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6" name="Picture 45" descr="NCCP CMYK BI.jpg">
          <a:extLst>
            <a:ext uri="{FF2B5EF4-FFF2-40B4-BE49-F238E27FC236}">
              <a16:creationId xmlns:a16="http://schemas.microsoft.com/office/drawing/2014/main" id="{DA4A7024-194B-4B26-A290-8C7A3F1D4EB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66675</xdr:rowOff>
    </xdr:from>
    <xdr:to>
      <xdr:col>35</xdr:col>
      <xdr:colOff>19050</xdr:colOff>
      <xdr:row>40</xdr:row>
      <xdr:rowOff>87924</xdr:rowOff>
    </xdr:to>
    <xdr:cxnSp macro="">
      <xdr:nvCxnSpPr>
        <xdr:cNvPr id="47" name="Straight Connector 46">
          <a:extLst>
            <a:ext uri="{FF2B5EF4-FFF2-40B4-BE49-F238E27FC236}">
              <a16:creationId xmlns:a16="http://schemas.microsoft.com/office/drawing/2014/main" id="{B2423F0D-064B-47A5-B4D2-4F955B116704}"/>
            </a:ext>
          </a:extLst>
        </xdr:cNvPr>
        <xdr:cNvCxnSpPr/>
      </xdr:nvCxnSpPr>
      <xdr:spPr>
        <a:xfrm flipV="1">
          <a:off x="29308" y="6819900"/>
          <a:ext cx="24983342" cy="2124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48" name="Picture 47" descr="NCCP CMYK BI.jpg">
          <a:extLst>
            <a:ext uri="{FF2B5EF4-FFF2-40B4-BE49-F238E27FC236}">
              <a16:creationId xmlns:a16="http://schemas.microsoft.com/office/drawing/2014/main" id="{DEBEBC1B-AC17-429A-AD5B-39EBC8611AAC}"/>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49" name="Picture 48" descr="NCCP CMYK BI.jpg">
          <a:extLst>
            <a:ext uri="{FF2B5EF4-FFF2-40B4-BE49-F238E27FC236}">
              <a16:creationId xmlns:a16="http://schemas.microsoft.com/office/drawing/2014/main" id="{A9E71FF8-3B39-4E84-AF40-8C26F729190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0" name="Picture 49" descr="NCCP CMYK BI.jpg">
          <a:extLst>
            <a:ext uri="{FF2B5EF4-FFF2-40B4-BE49-F238E27FC236}">
              <a16:creationId xmlns:a16="http://schemas.microsoft.com/office/drawing/2014/main" id="{22446880-AD14-452B-BD3E-29ADA1806EA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1" name="Picture 50" descr="NCCP CMYK BI.jpg">
          <a:extLst>
            <a:ext uri="{FF2B5EF4-FFF2-40B4-BE49-F238E27FC236}">
              <a16:creationId xmlns:a16="http://schemas.microsoft.com/office/drawing/2014/main" id="{53583E7E-E9AA-4BC0-BF5E-43E4FADC4DD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2" name="Picture 51" descr="NCCP CMYK BI.jpg">
          <a:extLst>
            <a:ext uri="{FF2B5EF4-FFF2-40B4-BE49-F238E27FC236}">
              <a16:creationId xmlns:a16="http://schemas.microsoft.com/office/drawing/2014/main" id="{7BC4C1D9-62C7-41E5-9363-60900AD3983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 name="Picture 52" descr="NCCP CMYK BI.jpg">
          <a:extLst>
            <a:ext uri="{FF2B5EF4-FFF2-40B4-BE49-F238E27FC236}">
              <a16:creationId xmlns:a16="http://schemas.microsoft.com/office/drawing/2014/main" id="{17D79E66-6BA8-4C4B-9232-ED9BDE7B86A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 name="Picture 53" descr="NCCP CMYK BI.jpg">
          <a:extLst>
            <a:ext uri="{FF2B5EF4-FFF2-40B4-BE49-F238E27FC236}">
              <a16:creationId xmlns:a16="http://schemas.microsoft.com/office/drawing/2014/main" id="{159F13CC-E8E8-47D2-8E62-2815474EAFD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5" name="Picture 54" descr="NCCP CMYK BI.jpg">
          <a:extLst>
            <a:ext uri="{FF2B5EF4-FFF2-40B4-BE49-F238E27FC236}">
              <a16:creationId xmlns:a16="http://schemas.microsoft.com/office/drawing/2014/main" id="{A9D65DE3-5EF0-4E7D-B9AB-01AF236BFC8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28</xdr:col>
      <xdr:colOff>0</xdr:colOff>
      <xdr:row>8</xdr:row>
      <xdr:rowOff>0</xdr:rowOff>
    </xdr:from>
    <xdr:ext cx="0" cy="500892"/>
    <xdr:pic>
      <xdr:nvPicPr>
        <xdr:cNvPr id="56" name="Picture 55" descr="NCCP CMYK BI.jpg">
          <a:extLst>
            <a:ext uri="{FF2B5EF4-FFF2-40B4-BE49-F238E27FC236}">
              <a16:creationId xmlns:a16="http://schemas.microsoft.com/office/drawing/2014/main" id="{9473CFBB-5E6A-4AF2-97D8-D51A4FC93A48}"/>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twoCellAnchor editAs="oneCell">
    <xdr:from>
      <xdr:col>10</xdr:col>
      <xdr:colOff>0</xdr:colOff>
      <xdr:row>8</xdr:row>
      <xdr:rowOff>0</xdr:rowOff>
    </xdr:from>
    <xdr:to>
      <xdr:col>10</xdr:col>
      <xdr:colOff>0</xdr:colOff>
      <xdr:row>11</xdr:row>
      <xdr:rowOff>30245</xdr:rowOff>
    </xdr:to>
    <xdr:pic>
      <xdr:nvPicPr>
        <xdr:cNvPr id="57" name="Picture 56" descr="NCCP CMYK BI.jpg">
          <a:extLst>
            <a:ext uri="{FF2B5EF4-FFF2-40B4-BE49-F238E27FC236}">
              <a16:creationId xmlns:a16="http://schemas.microsoft.com/office/drawing/2014/main" id="{DF6091D4-5422-45A5-80A0-E712801A25EB}"/>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16020"/>
        </a:xfrm>
        <a:prstGeom prst="rect">
          <a:avLst/>
        </a:prstGeom>
      </xdr:spPr>
    </xdr:pic>
    <xdr:clientData/>
  </xdr:twoCellAnchor>
  <xdr:oneCellAnchor>
    <xdr:from>
      <xdr:col>21</xdr:col>
      <xdr:colOff>0</xdr:colOff>
      <xdr:row>8</xdr:row>
      <xdr:rowOff>0</xdr:rowOff>
    </xdr:from>
    <xdr:ext cx="0" cy="510159"/>
    <xdr:pic>
      <xdr:nvPicPr>
        <xdr:cNvPr id="58" name="Picture 57" descr="NCCP CMYK BI.jpg">
          <a:extLst>
            <a:ext uri="{FF2B5EF4-FFF2-40B4-BE49-F238E27FC236}">
              <a16:creationId xmlns:a16="http://schemas.microsoft.com/office/drawing/2014/main" id="{4F513955-5F58-4DD5-B239-8EFC019BDC8C}"/>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21</xdr:col>
      <xdr:colOff>0</xdr:colOff>
      <xdr:row>8</xdr:row>
      <xdr:rowOff>0</xdr:rowOff>
    </xdr:from>
    <xdr:ext cx="0" cy="510159"/>
    <xdr:pic>
      <xdr:nvPicPr>
        <xdr:cNvPr id="59" name="Picture 58" descr="NCCP CMYK BI.jpg">
          <a:extLst>
            <a:ext uri="{FF2B5EF4-FFF2-40B4-BE49-F238E27FC236}">
              <a16:creationId xmlns:a16="http://schemas.microsoft.com/office/drawing/2014/main" id="{DDFBD502-BD9E-46ED-91A2-09645C8FCC6E}"/>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23</xdr:col>
      <xdr:colOff>0</xdr:colOff>
      <xdr:row>8</xdr:row>
      <xdr:rowOff>0</xdr:rowOff>
    </xdr:from>
    <xdr:ext cx="0" cy="513822"/>
    <xdr:pic>
      <xdr:nvPicPr>
        <xdr:cNvPr id="60" name="Picture 59" descr="NCCP CMYK BI.jpg">
          <a:extLst>
            <a:ext uri="{FF2B5EF4-FFF2-40B4-BE49-F238E27FC236}">
              <a16:creationId xmlns:a16="http://schemas.microsoft.com/office/drawing/2014/main" id="{D690196A-7A17-44F3-B9C5-48745666F244}"/>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28</xdr:col>
      <xdr:colOff>0</xdr:colOff>
      <xdr:row>8</xdr:row>
      <xdr:rowOff>0</xdr:rowOff>
    </xdr:from>
    <xdr:ext cx="0" cy="513822"/>
    <xdr:pic>
      <xdr:nvPicPr>
        <xdr:cNvPr id="61" name="Picture 60" descr="NCCP CMYK BI.jpg">
          <a:extLst>
            <a:ext uri="{FF2B5EF4-FFF2-40B4-BE49-F238E27FC236}">
              <a16:creationId xmlns:a16="http://schemas.microsoft.com/office/drawing/2014/main" id="{56A04A97-D16E-4828-B9C8-A8AE997807C1}"/>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28</xdr:col>
      <xdr:colOff>0</xdr:colOff>
      <xdr:row>8</xdr:row>
      <xdr:rowOff>0</xdr:rowOff>
    </xdr:from>
    <xdr:ext cx="0" cy="500892"/>
    <xdr:pic>
      <xdr:nvPicPr>
        <xdr:cNvPr id="62" name="Picture 61" descr="NCCP CMYK BI.jpg">
          <a:extLst>
            <a:ext uri="{FF2B5EF4-FFF2-40B4-BE49-F238E27FC236}">
              <a16:creationId xmlns:a16="http://schemas.microsoft.com/office/drawing/2014/main" id="{ADEEFA17-7A71-4B04-916E-5460707F7A20}"/>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oneCellAnchor>
    <xdr:from>
      <xdr:col>19</xdr:col>
      <xdr:colOff>0</xdr:colOff>
      <xdr:row>42</xdr:row>
      <xdr:rowOff>0</xdr:rowOff>
    </xdr:from>
    <xdr:ext cx="0" cy="510159"/>
    <xdr:pic>
      <xdr:nvPicPr>
        <xdr:cNvPr id="63" name="Picture 62" descr="NCCP CMYK BI.jpg">
          <a:extLst>
            <a:ext uri="{FF2B5EF4-FFF2-40B4-BE49-F238E27FC236}">
              <a16:creationId xmlns:a16="http://schemas.microsoft.com/office/drawing/2014/main" id="{AF9A82E0-AA99-4F68-9A52-0CF7D7FD984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 name="Picture 63" descr="NCCP CMYK BI.jpg">
          <a:extLst>
            <a:ext uri="{FF2B5EF4-FFF2-40B4-BE49-F238E27FC236}">
              <a16:creationId xmlns:a16="http://schemas.microsoft.com/office/drawing/2014/main" id="{12739B08-259A-42E4-815C-22319F54F0C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5" name="Picture 64" descr="NCCP CMYK BI.jpg">
          <a:extLst>
            <a:ext uri="{FF2B5EF4-FFF2-40B4-BE49-F238E27FC236}">
              <a16:creationId xmlns:a16="http://schemas.microsoft.com/office/drawing/2014/main" id="{57901841-405D-43CC-98A1-D338AEAB11B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 name="Picture 65" descr="NCCP CMYK BI.jpg">
          <a:extLst>
            <a:ext uri="{FF2B5EF4-FFF2-40B4-BE49-F238E27FC236}">
              <a16:creationId xmlns:a16="http://schemas.microsoft.com/office/drawing/2014/main" id="{36F774B8-3440-4B04-85F4-10CEFDE60B5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 name="Picture 66" descr="NCCP CMYK BI.jpg">
          <a:extLst>
            <a:ext uri="{FF2B5EF4-FFF2-40B4-BE49-F238E27FC236}">
              <a16:creationId xmlns:a16="http://schemas.microsoft.com/office/drawing/2014/main" id="{504571FC-F065-46B3-8E61-3CD2265C3E6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8" name="Picture 67" descr="NCCP CMYK BI.jpg">
          <a:extLst>
            <a:ext uri="{FF2B5EF4-FFF2-40B4-BE49-F238E27FC236}">
              <a16:creationId xmlns:a16="http://schemas.microsoft.com/office/drawing/2014/main" id="{B107877C-AB4B-423E-BF10-D2A60BB4B6C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 name="Picture 68" descr="NCCP CMYK BI.jpg">
          <a:extLst>
            <a:ext uri="{FF2B5EF4-FFF2-40B4-BE49-F238E27FC236}">
              <a16:creationId xmlns:a16="http://schemas.microsoft.com/office/drawing/2014/main" id="{9F382C49-D80C-4360-910C-F8E3C3E294F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 name="Picture 69" descr="NCCP CMYK BI.jpg">
          <a:extLst>
            <a:ext uri="{FF2B5EF4-FFF2-40B4-BE49-F238E27FC236}">
              <a16:creationId xmlns:a16="http://schemas.microsoft.com/office/drawing/2014/main" id="{2C480691-A7A8-42A6-A054-110D5836D77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1" name="Picture 70" descr="NCCP CMYK BI.jpg">
          <a:extLst>
            <a:ext uri="{FF2B5EF4-FFF2-40B4-BE49-F238E27FC236}">
              <a16:creationId xmlns:a16="http://schemas.microsoft.com/office/drawing/2014/main" id="{2F253260-D429-4EA1-8DBE-6F2780094D6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2" name="Picture 71" descr="NCCP CMYK BI.jpg">
          <a:extLst>
            <a:ext uri="{FF2B5EF4-FFF2-40B4-BE49-F238E27FC236}">
              <a16:creationId xmlns:a16="http://schemas.microsoft.com/office/drawing/2014/main" id="{0BDF725D-7F8E-42D0-9613-71AC0CE0B75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 name="Picture 72" descr="NCCP CMYK BI.jpg">
          <a:extLst>
            <a:ext uri="{FF2B5EF4-FFF2-40B4-BE49-F238E27FC236}">
              <a16:creationId xmlns:a16="http://schemas.microsoft.com/office/drawing/2014/main" id="{02CD2F4C-B2EE-4209-A754-6C763A16DFF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4" name="Picture 73" descr="NCCP CMYK BI.jpg">
          <a:extLst>
            <a:ext uri="{FF2B5EF4-FFF2-40B4-BE49-F238E27FC236}">
              <a16:creationId xmlns:a16="http://schemas.microsoft.com/office/drawing/2014/main" id="{F6539E7C-D7E9-44C8-AA5A-37E65C23F8B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5" name="Picture 74" descr="NCCP CMYK BI.jpg">
          <a:extLst>
            <a:ext uri="{FF2B5EF4-FFF2-40B4-BE49-F238E27FC236}">
              <a16:creationId xmlns:a16="http://schemas.microsoft.com/office/drawing/2014/main" id="{96D22C76-0075-485D-B7E8-CB0CC4233A2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twoCellAnchor editAs="oneCell">
    <xdr:from>
      <xdr:col>10</xdr:col>
      <xdr:colOff>0</xdr:colOff>
      <xdr:row>1</xdr:row>
      <xdr:rowOff>0</xdr:rowOff>
    </xdr:from>
    <xdr:to>
      <xdr:col>10</xdr:col>
      <xdr:colOff>0</xdr:colOff>
      <xdr:row>3</xdr:row>
      <xdr:rowOff>115970</xdr:rowOff>
    </xdr:to>
    <xdr:pic>
      <xdr:nvPicPr>
        <xdr:cNvPr id="76" name="Picture 75" descr="NCCP CMYK BI.jpg">
          <a:extLst>
            <a:ext uri="{FF2B5EF4-FFF2-40B4-BE49-F238E27FC236}">
              <a16:creationId xmlns:a16="http://schemas.microsoft.com/office/drawing/2014/main" id="{B6E83D5B-3148-400A-A916-A6516FDBDD4C}"/>
            </a:ext>
          </a:extLst>
        </xdr:cNvPr>
        <xdr:cNvPicPr>
          <a:picLocks noChangeAspect="1"/>
        </xdr:cNvPicPr>
      </xdr:nvPicPr>
      <xdr:blipFill>
        <a:blip xmlns:r="http://schemas.openxmlformats.org/officeDocument/2006/relationships" r:embed="rId1" cstate="print"/>
        <a:stretch>
          <a:fillRect/>
        </a:stretch>
      </xdr:blipFill>
      <xdr:spPr>
        <a:xfrm>
          <a:off x="7296150" y="171450"/>
          <a:ext cx="0" cy="487445"/>
        </a:xfrm>
        <a:prstGeom prst="rect">
          <a:avLst/>
        </a:prstGeom>
      </xdr:spPr>
    </xdr:pic>
    <xdr:clientData/>
  </xdr:twoCellAnchor>
  <xdr:oneCellAnchor>
    <xdr:from>
      <xdr:col>21</xdr:col>
      <xdr:colOff>0</xdr:colOff>
      <xdr:row>1</xdr:row>
      <xdr:rowOff>0</xdr:rowOff>
    </xdr:from>
    <xdr:ext cx="0" cy="510159"/>
    <xdr:pic>
      <xdr:nvPicPr>
        <xdr:cNvPr id="77" name="Picture 76" descr="NCCP CMYK BI.jpg">
          <a:extLst>
            <a:ext uri="{FF2B5EF4-FFF2-40B4-BE49-F238E27FC236}">
              <a16:creationId xmlns:a16="http://schemas.microsoft.com/office/drawing/2014/main" id="{4DF89FC4-EB00-4ACF-AD2E-52759621C16C}"/>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21</xdr:col>
      <xdr:colOff>0</xdr:colOff>
      <xdr:row>1</xdr:row>
      <xdr:rowOff>0</xdr:rowOff>
    </xdr:from>
    <xdr:ext cx="0" cy="510159"/>
    <xdr:pic>
      <xdr:nvPicPr>
        <xdr:cNvPr id="78" name="Picture 77" descr="NCCP CMYK BI.jpg">
          <a:extLst>
            <a:ext uri="{FF2B5EF4-FFF2-40B4-BE49-F238E27FC236}">
              <a16:creationId xmlns:a16="http://schemas.microsoft.com/office/drawing/2014/main" id="{B0DB4704-103E-44D1-B46E-E1E64BEC732C}"/>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23</xdr:col>
      <xdr:colOff>0</xdr:colOff>
      <xdr:row>1</xdr:row>
      <xdr:rowOff>0</xdr:rowOff>
    </xdr:from>
    <xdr:ext cx="0" cy="513822"/>
    <xdr:pic>
      <xdr:nvPicPr>
        <xdr:cNvPr id="79" name="Picture 78" descr="NCCP CMYK BI.jpg">
          <a:extLst>
            <a:ext uri="{FF2B5EF4-FFF2-40B4-BE49-F238E27FC236}">
              <a16:creationId xmlns:a16="http://schemas.microsoft.com/office/drawing/2014/main" id="{E96561D5-1A73-4A8F-815A-ED0E96BEA58E}"/>
            </a:ext>
          </a:extLst>
        </xdr:cNvPr>
        <xdr:cNvPicPr>
          <a:picLocks noChangeAspect="1"/>
        </xdr:cNvPicPr>
      </xdr:nvPicPr>
      <xdr:blipFill>
        <a:blip xmlns:r="http://schemas.openxmlformats.org/officeDocument/2006/relationships" r:embed="rId1" cstate="print"/>
        <a:stretch>
          <a:fillRect/>
        </a:stretch>
      </xdr:blipFill>
      <xdr:spPr>
        <a:xfrm>
          <a:off x="16078200" y="171450"/>
          <a:ext cx="0" cy="513822"/>
        </a:xfrm>
        <a:prstGeom prst="rect">
          <a:avLst/>
        </a:prstGeom>
      </xdr:spPr>
    </xdr:pic>
    <xdr:clientData/>
  </xdr:oneCellAnchor>
  <xdr:oneCellAnchor>
    <xdr:from>
      <xdr:col>28</xdr:col>
      <xdr:colOff>0</xdr:colOff>
      <xdr:row>1</xdr:row>
      <xdr:rowOff>0</xdr:rowOff>
    </xdr:from>
    <xdr:ext cx="0" cy="513822"/>
    <xdr:pic>
      <xdr:nvPicPr>
        <xdr:cNvPr id="80" name="Picture 79" descr="NCCP CMYK BI.jpg">
          <a:extLst>
            <a:ext uri="{FF2B5EF4-FFF2-40B4-BE49-F238E27FC236}">
              <a16:creationId xmlns:a16="http://schemas.microsoft.com/office/drawing/2014/main" id="{4149C779-5F5A-40CC-9C13-70F35FAC29B9}"/>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13822"/>
        </a:xfrm>
        <a:prstGeom prst="rect">
          <a:avLst/>
        </a:prstGeom>
      </xdr:spPr>
    </xdr:pic>
    <xdr:clientData/>
  </xdr:oneCellAnchor>
  <xdr:oneCellAnchor>
    <xdr:from>
      <xdr:col>28</xdr:col>
      <xdr:colOff>0</xdr:colOff>
      <xdr:row>1</xdr:row>
      <xdr:rowOff>0</xdr:rowOff>
    </xdr:from>
    <xdr:ext cx="0" cy="500892"/>
    <xdr:pic>
      <xdr:nvPicPr>
        <xdr:cNvPr id="81" name="Picture 80" descr="NCCP CMYK BI.jpg">
          <a:extLst>
            <a:ext uri="{FF2B5EF4-FFF2-40B4-BE49-F238E27FC236}">
              <a16:creationId xmlns:a16="http://schemas.microsoft.com/office/drawing/2014/main" id="{B8FA6A97-17A4-4C76-8D3E-2D7E9DEBD0DB}"/>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00892"/>
        </a:xfrm>
        <a:prstGeom prst="rect">
          <a:avLst/>
        </a:prstGeom>
      </xdr:spPr>
    </xdr:pic>
    <xdr:clientData/>
  </xdr:oneCellAnchor>
  <xdr:oneCellAnchor>
    <xdr:from>
      <xdr:col>19</xdr:col>
      <xdr:colOff>0</xdr:colOff>
      <xdr:row>42</xdr:row>
      <xdr:rowOff>0</xdr:rowOff>
    </xdr:from>
    <xdr:ext cx="0" cy="510159"/>
    <xdr:pic>
      <xdr:nvPicPr>
        <xdr:cNvPr id="82" name="Picture 81" descr="NCCP CMYK BI.jpg">
          <a:extLst>
            <a:ext uri="{FF2B5EF4-FFF2-40B4-BE49-F238E27FC236}">
              <a16:creationId xmlns:a16="http://schemas.microsoft.com/office/drawing/2014/main" id="{35F2E47E-6A3D-4445-A2C3-30D295D6733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3" name="Picture 82" descr="NCCP CMYK BI.jpg">
          <a:extLst>
            <a:ext uri="{FF2B5EF4-FFF2-40B4-BE49-F238E27FC236}">
              <a16:creationId xmlns:a16="http://schemas.microsoft.com/office/drawing/2014/main" id="{0FBD804B-15E2-4DF3-A1FD-C3BE4E3A5FC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4" name="Picture 83" descr="NCCP CMYK BI.jpg">
          <a:extLst>
            <a:ext uri="{FF2B5EF4-FFF2-40B4-BE49-F238E27FC236}">
              <a16:creationId xmlns:a16="http://schemas.microsoft.com/office/drawing/2014/main" id="{09528438-97A9-4504-B8E4-7F4FACE1E73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5" name="Picture 84" descr="NCCP CMYK BI.jpg">
          <a:extLst>
            <a:ext uri="{FF2B5EF4-FFF2-40B4-BE49-F238E27FC236}">
              <a16:creationId xmlns:a16="http://schemas.microsoft.com/office/drawing/2014/main" id="{F854CED2-2EFE-4815-A6AB-F49815205A0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6" name="Picture 85" descr="NCCP CMYK BI.jpg">
          <a:extLst>
            <a:ext uri="{FF2B5EF4-FFF2-40B4-BE49-F238E27FC236}">
              <a16:creationId xmlns:a16="http://schemas.microsoft.com/office/drawing/2014/main" id="{ED13D3B4-1D32-4451-8CED-37F96569A84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7" name="Picture 86" descr="NCCP CMYK BI.jpg">
          <a:extLst>
            <a:ext uri="{FF2B5EF4-FFF2-40B4-BE49-F238E27FC236}">
              <a16:creationId xmlns:a16="http://schemas.microsoft.com/office/drawing/2014/main" id="{A7DAAAB0-9C1A-4058-B674-851F290D451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8" name="Picture 87" descr="NCCP CMYK BI.jpg">
          <a:extLst>
            <a:ext uri="{FF2B5EF4-FFF2-40B4-BE49-F238E27FC236}">
              <a16:creationId xmlns:a16="http://schemas.microsoft.com/office/drawing/2014/main" id="{5A7EA382-D921-4C8B-B1C5-0D473415362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9" name="Picture 88" descr="NCCP CMYK BI.jpg">
          <a:extLst>
            <a:ext uri="{FF2B5EF4-FFF2-40B4-BE49-F238E27FC236}">
              <a16:creationId xmlns:a16="http://schemas.microsoft.com/office/drawing/2014/main" id="{707FC552-2B59-4F3C-9CC8-03F7748C653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0" name="Picture 89" descr="NCCP CMYK BI.jpg">
          <a:extLst>
            <a:ext uri="{FF2B5EF4-FFF2-40B4-BE49-F238E27FC236}">
              <a16:creationId xmlns:a16="http://schemas.microsoft.com/office/drawing/2014/main" id="{4B69123C-29FB-408C-9AFA-4108886E437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1" name="Picture 90" descr="NCCP CMYK BI.jpg">
          <a:extLst>
            <a:ext uri="{FF2B5EF4-FFF2-40B4-BE49-F238E27FC236}">
              <a16:creationId xmlns:a16="http://schemas.microsoft.com/office/drawing/2014/main" id="{52A82BE6-B496-494E-82FB-EACBD9D871F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2" name="Picture 91" descr="NCCP CMYK BI.jpg">
          <a:extLst>
            <a:ext uri="{FF2B5EF4-FFF2-40B4-BE49-F238E27FC236}">
              <a16:creationId xmlns:a16="http://schemas.microsoft.com/office/drawing/2014/main" id="{D55A8AD1-2AE6-4D6D-AD9B-687C4D20BC2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3" name="Picture 92" descr="NCCP CMYK BI.jpg">
          <a:extLst>
            <a:ext uri="{FF2B5EF4-FFF2-40B4-BE49-F238E27FC236}">
              <a16:creationId xmlns:a16="http://schemas.microsoft.com/office/drawing/2014/main" id="{4E7D0336-BD8F-4B5D-A90D-BFCA8960A59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4" name="Picture 93" descr="NCCP CMYK BI.jpg">
          <a:extLst>
            <a:ext uri="{FF2B5EF4-FFF2-40B4-BE49-F238E27FC236}">
              <a16:creationId xmlns:a16="http://schemas.microsoft.com/office/drawing/2014/main" id="{F23260BA-73C9-41F6-BE0D-4F977255325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5" name="Picture 94" descr="NCCP CMYK BI.jpg">
          <a:extLst>
            <a:ext uri="{FF2B5EF4-FFF2-40B4-BE49-F238E27FC236}">
              <a16:creationId xmlns:a16="http://schemas.microsoft.com/office/drawing/2014/main" id="{8AE58E5B-779E-4EC7-81CD-4D642EE9C7B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6" name="Picture 95" descr="NCCP CMYK BI.jpg">
          <a:extLst>
            <a:ext uri="{FF2B5EF4-FFF2-40B4-BE49-F238E27FC236}">
              <a16:creationId xmlns:a16="http://schemas.microsoft.com/office/drawing/2014/main" id="{954E31D9-3EB2-46D1-9F03-F063E08BB1B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10</xdr:col>
      <xdr:colOff>0</xdr:colOff>
      <xdr:row>11</xdr:row>
      <xdr:rowOff>49295</xdr:rowOff>
    </xdr:to>
    <xdr:pic>
      <xdr:nvPicPr>
        <xdr:cNvPr id="2" name="Picture 1" descr="NCCP CMYK BI.jpg">
          <a:extLst>
            <a:ext uri="{FF2B5EF4-FFF2-40B4-BE49-F238E27FC236}">
              <a16:creationId xmlns:a16="http://schemas.microsoft.com/office/drawing/2014/main" id="{7A6E183F-A72C-49C1-A001-A4805FED8068}"/>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35070"/>
        </a:xfrm>
        <a:prstGeom prst="rect">
          <a:avLst/>
        </a:prstGeom>
      </xdr:spPr>
    </xdr:pic>
    <xdr:clientData/>
  </xdr:twoCellAnchor>
  <xdr:oneCellAnchor>
    <xdr:from>
      <xdr:col>11</xdr:col>
      <xdr:colOff>0</xdr:colOff>
      <xdr:row>70</xdr:row>
      <xdr:rowOff>0</xdr:rowOff>
    </xdr:from>
    <xdr:ext cx="0" cy="510159"/>
    <xdr:pic>
      <xdr:nvPicPr>
        <xdr:cNvPr id="3" name="Picture 2" descr="NCCP CMYK BI.jpg">
          <a:extLst>
            <a:ext uri="{FF2B5EF4-FFF2-40B4-BE49-F238E27FC236}">
              <a16:creationId xmlns:a16="http://schemas.microsoft.com/office/drawing/2014/main" id="{59B5E950-0514-4422-91AA-4C0896197280}"/>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4" name="Picture 3" descr="NCCP CMYK BI.jpg">
          <a:extLst>
            <a:ext uri="{FF2B5EF4-FFF2-40B4-BE49-F238E27FC236}">
              <a16:creationId xmlns:a16="http://schemas.microsoft.com/office/drawing/2014/main" id="{472BD757-F155-4764-BD11-0F05C897E774}"/>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5" name="Picture 4" descr="NCCP CMYK BI.jpg">
          <a:extLst>
            <a:ext uri="{FF2B5EF4-FFF2-40B4-BE49-F238E27FC236}">
              <a16:creationId xmlns:a16="http://schemas.microsoft.com/office/drawing/2014/main" id="{7210038B-7B4C-45B1-980A-7EA19FAEFB4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6" name="Picture 5" descr="NCCP CMYK BI.jpg">
          <a:extLst>
            <a:ext uri="{FF2B5EF4-FFF2-40B4-BE49-F238E27FC236}">
              <a16:creationId xmlns:a16="http://schemas.microsoft.com/office/drawing/2014/main" id="{0323A223-E273-448A-BA6A-32232C612BDE}"/>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7" name="Picture 6" descr="NCCP CMYK BI.jpg">
          <a:extLst>
            <a:ext uri="{FF2B5EF4-FFF2-40B4-BE49-F238E27FC236}">
              <a16:creationId xmlns:a16="http://schemas.microsoft.com/office/drawing/2014/main" id="{C3F857F6-C59B-4D50-8BC1-42487DFF6ECE}"/>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8" name="Picture 7" descr="NCCP CMYK BI.jpg">
          <a:extLst>
            <a:ext uri="{FF2B5EF4-FFF2-40B4-BE49-F238E27FC236}">
              <a16:creationId xmlns:a16="http://schemas.microsoft.com/office/drawing/2014/main" id="{A5CC314A-D983-49CF-AA1C-95EA1E3C8A4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9" name="Picture 8" descr="NCCP CMYK BI.jpg">
          <a:extLst>
            <a:ext uri="{FF2B5EF4-FFF2-40B4-BE49-F238E27FC236}">
              <a16:creationId xmlns:a16="http://schemas.microsoft.com/office/drawing/2014/main" id="{6DE622DC-24F8-4BA1-959C-E663BE7A8750}"/>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10" name="Picture 9" descr="NCCP CMYK BI.jpg">
          <a:extLst>
            <a:ext uri="{FF2B5EF4-FFF2-40B4-BE49-F238E27FC236}">
              <a16:creationId xmlns:a16="http://schemas.microsoft.com/office/drawing/2014/main" id="{892167E1-8C2A-4325-ABEB-B4A683E52DB5}"/>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11" name="Picture 10" descr="NCCP CMYK BI.jpg">
          <a:extLst>
            <a:ext uri="{FF2B5EF4-FFF2-40B4-BE49-F238E27FC236}">
              <a16:creationId xmlns:a16="http://schemas.microsoft.com/office/drawing/2014/main" id="{94978A5C-B0AF-49F6-BAEA-3B55553FBE07}"/>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12" name="Picture 11" descr="NCCP CMYK BI.jpg">
          <a:extLst>
            <a:ext uri="{FF2B5EF4-FFF2-40B4-BE49-F238E27FC236}">
              <a16:creationId xmlns:a16="http://schemas.microsoft.com/office/drawing/2014/main" id="{31613EC9-69D2-4EB7-9E93-E5E4EF2CE5BE}"/>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13" name="Picture 12" descr="NCCP CMYK BI.jpg">
          <a:extLst>
            <a:ext uri="{FF2B5EF4-FFF2-40B4-BE49-F238E27FC236}">
              <a16:creationId xmlns:a16="http://schemas.microsoft.com/office/drawing/2014/main" id="{5D39E8AF-D89A-4FD4-A662-6E2D539DE3F2}"/>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14" name="Picture 13" descr="NCCP CMYK BI.jpg">
          <a:extLst>
            <a:ext uri="{FF2B5EF4-FFF2-40B4-BE49-F238E27FC236}">
              <a16:creationId xmlns:a16="http://schemas.microsoft.com/office/drawing/2014/main" id="{0AD92377-11CC-4092-93F0-590ADB5FDF06}"/>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15" name="Picture 14" descr="NCCP CMYK BI.jpg">
          <a:extLst>
            <a:ext uri="{FF2B5EF4-FFF2-40B4-BE49-F238E27FC236}">
              <a16:creationId xmlns:a16="http://schemas.microsoft.com/office/drawing/2014/main" id="{8D6E9DF0-EC2C-4366-90BD-3B6AB15E4CE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 name="Picture 15" descr="NCCP CMYK BI.jpg">
          <a:extLst>
            <a:ext uri="{FF2B5EF4-FFF2-40B4-BE49-F238E27FC236}">
              <a16:creationId xmlns:a16="http://schemas.microsoft.com/office/drawing/2014/main" id="{91038FD5-F6DC-4FB6-AD17-EED6D4C9B2E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7" name="Picture 16" descr="NCCP CMYK BI.jpg">
          <a:extLst>
            <a:ext uri="{FF2B5EF4-FFF2-40B4-BE49-F238E27FC236}">
              <a16:creationId xmlns:a16="http://schemas.microsoft.com/office/drawing/2014/main" id="{7E75BA8E-0B9B-4BDC-B6E2-7DECDA09974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 name="Picture 17" descr="NCCP CMYK BI.jpg">
          <a:extLst>
            <a:ext uri="{FF2B5EF4-FFF2-40B4-BE49-F238E27FC236}">
              <a16:creationId xmlns:a16="http://schemas.microsoft.com/office/drawing/2014/main" id="{8D10E0CE-1ACE-4BF8-B76E-11661F97063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 name="Picture 18" descr="NCCP CMYK BI.jpg">
          <a:extLst>
            <a:ext uri="{FF2B5EF4-FFF2-40B4-BE49-F238E27FC236}">
              <a16:creationId xmlns:a16="http://schemas.microsoft.com/office/drawing/2014/main" id="{23807AC1-A1B8-4D66-A5F0-A1520C0F782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0" name="Picture 19" descr="NCCP CMYK BI.jpg">
          <a:extLst>
            <a:ext uri="{FF2B5EF4-FFF2-40B4-BE49-F238E27FC236}">
              <a16:creationId xmlns:a16="http://schemas.microsoft.com/office/drawing/2014/main" id="{A1B060BC-1ADB-47BA-B8AE-8E472A99123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65942</xdr:rowOff>
    </xdr:from>
    <xdr:to>
      <xdr:col>33</xdr:col>
      <xdr:colOff>7327</xdr:colOff>
      <xdr:row>40</xdr:row>
      <xdr:rowOff>87923</xdr:rowOff>
    </xdr:to>
    <xdr:cxnSp macro="">
      <xdr:nvCxnSpPr>
        <xdr:cNvPr id="21" name="Straight Connector 20">
          <a:extLst>
            <a:ext uri="{FF2B5EF4-FFF2-40B4-BE49-F238E27FC236}">
              <a16:creationId xmlns:a16="http://schemas.microsoft.com/office/drawing/2014/main" id="{895EC359-E5AF-4D1A-A5A6-91FF79726EE2}"/>
            </a:ext>
          </a:extLst>
        </xdr:cNvPr>
        <xdr:cNvCxnSpPr/>
      </xdr:nvCxnSpPr>
      <xdr:spPr>
        <a:xfrm flipV="1">
          <a:off x="29308" y="6819167"/>
          <a:ext cx="23485719" cy="219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22" name="Picture 21" descr="NCCP CMYK BI.jpg">
          <a:extLst>
            <a:ext uri="{FF2B5EF4-FFF2-40B4-BE49-F238E27FC236}">
              <a16:creationId xmlns:a16="http://schemas.microsoft.com/office/drawing/2014/main" id="{D6C7ECF6-7CA1-4431-AEDC-85593B60403F}"/>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23" name="Picture 22" descr="NCCP CMYK BI.jpg">
          <a:extLst>
            <a:ext uri="{FF2B5EF4-FFF2-40B4-BE49-F238E27FC236}">
              <a16:creationId xmlns:a16="http://schemas.microsoft.com/office/drawing/2014/main" id="{0F1477A6-28C1-4F25-B589-FB66F686C89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4" name="Picture 23" descr="NCCP CMYK BI.jpg">
          <a:extLst>
            <a:ext uri="{FF2B5EF4-FFF2-40B4-BE49-F238E27FC236}">
              <a16:creationId xmlns:a16="http://schemas.microsoft.com/office/drawing/2014/main" id="{6379AE4B-CDDF-41EE-9EC6-7E540279110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5" name="Picture 24" descr="NCCP CMYK BI.jpg">
          <a:extLst>
            <a:ext uri="{FF2B5EF4-FFF2-40B4-BE49-F238E27FC236}">
              <a16:creationId xmlns:a16="http://schemas.microsoft.com/office/drawing/2014/main" id="{3892EF49-93F2-458C-BE91-BC4BF46DA5C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6" name="Picture 25" descr="NCCP CMYK BI.jpg">
          <a:extLst>
            <a:ext uri="{FF2B5EF4-FFF2-40B4-BE49-F238E27FC236}">
              <a16:creationId xmlns:a16="http://schemas.microsoft.com/office/drawing/2014/main" id="{6EDAA964-B4B3-4A1F-99CD-464AA3D9A6A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7" name="Picture 26" descr="NCCP CMYK BI.jpg">
          <a:extLst>
            <a:ext uri="{FF2B5EF4-FFF2-40B4-BE49-F238E27FC236}">
              <a16:creationId xmlns:a16="http://schemas.microsoft.com/office/drawing/2014/main" id="{5A9917A9-DDAE-45EB-80C7-AF6845B2178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twoCellAnchor editAs="oneCell">
    <xdr:from>
      <xdr:col>10</xdr:col>
      <xdr:colOff>0</xdr:colOff>
      <xdr:row>8</xdr:row>
      <xdr:rowOff>0</xdr:rowOff>
    </xdr:from>
    <xdr:to>
      <xdr:col>10</xdr:col>
      <xdr:colOff>0</xdr:colOff>
      <xdr:row>11</xdr:row>
      <xdr:rowOff>49295</xdr:rowOff>
    </xdr:to>
    <xdr:pic>
      <xdr:nvPicPr>
        <xdr:cNvPr id="28" name="Picture 27" descr="NCCP CMYK BI.jpg">
          <a:extLst>
            <a:ext uri="{FF2B5EF4-FFF2-40B4-BE49-F238E27FC236}">
              <a16:creationId xmlns:a16="http://schemas.microsoft.com/office/drawing/2014/main" id="{9CA0335D-76AB-4462-A32F-62565CE2F937}"/>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35070"/>
        </a:xfrm>
        <a:prstGeom prst="rect">
          <a:avLst/>
        </a:prstGeom>
      </xdr:spPr>
    </xdr:pic>
    <xdr:clientData/>
  </xdr:twoCellAnchor>
  <xdr:oneCellAnchor>
    <xdr:from>
      <xdr:col>11</xdr:col>
      <xdr:colOff>0</xdr:colOff>
      <xdr:row>70</xdr:row>
      <xdr:rowOff>0</xdr:rowOff>
    </xdr:from>
    <xdr:ext cx="0" cy="510159"/>
    <xdr:pic>
      <xdr:nvPicPr>
        <xdr:cNvPr id="29" name="Picture 28" descr="NCCP CMYK BI.jpg">
          <a:extLst>
            <a:ext uri="{FF2B5EF4-FFF2-40B4-BE49-F238E27FC236}">
              <a16:creationId xmlns:a16="http://schemas.microsoft.com/office/drawing/2014/main" id="{475C0BAF-C2DF-4792-A62C-4C9E39CBB829}"/>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0" name="Picture 29" descr="NCCP CMYK BI.jpg">
          <a:extLst>
            <a:ext uri="{FF2B5EF4-FFF2-40B4-BE49-F238E27FC236}">
              <a16:creationId xmlns:a16="http://schemas.microsoft.com/office/drawing/2014/main" id="{0761D601-D2F6-4AF8-B7D1-A2FE66229947}"/>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1" name="Picture 30" descr="NCCP CMYK BI.jpg">
          <a:extLst>
            <a:ext uri="{FF2B5EF4-FFF2-40B4-BE49-F238E27FC236}">
              <a16:creationId xmlns:a16="http://schemas.microsoft.com/office/drawing/2014/main" id="{85CE6853-703E-48AC-B1A2-46368759B55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2" name="Picture 31" descr="NCCP CMYK BI.jpg">
          <a:extLst>
            <a:ext uri="{FF2B5EF4-FFF2-40B4-BE49-F238E27FC236}">
              <a16:creationId xmlns:a16="http://schemas.microsoft.com/office/drawing/2014/main" id="{823245ED-1A16-4D06-86F6-72351BE8C05A}"/>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3" name="Picture 32" descr="NCCP CMYK BI.jpg">
          <a:extLst>
            <a:ext uri="{FF2B5EF4-FFF2-40B4-BE49-F238E27FC236}">
              <a16:creationId xmlns:a16="http://schemas.microsoft.com/office/drawing/2014/main" id="{EA8E8EB2-1B31-4480-A27C-7E700E33F330}"/>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4" name="Picture 33" descr="NCCP CMYK BI.jpg">
          <a:extLst>
            <a:ext uri="{FF2B5EF4-FFF2-40B4-BE49-F238E27FC236}">
              <a16:creationId xmlns:a16="http://schemas.microsoft.com/office/drawing/2014/main" id="{25F9ED70-0B9B-42CD-B994-665BB75EA89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5" name="Picture 34" descr="NCCP CMYK BI.jpg">
          <a:extLst>
            <a:ext uri="{FF2B5EF4-FFF2-40B4-BE49-F238E27FC236}">
              <a16:creationId xmlns:a16="http://schemas.microsoft.com/office/drawing/2014/main" id="{04C6E069-9DF3-41DA-BBEB-18B22E2FA116}"/>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36" name="Picture 35" descr="NCCP CMYK BI.jpg">
          <a:extLst>
            <a:ext uri="{FF2B5EF4-FFF2-40B4-BE49-F238E27FC236}">
              <a16:creationId xmlns:a16="http://schemas.microsoft.com/office/drawing/2014/main" id="{6711D583-E2D5-47CC-A5A2-6491678AE483}"/>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37" name="Picture 36" descr="NCCP CMYK BI.jpg">
          <a:extLst>
            <a:ext uri="{FF2B5EF4-FFF2-40B4-BE49-F238E27FC236}">
              <a16:creationId xmlns:a16="http://schemas.microsoft.com/office/drawing/2014/main" id="{F11B15CA-9110-43A5-B2C7-01B6F79D036C}"/>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38" name="Picture 37" descr="NCCP CMYK BI.jpg">
          <a:extLst>
            <a:ext uri="{FF2B5EF4-FFF2-40B4-BE49-F238E27FC236}">
              <a16:creationId xmlns:a16="http://schemas.microsoft.com/office/drawing/2014/main" id="{5B5084B4-1AD2-4A11-A15A-A7B213C83E8D}"/>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39" name="Picture 38" descr="NCCP CMYK BI.jpg">
          <a:extLst>
            <a:ext uri="{FF2B5EF4-FFF2-40B4-BE49-F238E27FC236}">
              <a16:creationId xmlns:a16="http://schemas.microsoft.com/office/drawing/2014/main" id="{47EE4CB4-4DC8-41A1-A524-BDD60A0754CA}"/>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40" name="Picture 39" descr="NCCP CMYK BI.jpg">
          <a:extLst>
            <a:ext uri="{FF2B5EF4-FFF2-40B4-BE49-F238E27FC236}">
              <a16:creationId xmlns:a16="http://schemas.microsoft.com/office/drawing/2014/main" id="{1F181E0C-D427-47E7-A63A-A2B20C0EF14A}"/>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41" name="Picture 40" descr="NCCP CMYK BI.jpg">
          <a:extLst>
            <a:ext uri="{FF2B5EF4-FFF2-40B4-BE49-F238E27FC236}">
              <a16:creationId xmlns:a16="http://schemas.microsoft.com/office/drawing/2014/main" id="{6EB09BCF-9B36-495F-834E-2E770EA4DBC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2" name="Picture 41" descr="NCCP CMYK BI.jpg">
          <a:extLst>
            <a:ext uri="{FF2B5EF4-FFF2-40B4-BE49-F238E27FC236}">
              <a16:creationId xmlns:a16="http://schemas.microsoft.com/office/drawing/2014/main" id="{758E33E2-A812-41F1-B730-B68A5C002F1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3" name="Picture 42" descr="NCCP CMYK BI.jpg">
          <a:extLst>
            <a:ext uri="{FF2B5EF4-FFF2-40B4-BE49-F238E27FC236}">
              <a16:creationId xmlns:a16="http://schemas.microsoft.com/office/drawing/2014/main" id="{18AB4925-FB08-48FB-BBC5-1B2675202F7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4" name="Picture 43" descr="NCCP CMYK BI.jpg">
          <a:extLst>
            <a:ext uri="{FF2B5EF4-FFF2-40B4-BE49-F238E27FC236}">
              <a16:creationId xmlns:a16="http://schemas.microsoft.com/office/drawing/2014/main" id="{5C981A12-F2FA-4D7C-A418-84F1BE9FFD3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 name="Picture 44" descr="NCCP CMYK BI.jpg">
          <a:extLst>
            <a:ext uri="{FF2B5EF4-FFF2-40B4-BE49-F238E27FC236}">
              <a16:creationId xmlns:a16="http://schemas.microsoft.com/office/drawing/2014/main" id="{B1F84401-4CBC-4B47-930C-DA7CE333B7B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6" name="Picture 45" descr="NCCP CMYK BI.jpg">
          <a:extLst>
            <a:ext uri="{FF2B5EF4-FFF2-40B4-BE49-F238E27FC236}">
              <a16:creationId xmlns:a16="http://schemas.microsoft.com/office/drawing/2014/main" id="{CD6B5E25-6784-4BB5-87F9-8BD69D0E873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66675</xdr:rowOff>
    </xdr:from>
    <xdr:to>
      <xdr:col>35</xdr:col>
      <xdr:colOff>19050</xdr:colOff>
      <xdr:row>40</xdr:row>
      <xdr:rowOff>87924</xdr:rowOff>
    </xdr:to>
    <xdr:cxnSp macro="">
      <xdr:nvCxnSpPr>
        <xdr:cNvPr id="47" name="Straight Connector 46">
          <a:extLst>
            <a:ext uri="{FF2B5EF4-FFF2-40B4-BE49-F238E27FC236}">
              <a16:creationId xmlns:a16="http://schemas.microsoft.com/office/drawing/2014/main" id="{8635B9D0-1EA4-4A6A-B46F-66B7D4540422}"/>
            </a:ext>
          </a:extLst>
        </xdr:cNvPr>
        <xdr:cNvCxnSpPr/>
      </xdr:nvCxnSpPr>
      <xdr:spPr>
        <a:xfrm flipV="1">
          <a:off x="29308" y="6819900"/>
          <a:ext cx="24983342" cy="2124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48" name="Picture 47" descr="NCCP CMYK BI.jpg">
          <a:extLst>
            <a:ext uri="{FF2B5EF4-FFF2-40B4-BE49-F238E27FC236}">
              <a16:creationId xmlns:a16="http://schemas.microsoft.com/office/drawing/2014/main" id="{29F9AC6F-2ABC-4D6A-95F1-A868E199DA2D}"/>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49" name="Picture 48" descr="NCCP CMYK BI.jpg">
          <a:extLst>
            <a:ext uri="{FF2B5EF4-FFF2-40B4-BE49-F238E27FC236}">
              <a16:creationId xmlns:a16="http://schemas.microsoft.com/office/drawing/2014/main" id="{4957AC6D-5AAE-437C-B2A6-3C87BCFC263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0" name="Picture 49" descr="NCCP CMYK BI.jpg">
          <a:extLst>
            <a:ext uri="{FF2B5EF4-FFF2-40B4-BE49-F238E27FC236}">
              <a16:creationId xmlns:a16="http://schemas.microsoft.com/office/drawing/2014/main" id="{3BADE1A9-950C-446B-8080-063F4D944E8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1" name="Picture 50" descr="NCCP CMYK BI.jpg">
          <a:extLst>
            <a:ext uri="{FF2B5EF4-FFF2-40B4-BE49-F238E27FC236}">
              <a16:creationId xmlns:a16="http://schemas.microsoft.com/office/drawing/2014/main" id="{736CE68C-8364-4655-A7EB-8CB08A02002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2" name="Picture 51" descr="NCCP CMYK BI.jpg">
          <a:extLst>
            <a:ext uri="{FF2B5EF4-FFF2-40B4-BE49-F238E27FC236}">
              <a16:creationId xmlns:a16="http://schemas.microsoft.com/office/drawing/2014/main" id="{DCCB4544-CA20-42FD-AF42-A44DB2E746C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 name="Picture 52" descr="NCCP CMYK BI.jpg">
          <a:extLst>
            <a:ext uri="{FF2B5EF4-FFF2-40B4-BE49-F238E27FC236}">
              <a16:creationId xmlns:a16="http://schemas.microsoft.com/office/drawing/2014/main" id="{7BE3D99D-E623-4A64-8647-04DFDBD3CF3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 name="Picture 53" descr="NCCP CMYK BI.jpg">
          <a:extLst>
            <a:ext uri="{FF2B5EF4-FFF2-40B4-BE49-F238E27FC236}">
              <a16:creationId xmlns:a16="http://schemas.microsoft.com/office/drawing/2014/main" id="{E7538870-FF83-4D83-B0C0-8D4EBAC4D2D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5" name="Picture 54" descr="NCCP CMYK BI.jpg">
          <a:extLst>
            <a:ext uri="{FF2B5EF4-FFF2-40B4-BE49-F238E27FC236}">
              <a16:creationId xmlns:a16="http://schemas.microsoft.com/office/drawing/2014/main" id="{CEA58AF3-EA6E-4172-A66D-3A611B59A1C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28</xdr:col>
      <xdr:colOff>0</xdr:colOff>
      <xdr:row>8</xdr:row>
      <xdr:rowOff>0</xdr:rowOff>
    </xdr:from>
    <xdr:ext cx="0" cy="500892"/>
    <xdr:pic>
      <xdr:nvPicPr>
        <xdr:cNvPr id="56" name="Picture 55" descr="NCCP CMYK BI.jpg">
          <a:extLst>
            <a:ext uri="{FF2B5EF4-FFF2-40B4-BE49-F238E27FC236}">
              <a16:creationId xmlns:a16="http://schemas.microsoft.com/office/drawing/2014/main" id="{7F779B06-A3EB-4879-AEB5-C79696DB4F58}"/>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twoCellAnchor editAs="oneCell">
    <xdr:from>
      <xdr:col>10</xdr:col>
      <xdr:colOff>0</xdr:colOff>
      <xdr:row>8</xdr:row>
      <xdr:rowOff>0</xdr:rowOff>
    </xdr:from>
    <xdr:to>
      <xdr:col>10</xdr:col>
      <xdr:colOff>0</xdr:colOff>
      <xdr:row>11</xdr:row>
      <xdr:rowOff>49295</xdr:rowOff>
    </xdr:to>
    <xdr:pic>
      <xdr:nvPicPr>
        <xdr:cNvPr id="57" name="Picture 56" descr="NCCP CMYK BI.jpg">
          <a:extLst>
            <a:ext uri="{FF2B5EF4-FFF2-40B4-BE49-F238E27FC236}">
              <a16:creationId xmlns:a16="http://schemas.microsoft.com/office/drawing/2014/main" id="{0071C871-13F1-4BA7-BA49-43DE8A3CA572}"/>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35070"/>
        </a:xfrm>
        <a:prstGeom prst="rect">
          <a:avLst/>
        </a:prstGeom>
      </xdr:spPr>
    </xdr:pic>
    <xdr:clientData/>
  </xdr:twoCellAnchor>
  <xdr:oneCellAnchor>
    <xdr:from>
      <xdr:col>21</xdr:col>
      <xdr:colOff>0</xdr:colOff>
      <xdr:row>8</xdr:row>
      <xdr:rowOff>0</xdr:rowOff>
    </xdr:from>
    <xdr:ext cx="0" cy="510159"/>
    <xdr:pic>
      <xdr:nvPicPr>
        <xdr:cNvPr id="58" name="Picture 57" descr="NCCP CMYK BI.jpg">
          <a:extLst>
            <a:ext uri="{FF2B5EF4-FFF2-40B4-BE49-F238E27FC236}">
              <a16:creationId xmlns:a16="http://schemas.microsoft.com/office/drawing/2014/main" id="{0D3FF6CC-75FC-4AA6-A937-4A501305AA3F}"/>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21</xdr:col>
      <xdr:colOff>0</xdr:colOff>
      <xdr:row>8</xdr:row>
      <xdr:rowOff>0</xdr:rowOff>
    </xdr:from>
    <xdr:ext cx="0" cy="510159"/>
    <xdr:pic>
      <xdr:nvPicPr>
        <xdr:cNvPr id="59" name="Picture 58" descr="NCCP CMYK BI.jpg">
          <a:extLst>
            <a:ext uri="{FF2B5EF4-FFF2-40B4-BE49-F238E27FC236}">
              <a16:creationId xmlns:a16="http://schemas.microsoft.com/office/drawing/2014/main" id="{79A068F6-8841-4F51-A220-17A339ECD535}"/>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23</xdr:col>
      <xdr:colOff>0</xdr:colOff>
      <xdr:row>8</xdr:row>
      <xdr:rowOff>0</xdr:rowOff>
    </xdr:from>
    <xdr:ext cx="0" cy="513822"/>
    <xdr:pic>
      <xdr:nvPicPr>
        <xdr:cNvPr id="60" name="Picture 59" descr="NCCP CMYK BI.jpg">
          <a:extLst>
            <a:ext uri="{FF2B5EF4-FFF2-40B4-BE49-F238E27FC236}">
              <a16:creationId xmlns:a16="http://schemas.microsoft.com/office/drawing/2014/main" id="{CD2516B2-DAB5-4D22-88B0-4F54A610AC23}"/>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28</xdr:col>
      <xdr:colOff>0</xdr:colOff>
      <xdr:row>8</xdr:row>
      <xdr:rowOff>0</xdr:rowOff>
    </xdr:from>
    <xdr:ext cx="0" cy="513822"/>
    <xdr:pic>
      <xdr:nvPicPr>
        <xdr:cNvPr id="61" name="Picture 60" descr="NCCP CMYK BI.jpg">
          <a:extLst>
            <a:ext uri="{FF2B5EF4-FFF2-40B4-BE49-F238E27FC236}">
              <a16:creationId xmlns:a16="http://schemas.microsoft.com/office/drawing/2014/main" id="{42201D9F-97A6-4A09-B52E-ADF995BB2264}"/>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28</xdr:col>
      <xdr:colOff>0</xdr:colOff>
      <xdr:row>8</xdr:row>
      <xdr:rowOff>0</xdr:rowOff>
    </xdr:from>
    <xdr:ext cx="0" cy="500892"/>
    <xdr:pic>
      <xdr:nvPicPr>
        <xdr:cNvPr id="62" name="Picture 61" descr="NCCP CMYK BI.jpg">
          <a:extLst>
            <a:ext uri="{FF2B5EF4-FFF2-40B4-BE49-F238E27FC236}">
              <a16:creationId xmlns:a16="http://schemas.microsoft.com/office/drawing/2014/main" id="{81E56123-18D3-4CE1-A2AE-40015527A550}"/>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oneCellAnchor>
    <xdr:from>
      <xdr:col>19</xdr:col>
      <xdr:colOff>0</xdr:colOff>
      <xdr:row>42</xdr:row>
      <xdr:rowOff>0</xdr:rowOff>
    </xdr:from>
    <xdr:ext cx="0" cy="510159"/>
    <xdr:pic>
      <xdr:nvPicPr>
        <xdr:cNvPr id="63" name="Picture 62" descr="NCCP CMYK BI.jpg">
          <a:extLst>
            <a:ext uri="{FF2B5EF4-FFF2-40B4-BE49-F238E27FC236}">
              <a16:creationId xmlns:a16="http://schemas.microsoft.com/office/drawing/2014/main" id="{DAABEA4D-BC47-4608-BE3A-9395D9F7930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 name="Picture 63" descr="NCCP CMYK BI.jpg">
          <a:extLst>
            <a:ext uri="{FF2B5EF4-FFF2-40B4-BE49-F238E27FC236}">
              <a16:creationId xmlns:a16="http://schemas.microsoft.com/office/drawing/2014/main" id="{49215408-96A8-4F35-BE4C-F5953E65405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5" name="Picture 64" descr="NCCP CMYK BI.jpg">
          <a:extLst>
            <a:ext uri="{FF2B5EF4-FFF2-40B4-BE49-F238E27FC236}">
              <a16:creationId xmlns:a16="http://schemas.microsoft.com/office/drawing/2014/main" id="{16AC99E9-E626-40A2-8900-E2C84B2EE0F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 name="Picture 65" descr="NCCP CMYK BI.jpg">
          <a:extLst>
            <a:ext uri="{FF2B5EF4-FFF2-40B4-BE49-F238E27FC236}">
              <a16:creationId xmlns:a16="http://schemas.microsoft.com/office/drawing/2014/main" id="{F0243A35-A9C5-415E-AB7C-5E683F272C4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 name="Picture 66" descr="NCCP CMYK BI.jpg">
          <a:extLst>
            <a:ext uri="{FF2B5EF4-FFF2-40B4-BE49-F238E27FC236}">
              <a16:creationId xmlns:a16="http://schemas.microsoft.com/office/drawing/2014/main" id="{67D7A58A-CEBB-40B6-A407-DD889F9FD84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8" name="Picture 67" descr="NCCP CMYK BI.jpg">
          <a:extLst>
            <a:ext uri="{FF2B5EF4-FFF2-40B4-BE49-F238E27FC236}">
              <a16:creationId xmlns:a16="http://schemas.microsoft.com/office/drawing/2014/main" id="{70B4EA6F-1236-40A8-ABD2-5B49B6D20FC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 name="Picture 68" descr="NCCP CMYK BI.jpg">
          <a:extLst>
            <a:ext uri="{FF2B5EF4-FFF2-40B4-BE49-F238E27FC236}">
              <a16:creationId xmlns:a16="http://schemas.microsoft.com/office/drawing/2014/main" id="{548D0CFD-8E1C-4FAD-BCBC-77D43425F27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 name="Picture 69" descr="NCCP CMYK BI.jpg">
          <a:extLst>
            <a:ext uri="{FF2B5EF4-FFF2-40B4-BE49-F238E27FC236}">
              <a16:creationId xmlns:a16="http://schemas.microsoft.com/office/drawing/2014/main" id="{D0285298-DE16-425A-AEE6-961DC4DFDDE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1" name="Picture 70" descr="NCCP CMYK BI.jpg">
          <a:extLst>
            <a:ext uri="{FF2B5EF4-FFF2-40B4-BE49-F238E27FC236}">
              <a16:creationId xmlns:a16="http://schemas.microsoft.com/office/drawing/2014/main" id="{BEFFFA43-E9EE-4B39-ABE1-60D40B158ED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2" name="Picture 71" descr="NCCP CMYK BI.jpg">
          <a:extLst>
            <a:ext uri="{FF2B5EF4-FFF2-40B4-BE49-F238E27FC236}">
              <a16:creationId xmlns:a16="http://schemas.microsoft.com/office/drawing/2014/main" id="{4857C28D-C34A-4330-B80A-74A5D630878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 name="Picture 72" descr="NCCP CMYK BI.jpg">
          <a:extLst>
            <a:ext uri="{FF2B5EF4-FFF2-40B4-BE49-F238E27FC236}">
              <a16:creationId xmlns:a16="http://schemas.microsoft.com/office/drawing/2014/main" id="{2412E702-F354-4AE1-B2DC-29AB6E5F65E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4" name="Picture 73" descr="NCCP CMYK BI.jpg">
          <a:extLst>
            <a:ext uri="{FF2B5EF4-FFF2-40B4-BE49-F238E27FC236}">
              <a16:creationId xmlns:a16="http://schemas.microsoft.com/office/drawing/2014/main" id="{DF53DCCC-398B-47C8-A99C-5DB1C410833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5" name="Picture 74" descr="NCCP CMYK BI.jpg">
          <a:extLst>
            <a:ext uri="{FF2B5EF4-FFF2-40B4-BE49-F238E27FC236}">
              <a16:creationId xmlns:a16="http://schemas.microsoft.com/office/drawing/2014/main" id="{C2D83DAF-A5A3-4671-B62A-0F1857EF65A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twoCellAnchor editAs="oneCell">
    <xdr:from>
      <xdr:col>10</xdr:col>
      <xdr:colOff>0</xdr:colOff>
      <xdr:row>1</xdr:row>
      <xdr:rowOff>0</xdr:rowOff>
    </xdr:from>
    <xdr:to>
      <xdr:col>10</xdr:col>
      <xdr:colOff>0</xdr:colOff>
      <xdr:row>3</xdr:row>
      <xdr:rowOff>125908</xdr:rowOff>
    </xdr:to>
    <xdr:pic>
      <xdr:nvPicPr>
        <xdr:cNvPr id="76" name="Picture 75" descr="NCCP CMYK BI.jpg">
          <a:extLst>
            <a:ext uri="{FF2B5EF4-FFF2-40B4-BE49-F238E27FC236}">
              <a16:creationId xmlns:a16="http://schemas.microsoft.com/office/drawing/2014/main" id="{9C058032-BDF6-417F-8047-1DCA014158AA}"/>
            </a:ext>
          </a:extLst>
        </xdr:cNvPr>
        <xdr:cNvPicPr>
          <a:picLocks noChangeAspect="1"/>
        </xdr:cNvPicPr>
      </xdr:nvPicPr>
      <xdr:blipFill>
        <a:blip xmlns:r="http://schemas.openxmlformats.org/officeDocument/2006/relationships" r:embed="rId1" cstate="print"/>
        <a:stretch>
          <a:fillRect/>
        </a:stretch>
      </xdr:blipFill>
      <xdr:spPr>
        <a:xfrm>
          <a:off x="7296150" y="171450"/>
          <a:ext cx="0" cy="487445"/>
        </a:xfrm>
        <a:prstGeom prst="rect">
          <a:avLst/>
        </a:prstGeom>
      </xdr:spPr>
    </xdr:pic>
    <xdr:clientData/>
  </xdr:twoCellAnchor>
  <xdr:oneCellAnchor>
    <xdr:from>
      <xdr:col>21</xdr:col>
      <xdr:colOff>0</xdr:colOff>
      <xdr:row>1</xdr:row>
      <xdr:rowOff>0</xdr:rowOff>
    </xdr:from>
    <xdr:ext cx="0" cy="510159"/>
    <xdr:pic>
      <xdr:nvPicPr>
        <xdr:cNvPr id="77" name="Picture 76" descr="NCCP CMYK BI.jpg">
          <a:extLst>
            <a:ext uri="{FF2B5EF4-FFF2-40B4-BE49-F238E27FC236}">
              <a16:creationId xmlns:a16="http://schemas.microsoft.com/office/drawing/2014/main" id="{E5CAC6BD-543C-4020-86ED-56C1C52F7C4A}"/>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21</xdr:col>
      <xdr:colOff>0</xdr:colOff>
      <xdr:row>1</xdr:row>
      <xdr:rowOff>0</xdr:rowOff>
    </xdr:from>
    <xdr:ext cx="0" cy="510159"/>
    <xdr:pic>
      <xdr:nvPicPr>
        <xdr:cNvPr id="78" name="Picture 77" descr="NCCP CMYK BI.jpg">
          <a:extLst>
            <a:ext uri="{FF2B5EF4-FFF2-40B4-BE49-F238E27FC236}">
              <a16:creationId xmlns:a16="http://schemas.microsoft.com/office/drawing/2014/main" id="{A4F939D8-C19D-445F-8EF2-0B5EF9FB3488}"/>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23</xdr:col>
      <xdr:colOff>0</xdr:colOff>
      <xdr:row>1</xdr:row>
      <xdr:rowOff>0</xdr:rowOff>
    </xdr:from>
    <xdr:ext cx="0" cy="513822"/>
    <xdr:pic>
      <xdr:nvPicPr>
        <xdr:cNvPr id="79" name="Picture 78" descr="NCCP CMYK BI.jpg">
          <a:extLst>
            <a:ext uri="{FF2B5EF4-FFF2-40B4-BE49-F238E27FC236}">
              <a16:creationId xmlns:a16="http://schemas.microsoft.com/office/drawing/2014/main" id="{E9E9087C-0C03-47E1-823E-69E4E1D5691F}"/>
            </a:ext>
          </a:extLst>
        </xdr:cNvPr>
        <xdr:cNvPicPr>
          <a:picLocks noChangeAspect="1"/>
        </xdr:cNvPicPr>
      </xdr:nvPicPr>
      <xdr:blipFill>
        <a:blip xmlns:r="http://schemas.openxmlformats.org/officeDocument/2006/relationships" r:embed="rId1" cstate="print"/>
        <a:stretch>
          <a:fillRect/>
        </a:stretch>
      </xdr:blipFill>
      <xdr:spPr>
        <a:xfrm>
          <a:off x="16078200" y="171450"/>
          <a:ext cx="0" cy="513822"/>
        </a:xfrm>
        <a:prstGeom prst="rect">
          <a:avLst/>
        </a:prstGeom>
      </xdr:spPr>
    </xdr:pic>
    <xdr:clientData/>
  </xdr:oneCellAnchor>
  <xdr:oneCellAnchor>
    <xdr:from>
      <xdr:col>28</xdr:col>
      <xdr:colOff>0</xdr:colOff>
      <xdr:row>1</xdr:row>
      <xdr:rowOff>0</xdr:rowOff>
    </xdr:from>
    <xdr:ext cx="0" cy="513822"/>
    <xdr:pic>
      <xdr:nvPicPr>
        <xdr:cNvPr id="80" name="Picture 79" descr="NCCP CMYK BI.jpg">
          <a:extLst>
            <a:ext uri="{FF2B5EF4-FFF2-40B4-BE49-F238E27FC236}">
              <a16:creationId xmlns:a16="http://schemas.microsoft.com/office/drawing/2014/main" id="{B1E94AF1-784B-4D9D-A1CD-B92A1573C71E}"/>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13822"/>
        </a:xfrm>
        <a:prstGeom prst="rect">
          <a:avLst/>
        </a:prstGeom>
      </xdr:spPr>
    </xdr:pic>
    <xdr:clientData/>
  </xdr:oneCellAnchor>
  <xdr:oneCellAnchor>
    <xdr:from>
      <xdr:col>28</xdr:col>
      <xdr:colOff>0</xdr:colOff>
      <xdr:row>1</xdr:row>
      <xdr:rowOff>0</xdr:rowOff>
    </xdr:from>
    <xdr:ext cx="0" cy="500892"/>
    <xdr:pic>
      <xdr:nvPicPr>
        <xdr:cNvPr id="81" name="Picture 80" descr="NCCP CMYK BI.jpg">
          <a:extLst>
            <a:ext uri="{FF2B5EF4-FFF2-40B4-BE49-F238E27FC236}">
              <a16:creationId xmlns:a16="http://schemas.microsoft.com/office/drawing/2014/main" id="{CC3FE35E-A76E-4388-B545-BFCDC0F0E2A0}"/>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00892"/>
        </a:xfrm>
        <a:prstGeom prst="rect">
          <a:avLst/>
        </a:prstGeom>
      </xdr:spPr>
    </xdr:pic>
    <xdr:clientData/>
  </xdr:oneCellAnchor>
  <xdr:oneCellAnchor>
    <xdr:from>
      <xdr:col>19</xdr:col>
      <xdr:colOff>0</xdr:colOff>
      <xdr:row>42</xdr:row>
      <xdr:rowOff>0</xdr:rowOff>
    </xdr:from>
    <xdr:ext cx="0" cy="510159"/>
    <xdr:pic>
      <xdr:nvPicPr>
        <xdr:cNvPr id="82" name="Picture 81" descr="NCCP CMYK BI.jpg">
          <a:extLst>
            <a:ext uri="{FF2B5EF4-FFF2-40B4-BE49-F238E27FC236}">
              <a16:creationId xmlns:a16="http://schemas.microsoft.com/office/drawing/2014/main" id="{8575F83B-B362-4713-8875-4EAB7486692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3" name="Picture 82" descr="NCCP CMYK BI.jpg">
          <a:extLst>
            <a:ext uri="{FF2B5EF4-FFF2-40B4-BE49-F238E27FC236}">
              <a16:creationId xmlns:a16="http://schemas.microsoft.com/office/drawing/2014/main" id="{FC996546-68E9-4C7D-BB80-0B1653EA3D8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4" name="Picture 83" descr="NCCP CMYK BI.jpg">
          <a:extLst>
            <a:ext uri="{FF2B5EF4-FFF2-40B4-BE49-F238E27FC236}">
              <a16:creationId xmlns:a16="http://schemas.microsoft.com/office/drawing/2014/main" id="{831AE143-3350-4E5E-978C-B0FC3F273A8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5" name="Picture 84" descr="NCCP CMYK BI.jpg">
          <a:extLst>
            <a:ext uri="{FF2B5EF4-FFF2-40B4-BE49-F238E27FC236}">
              <a16:creationId xmlns:a16="http://schemas.microsoft.com/office/drawing/2014/main" id="{5487B712-9EE4-45C0-BE31-F25B31B6873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6" name="Picture 85" descr="NCCP CMYK BI.jpg">
          <a:extLst>
            <a:ext uri="{FF2B5EF4-FFF2-40B4-BE49-F238E27FC236}">
              <a16:creationId xmlns:a16="http://schemas.microsoft.com/office/drawing/2014/main" id="{1F82F0D8-78F9-4D94-97FE-D860480BC3C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7" name="Picture 86" descr="NCCP CMYK BI.jpg">
          <a:extLst>
            <a:ext uri="{FF2B5EF4-FFF2-40B4-BE49-F238E27FC236}">
              <a16:creationId xmlns:a16="http://schemas.microsoft.com/office/drawing/2014/main" id="{E163B956-E361-4AB4-9AC9-4FBC1B613C8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8" name="Picture 87" descr="NCCP CMYK BI.jpg">
          <a:extLst>
            <a:ext uri="{FF2B5EF4-FFF2-40B4-BE49-F238E27FC236}">
              <a16:creationId xmlns:a16="http://schemas.microsoft.com/office/drawing/2014/main" id="{D77EDE87-02EA-4E8F-9589-7741D03B9D4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9" name="Picture 88" descr="NCCP CMYK BI.jpg">
          <a:extLst>
            <a:ext uri="{FF2B5EF4-FFF2-40B4-BE49-F238E27FC236}">
              <a16:creationId xmlns:a16="http://schemas.microsoft.com/office/drawing/2014/main" id="{515B6810-F7E8-48F9-8E6B-BBD10C20082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0" name="Picture 89" descr="NCCP CMYK BI.jpg">
          <a:extLst>
            <a:ext uri="{FF2B5EF4-FFF2-40B4-BE49-F238E27FC236}">
              <a16:creationId xmlns:a16="http://schemas.microsoft.com/office/drawing/2014/main" id="{462F2F9B-5755-4DF1-9C7C-8005BEBB06D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1" name="Picture 90" descr="NCCP CMYK BI.jpg">
          <a:extLst>
            <a:ext uri="{FF2B5EF4-FFF2-40B4-BE49-F238E27FC236}">
              <a16:creationId xmlns:a16="http://schemas.microsoft.com/office/drawing/2014/main" id="{9E969B2D-94DA-4B41-BCCD-94AD0277E6D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2" name="Picture 91" descr="NCCP CMYK BI.jpg">
          <a:extLst>
            <a:ext uri="{FF2B5EF4-FFF2-40B4-BE49-F238E27FC236}">
              <a16:creationId xmlns:a16="http://schemas.microsoft.com/office/drawing/2014/main" id="{01649C93-A3F6-442F-A959-E3ED0F558BC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3" name="Picture 92" descr="NCCP CMYK BI.jpg">
          <a:extLst>
            <a:ext uri="{FF2B5EF4-FFF2-40B4-BE49-F238E27FC236}">
              <a16:creationId xmlns:a16="http://schemas.microsoft.com/office/drawing/2014/main" id="{9E832A13-6365-4499-8999-D2F45F7F58A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4" name="Picture 93" descr="NCCP CMYK BI.jpg">
          <a:extLst>
            <a:ext uri="{FF2B5EF4-FFF2-40B4-BE49-F238E27FC236}">
              <a16:creationId xmlns:a16="http://schemas.microsoft.com/office/drawing/2014/main" id="{8D25CBDC-FE0A-4D9B-BA55-4A2B1F9B51C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95" name="Picture 94" descr="NCCP CMYK BI.jpg">
          <a:extLst>
            <a:ext uri="{FF2B5EF4-FFF2-40B4-BE49-F238E27FC236}">
              <a16:creationId xmlns:a16="http://schemas.microsoft.com/office/drawing/2014/main" id="{931A0C31-9D04-4011-908A-1E2C0B3EBB3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6" name="Picture 95" descr="NCCP CMYK BI.jpg">
          <a:extLst>
            <a:ext uri="{FF2B5EF4-FFF2-40B4-BE49-F238E27FC236}">
              <a16:creationId xmlns:a16="http://schemas.microsoft.com/office/drawing/2014/main" id="{537BD42D-EB33-43C6-94CE-23A02B99494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7" name="Picture 96" descr="NCCP CMYK BI.jpg">
          <a:extLst>
            <a:ext uri="{FF2B5EF4-FFF2-40B4-BE49-F238E27FC236}">
              <a16:creationId xmlns:a16="http://schemas.microsoft.com/office/drawing/2014/main" id="{2A82282E-A15C-4EED-87B1-C0A26018782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8" name="Picture 97" descr="NCCP CMYK BI.jpg">
          <a:extLst>
            <a:ext uri="{FF2B5EF4-FFF2-40B4-BE49-F238E27FC236}">
              <a16:creationId xmlns:a16="http://schemas.microsoft.com/office/drawing/2014/main" id="{7A8ED5E7-53E7-4F46-AB6E-EE289B4909E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9" name="Picture 98" descr="NCCP CMYK BI.jpg">
          <a:extLst>
            <a:ext uri="{FF2B5EF4-FFF2-40B4-BE49-F238E27FC236}">
              <a16:creationId xmlns:a16="http://schemas.microsoft.com/office/drawing/2014/main" id="{ED170BE4-3B63-4029-B5BB-986027D805F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0" name="Picture 99" descr="NCCP CMYK BI.jpg">
          <a:extLst>
            <a:ext uri="{FF2B5EF4-FFF2-40B4-BE49-F238E27FC236}">
              <a16:creationId xmlns:a16="http://schemas.microsoft.com/office/drawing/2014/main" id="{54EA4B00-CB40-409F-A077-486B463A014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1" name="Picture 100" descr="NCCP CMYK BI.jpg">
          <a:extLst>
            <a:ext uri="{FF2B5EF4-FFF2-40B4-BE49-F238E27FC236}">
              <a16:creationId xmlns:a16="http://schemas.microsoft.com/office/drawing/2014/main" id="{C709C5A6-CE6E-457E-9D65-BB6816764E1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2" name="Picture 101" descr="NCCP CMYK BI.jpg">
          <a:extLst>
            <a:ext uri="{FF2B5EF4-FFF2-40B4-BE49-F238E27FC236}">
              <a16:creationId xmlns:a16="http://schemas.microsoft.com/office/drawing/2014/main" id="{912B2C0D-9388-4746-959F-318220BFF12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3" name="Picture 102" descr="NCCP CMYK BI.jpg">
          <a:extLst>
            <a:ext uri="{FF2B5EF4-FFF2-40B4-BE49-F238E27FC236}">
              <a16:creationId xmlns:a16="http://schemas.microsoft.com/office/drawing/2014/main" id="{0BBEA2D5-08B7-4E4B-A6E2-4B1CC5D8B35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4" name="Picture 103" descr="NCCP CMYK BI.jpg">
          <a:extLst>
            <a:ext uri="{FF2B5EF4-FFF2-40B4-BE49-F238E27FC236}">
              <a16:creationId xmlns:a16="http://schemas.microsoft.com/office/drawing/2014/main" id="{693FF63B-B5C9-468B-83BE-1D72254845F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5" name="Picture 104" descr="NCCP CMYK BI.jpg">
          <a:extLst>
            <a:ext uri="{FF2B5EF4-FFF2-40B4-BE49-F238E27FC236}">
              <a16:creationId xmlns:a16="http://schemas.microsoft.com/office/drawing/2014/main" id="{6217594B-BB2D-4EE2-B230-36A0E48DF63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6" name="Picture 105" descr="NCCP CMYK BI.jpg">
          <a:extLst>
            <a:ext uri="{FF2B5EF4-FFF2-40B4-BE49-F238E27FC236}">
              <a16:creationId xmlns:a16="http://schemas.microsoft.com/office/drawing/2014/main" id="{230C9CEE-5F8F-4B46-B581-B9630A1EF2E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7" name="Picture 106" descr="NCCP CMYK BI.jpg">
          <a:extLst>
            <a:ext uri="{FF2B5EF4-FFF2-40B4-BE49-F238E27FC236}">
              <a16:creationId xmlns:a16="http://schemas.microsoft.com/office/drawing/2014/main" id="{0EA12B89-4CF1-438B-8A9E-FB5ABDBAD02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8" name="Picture 107" descr="NCCP CMYK BI.jpg">
          <a:extLst>
            <a:ext uri="{FF2B5EF4-FFF2-40B4-BE49-F238E27FC236}">
              <a16:creationId xmlns:a16="http://schemas.microsoft.com/office/drawing/2014/main" id="{49381469-972A-41E9-AA74-A845440A09D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9" name="Picture 108" descr="NCCP CMYK BI.jpg">
          <a:extLst>
            <a:ext uri="{FF2B5EF4-FFF2-40B4-BE49-F238E27FC236}">
              <a16:creationId xmlns:a16="http://schemas.microsoft.com/office/drawing/2014/main" id="{D48BC583-D023-4E5F-A2BF-9BBD01615BF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0" name="Picture 109" descr="NCCP CMYK BI.jpg">
          <a:extLst>
            <a:ext uri="{FF2B5EF4-FFF2-40B4-BE49-F238E27FC236}">
              <a16:creationId xmlns:a16="http://schemas.microsoft.com/office/drawing/2014/main" id="{A8763D7E-1B99-420A-A73A-1C7076A0545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1" name="Picture 110" descr="NCCP CMYK BI.jpg">
          <a:extLst>
            <a:ext uri="{FF2B5EF4-FFF2-40B4-BE49-F238E27FC236}">
              <a16:creationId xmlns:a16="http://schemas.microsoft.com/office/drawing/2014/main" id="{29D4A6A2-7AD3-4350-A341-115BD33E4F1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12" name="Picture 111" descr="NCCP CMYK BI.jpg">
          <a:extLst>
            <a:ext uri="{FF2B5EF4-FFF2-40B4-BE49-F238E27FC236}">
              <a16:creationId xmlns:a16="http://schemas.microsoft.com/office/drawing/2014/main" id="{8AC9D1C2-5581-4488-B7B3-B9487E782E5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3" name="Picture 112" descr="NCCP CMYK BI.jpg">
          <a:extLst>
            <a:ext uri="{FF2B5EF4-FFF2-40B4-BE49-F238E27FC236}">
              <a16:creationId xmlns:a16="http://schemas.microsoft.com/office/drawing/2014/main" id="{30AF2925-6FC2-4422-B15B-1DDCDBD9F90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4" name="Picture 113" descr="NCCP CMYK BI.jpg">
          <a:extLst>
            <a:ext uri="{FF2B5EF4-FFF2-40B4-BE49-F238E27FC236}">
              <a16:creationId xmlns:a16="http://schemas.microsoft.com/office/drawing/2014/main" id="{6A6596F7-7313-4B09-80FA-E9DBF1F5390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5" name="Picture 114" descr="NCCP CMYK BI.jpg">
          <a:extLst>
            <a:ext uri="{FF2B5EF4-FFF2-40B4-BE49-F238E27FC236}">
              <a16:creationId xmlns:a16="http://schemas.microsoft.com/office/drawing/2014/main" id="{D0781E78-4665-461F-B741-B91F291F5C8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6" name="Picture 115" descr="NCCP CMYK BI.jpg">
          <a:extLst>
            <a:ext uri="{FF2B5EF4-FFF2-40B4-BE49-F238E27FC236}">
              <a16:creationId xmlns:a16="http://schemas.microsoft.com/office/drawing/2014/main" id="{27A523B3-3437-4DF8-B7AC-E916021371C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7" name="Picture 116" descr="NCCP CMYK BI.jpg">
          <a:extLst>
            <a:ext uri="{FF2B5EF4-FFF2-40B4-BE49-F238E27FC236}">
              <a16:creationId xmlns:a16="http://schemas.microsoft.com/office/drawing/2014/main" id="{B35605FD-3523-41C3-A25D-8AB1FF54340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8" name="Picture 117" descr="NCCP CMYK BI.jpg">
          <a:extLst>
            <a:ext uri="{FF2B5EF4-FFF2-40B4-BE49-F238E27FC236}">
              <a16:creationId xmlns:a16="http://schemas.microsoft.com/office/drawing/2014/main" id="{370C2D06-5DAA-49EE-9D7F-0091E78722A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9" name="Picture 118" descr="NCCP CMYK BI.jpg">
          <a:extLst>
            <a:ext uri="{FF2B5EF4-FFF2-40B4-BE49-F238E27FC236}">
              <a16:creationId xmlns:a16="http://schemas.microsoft.com/office/drawing/2014/main" id="{FEAC7E16-58AE-43EA-9AC6-4F47FDB9B57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0" name="Picture 119" descr="NCCP CMYK BI.jpg">
          <a:extLst>
            <a:ext uri="{FF2B5EF4-FFF2-40B4-BE49-F238E27FC236}">
              <a16:creationId xmlns:a16="http://schemas.microsoft.com/office/drawing/2014/main" id="{15E00857-0BA1-45A0-9E1E-B01151DCE40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1" name="Picture 120" descr="NCCP CMYK BI.jpg">
          <a:extLst>
            <a:ext uri="{FF2B5EF4-FFF2-40B4-BE49-F238E27FC236}">
              <a16:creationId xmlns:a16="http://schemas.microsoft.com/office/drawing/2014/main" id="{9F831207-7E2C-45EC-80C7-2CD239AF74C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2" name="Picture 121" descr="NCCP CMYK BI.jpg">
          <a:extLst>
            <a:ext uri="{FF2B5EF4-FFF2-40B4-BE49-F238E27FC236}">
              <a16:creationId xmlns:a16="http://schemas.microsoft.com/office/drawing/2014/main" id="{DE31C425-86BA-43AC-B625-57F2FD7F562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3" name="Picture 122" descr="NCCP CMYK BI.jpg">
          <a:extLst>
            <a:ext uri="{FF2B5EF4-FFF2-40B4-BE49-F238E27FC236}">
              <a16:creationId xmlns:a16="http://schemas.microsoft.com/office/drawing/2014/main" id="{066557E1-929F-40B7-B40C-A2E26A82E65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4" name="Picture 123" descr="NCCP CMYK BI.jpg">
          <a:extLst>
            <a:ext uri="{FF2B5EF4-FFF2-40B4-BE49-F238E27FC236}">
              <a16:creationId xmlns:a16="http://schemas.microsoft.com/office/drawing/2014/main" id="{96471C1F-2437-4C86-8E91-C971099B61C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5" name="Picture 124" descr="NCCP CMYK BI.jpg">
          <a:extLst>
            <a:ext uri="{FF2B5EF4-FFF2-40B4-BE49-F238E27FC236}">
              <a16:creationId xmlns:a16="http://schemas.microsoft.com/office/drawing/2014/main" id="{1455807C-9E43-48ED-B5D5-E7CF23D10B1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6" name="Picture 125" descr="NCCP CMYK BI.jpg">
          <a:extLst>
            <a:ext uri="{FF2B5EF4-FFF2-40B4-BE49-F238E27FC236}">
              <a16:creationId xmlns:a16="http://schemas.microsoft.com/office/drawing/2014/main" id="{A8A13E3A-F5E0-45F5-BD9D-BB8552AEF90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7" name="Picture 126" descr="NCCP CMYK BI.jpg">
          <a:extLst>
            <a:ext uri="{FF2B5EF4-FFF2-40B4-BE49-F238E27FC236}">
              <a16:creationId xmlns:a16="http://schemas.microsoft.com/office/drawing/2014/main" id="{AD6D5351-F6B3-49FF-A138-9D4783753C9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8" name="Picture 127" descr="NCCP CMYK BI.jpg">
          <a:extLst>
            <a:ext uri="{FF2B5EF4-FFF2-40B4-BE49-F238E27FC236}">
              <a16:creationId xmlns:a16="http://schemas.microsoft.com/office/drawing/2014/main" id="{56901405-4BAA-412B-8556-328E6854F57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9" name="Picture 128" descr="NCCP CMYK BI.jpg">
          <a:extLst>
            <a:ext uri="{FF2B5EF4-FFF2-40B4-BE49-F238E27FC236}">
              <a16:creationId xmlns:a16="http://schemas.microsoft.com/office/drawing/2014/main" id="{7C97BF8D-1DEF-4764-B93A-24A65C4CC7B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0" name="Picture 129" descr="NCCP CMYK BI.jpg">
          <a:extLst>
            <a:ext uri="{FF2B5EF4-FFF2-40B4-BE49-F238E27FC236}">
              <a16:creationId xmlns:a16="http://schemas.microsoft.com/office/drawing/2014/main" id="{860F0BEC-162D-41AF-B8F9-7AA2A22E65E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1" name="Picture 130" descr="NCCP CMYK BI.jpg">
          <a:extLst>
            <a:ext uri="{FF2B5EF4-FFF2-40B4-BE49-F238E27FC236}">
              <a16:creationId xmlns:a16="http://schemas.microsoft.com/office/drawing/2014/main" id="{A5433459-FC86-4230-A81A-C7A51E76521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2" name="Picture 131" descr="NCCP CMYK BI.jpg">
          <a:extLst>
            <a:ext uri="{FF2B5EF4-FFF2-40B4-BE49-F238E27FC236}">
              <a16:creationId xmlns:a16="http://schemas.microsoft.com/office/drawing/2014/main" id="{F549C7F4-77A9-4F4C-842E-637BEEB7E0D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3" name="Picture 132" descr="NCCP CMYK BI.jpg">
          <a:extLst>
            <a:ext uri="{FF2B5EF4-FFF2-40B4-BE49-F238E27FC236}">
              <a16:creationId xmlns:a16="http://schemas.microsoft.com/office/drawing/2014/main" id="{901306E4-3B11-4BAA-A0CE-7C5A5C70873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4" name="Picture 133" descr="NCCP CMYK BI.jpg">
          <a:extLst>
            <a:ext uri="{FF2B5EF4-FFF2-40B4-BE49-F238E27FC236}">
              <a16:creationId xmlns:a16="http://schemas.microsoft.com/office/drawing/2014/main" id="{933E9E27-D755-4F72-9A4C-9AEADCE952C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5" name="Picture 134" descr="NCCP CMYK BI.jpg">
          <a:extLst>
            <a:ext uri="{FF2B5EF4-FFF2-40B4-BE49-F238E27FC236}">
              <a16:creationId xmlns:a16="http://schemas.microsoft.com/office/drawing/2014/main" id="{7FE322C8-67E2-453A-A6F2-27A95BDD621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36" name="Picture 135" descr="NCCP CMYK BI.jpg">
          <a:extLst>
            <a:ext uri="{FF2B5EF4-FFF2-40B4-BE49-F238E27FC236}">
              <a16:creationId xmlns:a16="http://schemas.microsoft.com/office/drawing/2014/main" id="{13969313-8B78-4744-8325-C0323BB0E58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37" name="Picture 136" descr="NCCP CMYK BI.jpg">
          <a:extLst>
            <a:ext uri="{FF2B5EF4-FFF2-40B4-BE49-F238E27FC236}">
              <a16:creationId xmlns:a16="http://schemas.microsoft.com/office/drawing/2014/main" id="{052D4B70-AEBB-4865-B50F-B9D5296A020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10</xdr:col>
      <xdr:colOff>0</xdr:colOff>
      <xdr:row>11</xdr:row>
      <xdr:rowOff>68345</xdr:rowOff>
    </xdr:to>
    <xdr:pic>
      <xdr:nvPicPr>
        <xdr:cNvPr id="2" name="Picture 1" descr="NCCP CMYK BI.jpg">
          <a:extLst>
            <a:ext uri="{FF2B5EF4-FFF2-40B4-BE49-F238E27FC236}">
              <a16:creationId xmlns:a16="http://schemas.microsoft.com/office/drawing/2014/main" id="{51006D0B-1048-4575-A3FC-0D1C5905A15B}"/>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54120"/>
        </a:xfrm>
        <a:prstGeom prst="rect">
          <a:avLst/>
        </a:prstGeom>
      </xdr:spPr>
    </xdr:pic>
    <xdr:clientData/>
  </xdr:twoCellAnchor>
  <xdr:oneCellAnchor>
    <xdr:from>
      <xdr:col>11</xdr:col>
      <xdr:colOff>0</xdr:colOff>
      <xdr:row>70</xdr:row>
      <xdr:rowOff>0</xdr:rowOff>
    </xdr:from>
    <xdr:ext cx="0" cy="510159"/>
    <xdr:pic>
      <xdr:nvPicPr>
        <xdr:cNvPr id="3" name="Picture 2" descr="NCCP CMYK BI.jpg">
          <a:extLst>
            <a:ext uri="{FF2B5EF4-FFF2-40B4-BE49-F238E27FC236}">
              <a16:creationId xmlns:a16="http://schemas.microsoft.com/office/drawing/2014/main" id="{5B0FB62B-CD3A-4A35-A0F1-33F87B9A60DB}"/>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4" name="Picture 3" descr="NCCP CMYK BI.jpg">
          <a:extLst>
            <a:ext uri="{FF2B5EF4-FFF2-40B4-BE49-F238E27FC236}">
              <a16:creationId xmlns:a16="http://schemas.microsoft.com/office/drawing/2014/main" id="{15C63D17-7020-4963-A8DF-D928B9FB404A}"/>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5" name="Picture 4" descr="NCCP CMYK BI.jpg">
          <a:extLst>
            <a:ext uri="{FF2B5EF4-FFF2-40B4-BE49-F238E27FC236}">
              <a16:creationId xmlns:a16="http://schemas.microsoft.com/office/drawing/2014/main" id="{48BE6F72-CA50-4C34-A772-5A040F693E9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6" name="Picture 5" descr="NCCP CMYK BI.jpg">
          <a:extLst>
            <a:ext uri="{FF2B5EF4-FFF2-40B4-BE49-F238E27FC236}">
              <a16:creationId xmlns:a16="http://schemas.microsoft.com/office/drawing/2014/main" id="{CD159150-00E8-4AB9-B9D1-E0FF5C3AB716}"/>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7" name="Picture 6" descr="NCCP CMYK BI.jpg">
          <a:extLst>
            <a:ext uri="{FF2B5EF4-FFF2-40B4-BE49-F238E27FC236}">
              <a16:creationId xmlns:a16="http://schemas.microsoft.com/office/drawing/2014/main" id="{510A2B3E-E132-452F-A993-CBE9D06A1D51}"/>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8" name="Picture 7" descr="NCCP CMYK BI.jpg">
          <a:extLst>
            <a:ext uri="{FF2B5EF4-FFF2-40B4-BE49-F238E27FC236}">
              <a16:creationId xmlns:a16="http://schemas.microsoft.com/office/drawing/2014/main" id="{2F199CE8-0706-4BAF-AF58-972211A4FE7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9" name="Picture 8" descr="NCCP CMYK BI.jpg">
          <a:extLst>
            <a:ext uri="{FF2B5EF4-FFF2-40B4-BE49-F238E27FC236}">
              <a16:creationId xmlns:a16="http://schemas.microsoft.com/office/drawing/2014/main" id="{154B84A8-A8E4-441C-9484-77D0E36AAD08}"/>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10" name="Picture 9" descr="NCCP CMYK BI.jpg">
          <a:extLst>
            <a:ext uri="{FF2B5EF4-FFF2-40B4-BE49-F238E27FC236}">
              <a16:creationId xmlns:a16="http://schemas.microsoft.com/office/drawing/2014/main" id="{107156DE-E7CA-4220-BC5D-9F4FBF117E3A}"/>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11" name="Picture 10" descr="NCCP CMYK BI.jpg">
          <a:extLst>
            <a:ext uri="{FF2B5EF4-FFF2-40B4-BE49-F238E27FC236}">
              <a16:creationId xmlns:a16="http://schemas.microsoft.com/office/drawing/2014/main" id="{2493843C-F76E-4A1A-B9B3-761E98638B02}"/>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12" name="Picture 11" descr="NCCP CMYK BI.jpg">
          <a:extLst>
            <a:ext uri="{FF2B5EF4-FFF2-40B4-BE49-F238E27FC236}">
              <a16:creationId xmlns:a16="http://schemas.microsoft.com/office/drawing/2014/main" id="{E8C39A14-518C-4E9A-B7A2-FB515A3FA4A9}"/>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13" name="Picture 12" descr="NCCP CMYK BI.jpg">
          <a:extLst>
            <a:ext uri="{FF2B5EF4-FFF2-40B4-BE49-F238E27FC236}">
              <a16:creationId xmlns:a16="http://schemas.microsoft.com/office/drawing/2014/main" id="{C9D7B4D7-574A-4A79-95A0-9D1DF4C8667E}"/>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14" name="Picture 13" descr="NCCP CMYK BI.jpg">
          <a:extLst>
            <a:ext uri="{FF2B5EF4-FFF2-40B4-BE49-F238E27FC236}">
              <a16:creationId xmlns:a16="http://schemas.microsoft.com/office/drawing/2014/main" id="{23A3D988-E486-41D5-A4FF-20A71E60296B}"/>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15" name="Picture 14" descr="NCCP CMYK BI.jpg">
          <a:extLst>
            <a:ext uri="{FF2B5EF4-FFF2-40B4-BE49-F238E27FC236}">
              <a16:creationId xmlns:a16="http://schemas.microsoft.com/office/drawing/2014/main" id="{FC664CEC-999C-41EE-97A7-7A1AD39CD59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 name="Picture 15" descr="NCCP CMYK BI.jpg">
          <a:extLst>
            <a:ext uri="{FF2B5EF4-FFF2-40B4-BE49-F238E27FC236}">
              <a16:creationId xmlns:a16="http://schemas.microsoft.com/office/drawing/2014/main" id="{5B7278FB-A87D-4770-8B85-840C5EEA234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7" name="Picture 16" descr="NCCP CMYK BI.jpg">
          <a:extLst>
            <a:ext uri="{FF2B5EF4-FFF2-40B4-BE49-F238E27FC236}">
              <a16:creationId xmlns:a16="http://schemas.microsoft.com/office/drawing/2014/main" id="{57A889AA-F298-4EEA-8CCF-D8AEE9A09E3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 name="Picture 17" descr="NCCP CMYK BI.jpg">
          <a:extLst>
            <a:ext uri="{FF2B5EF4-FFF2-40B4-BE49-F238E27FC236}">
              <a16:creationId xmlns:a16="http://schemas.microsoft.com/office/drawing/2014/main" id="{1E07B4A7-F34F-4DCA-8500-8FA6E37D011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 name="Picture 18" descr="NCCP CMYK BI.jpg">
          <a:extLst>
            <a:ext uri="{FF2B5EF4-FFF2-40B4-BE49-F238E27FC236}">
              <a16:creationId xmlns:a16="http://schemas.microsoft.com/office/drawing/2014/main" id="{5F2A8D3C-7B74-43D7-AE26-5F4D2E9C342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0" name="Picture 19" descr="NCCP CMYK BI.jpg">
          <a:extLst>
            <a:ext uri="{FF2B5EF4-FFF2-40B4-BE49-F238E27FC236}">
              <a16:creationId xmlns:a16="http://schemas.microsoft.com/office/drawing/2014/main" id="{E3A6DDD4-4446-4655-B2BC-73C065B6F7A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65942</xdr:rowOff>
    </xdr:from>
    <xdr:to>
      <xdr:col>33</xdr:col>
      <xdr:colOff>7327</xdr:colOff>
      <xdr:row>40</xdr:row>
      <xdr:rowOff>87923</xdr:rowOff>
    </xdr:to>
    <xdr:cxnSp macro="">
      <xdr:nvCxnSpPr>
        <xdr:cNvPr id="21" name="Straight Connector 20">
          <a:extLst>
            <a:ext uri="{FF2B5EF4-FFF2-40B4-BE49-F238E27FC236}">
              <a16:creationId xmlns:a16="http://schemas.microsoft.com/office/drawing/2014/main" id="{75E5DB89-E874-4966-A3BD-3FEDF57D3B81}"/>
            </a:ext>
          </a:extLst>
        </xdr:cNvPr>
        <xdr:cNvCxnSpPr/>
      </xdr:nvCxnSpPr>
      <xdr:spPr>
        <a:xfrm flipV="1">
          <a:off x="29308" y="6819167"/>
          <a:ext cx="23485719" cy="219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22" name="Picture 21" descr="NCCP CMYK BI.jpg">
          <a:extLst>
            <a:ext uri="{FF2B5EF4-FFF2-40B4-BE49-F238E27FC236}">
              <a16:creationId xmlns:a16="http://schemas.microsoft.com/office/drawing/2014/main" id="{CFFA31D4-4080-41E6-AB14-8DB771DAFB0B}"/>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23" name="Picture 22" descr="NCCP CMYK BI.jpg">
          <a:extLst>
            <a:ext uri="{FF2B5EF4-FFF2-40B4-BE49-F238E27FC236}">
              <a16:creationId xmlns:a16="http://schemas.microsoft.com/office/drawing/2014/main" id="{8AD161CD-A1CE-4182-BD13-2D77F97A387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4" name="Picture 23" descr="NCCP CMYK BI.jpg">
          <a:extLst>
            <a:ext uri="{FF2B5EF4-FFF2-40B4-BE49-F238E27FC236}">
              <a16:creationId xmlns:a16="http://schemas.microsoft.com/office/drawing/2014/main" id="{FA69CC8B-C1C8-4358-92A2-02A843DA9A9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5" name="Picture 24" descr="NCCP CMYK BI.jpg">
          <a:extLst>
            <a:ext uri="{FF2B5EF4-FFF2-40B4-BE49-F238E27FC236}">
              <a16:creationId xmlns:a16="http://schemas.microsoft.com/office/drawing/2014/main" id="{BBD0A85D-9663-4F59-9CF7-8A316ABD170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6" name="Picture 25" descr="NCCP CMYK BI.jpg">
          <a:extLst>
            <a:ext uri="{FF2B5EF4-FFF2-40B4-BE49-F238E27FC236}">
              <a16:creationId xmlns:a16="http://schemas.microsoft.com/office/drawing/2014/main" id="{D98562F0-EBD2-4527-9E95-F7A40509D20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7" name="Picture 26" descr="NCCP CMYK BI.jpg">
          <a:extLst>
            <a:ext uri="{FF2B5EF4-FFF2-40B4-BE49-F238E27FC236}">
              <a16:creationId xmlns:a16="http://schemas.microsoft.com/office/drawing/2014/main" id="{47654E9B-53C0-401A-9187-6BC4B6B58D4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twoCellAnchor editAs="oneCell">
    <xdr:from>
      <xdr:col>10</xdr:col>
      <xdr:colOff>0</xdr:colOff>
      <xdr:row>8</xdr:row>
      <xdr:rowOff>0</xdr:rowOff>
    </xdr:from>
    <xdr:to>
      <xdr:col>10</xdr:col>
      <xdr:colOff>0</xdr:colOff>
      <xdr:row>11</xdr:row>
      <xdr:rowOff>68345</xdr:rowOff>
    </xdr:to>
    <xdr:pic>
      <xdr:nvPicPr>
        <xdr:cNvPr id="28" name="Picture 27" descr="NCCP CMYK BI.jpg">
          <a:extLst>
            <a:ext uri="{FF2B5EF4-FFF2-40B4-BE49-F238E27FC236}">
              <a16:creationId xmlns:a16="http://schemas.microsoft.com/office/drawing/2014/main" id="{AEC82C15-522B-4D14-8D80-7610A1650D87}"/>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54120"/>
        </a:xfrm>
        <a:prstGeom prst="rect">
          <a:avLst/>
        </a:prstGeom>
      </xdr:spPr>
    </xdr:pic>
    <xdr:clientData/>
  </xdr:twoCellAnchor>
  <xdr:oneCellAnchor>
    <xdr:from>
      <xdr:col>11</xdr:col>
      <xdr:colOff>0</xdr:colOff>
      <xdr:row>70</xdr:row>
      <xdr:rowOff>0</xdr:rowOff>
    </xdr:from>
    <xdr:ext cx="0" cy="510159"/>
    <xdr:pic>
      <xdr:nvPicPr>
        <xdr:cNvPr id="29" name="Picture 28" descr="NCCP CMYK BI.jpg">
          <a:extLst>
            <a:ext uri="{FF2B5EF4-FFF2-40B4-BE49-F238E27FC236}">
              <a16:creationId xmlns:a16="http://schemas.microsoft.com/office/drawing/2014/main" id="{97EEB53C-AFDE-424D-8088-3993BD625506}"/>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0" name="Picture 29" descr="NCCP CMYK BI.jpg">
          <a:extLst>
            <a:ext uri="{FF2B5EF4-FFF2-40B4-BE49-F238E27FC236}">
              <a16:creationId xmlns:a16="http://schemas.microsoft.com/office/drawing/2014/main" id="{C87306B0-AD42-4AF3-AAF9-27CB1EA2FE0E}"/>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1" name="Picture 30" descr="NCCP CMYK BI.jpg">
          <a:extLst>
            <a:ext uri="{FF2B5EF4-FFF2-40B4-BE49-F238E27FC236}">
              <a16:creationId xmlns:a16="http://schemas.microsoft.com/office/drawing/2014/main" id="{09A88667-867E-4974-8C86-A489F9F7552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2" name="Picture 31" descr="NCCP CMYK BI.jpg">
          <a:extLst>
            <a:ext uri="{FF2B5EF4-FFF2-40B4-BE49-F238E27FC236}">
              <a16:creationId xmlns:a16="http://schemas.microsoft.com/office/drawing/2014/main" id="{29EA57A3-B083-482F-9F03-40896A23F0AC}"/>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3" name="Picture 32" descr="NCCP CMYK BI.jpg">
          <a:extLst>
            <a:ext uri="{FF2B5EF4-FFF2-40B4-BE49-F238E27FC236}">
              <a16:creationId xmlns:a16="http://schemas.microsoft.com/office/drawing/2014/main" id="{04C1BBE7-A6E2-46EC-9168-73CF1BB47613}"/>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4" name="Picture 33" descr="NCCP CMYK BI.jpg">
          <a:extLst>
            <a:ext uri="{FF2B5EF4-FFF2-40B4-BE49-F238E27FC236}">
              <a16:creationId xmlns:a16="http://schemas.microsoft.com/office/drawing/2014/main" id="{2F50D646-E515-47E1-9B2E-6B9B2789944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5" name="Picture 34" descr="NCCP CMYK BI.jpg">
          <a:extLst>
            <a:ext uri="{FF2B5EF4-FFF2-40B4-BE49-F238E27FC236}">
              <a16:creationId xmlns:a16="http://schemas.microsoft.com/office/drawing/2014/main" id="{386B8781-48A9-4549-8690-748C1012E10F}"/>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36" name="Picture 35" descr="NCCP CMYK BI.jpg">
          <a:extLst>
            <a:ext uri="{FF2B5EF4-FFF2-40B4-BE49-F238E27FC236}">
              <a16:creationId xmlns:a16="http://schemas.microsoft.com/office/drawing/2014/main" id="{C3B971D6-FB78-4FC2-BF9E-DF8B18D49A95}"/>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37" name="Picture 36" descr="NCCP CMYK BI.jpg">
          <a:extLst>
            <a:ext uri="{FF2B5EF4-FFF2-40B4-BE49-F238E27FC236}">
              <a16:creationId xmlns:a16="http://schemas.microsoft.com/office/drawing/2014/main" id="{73752E16-FF65-4D20-8F12-8F75048C2527}"/>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38" name="Picture 37" descr="NCCP CMYK BI.jpg">
          <a:extLst>
            <a:ext uri="{FF2B5EF4-FFF2-40B4-BE49-F238E27FC236}">
              <a16:creationId xmlns:a16="http://schemas.microsoft.com/office/drawing/2014/main" id="{9DA052C9-FA38-4A31-AD8C-0A8C9E306DB2}"/>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39" name="Picture 38" descr="NCCP CMYK BI.jpg">
          <a:extLst>
            <a:ext uri="{FF2B5EF4-FFF2-40B4-BE49-F238E27FC236}">
              <a16:creationId xmlns:a16="http://schemas.microsoft.com/office/drawing/2014/main" id="{3B99463A-1BCC-4801-907A-613440E9B9EF}"/>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40" name="Picture 39" descr="NCCP CMYK BI.jpg">
          <a:extLst>
            <a:ext uri="{FF2B5EF4-FFF2-40B4-BE49-F238E27FC236}">
              <a16:creationId xmlns:a16="http://schemas.microsoft.com/office/drawing/2014/main" id="{5CA179F7-0915-485B-8728-952E51442F31}"/>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41" name="Picture 40" descr="NCCP CMYK BI.jpg">
          <a:extLst>
            <a:ext uri="{FF2B5EF4-FFF2-40B4-BE49-F238E27FC236}">
              <a16:creationId xmlns:a16="http://schemas.microsoft.com/office/drawing/2014/main" id="{894D80B9-D231-4417-A09A-625958C1D8F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2" name="Picture 41" descr="NCCP CMYK BI.jpg">
          <a:extLst>
            <a:ext uri="{FF2B5EF4-FFF2-40B4-BE49-F238E27FC236}">
              <a16:creationId xmlns:a16="http://schemas.microsoft.com/office/drawing/2014/main" id="{C3F7EEA8-0DC6-4DD2-AEF9-CB9FF2D7880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3" name="Picture 42" descr="NCCP CMYK BI.jpg">
          <a:extLst>
            <a:ext uri="{FF2B5EF4-FFF2-40B4-BE49-F238E27FC236}">
              <a16:creationId xmlns:a16="http://schemas.microsoft.com/office/drawing/2014/main" id="{26EE669D-0E16-437B-86A1-6C5109326D6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4" name="Picture 43" descr="NCCP CMYK BI.jpg">
          <a:extLst>
            <a:ext uri="{FF2B5EF4-FFF2-40B4-BE49-F238E27FC236}">
              <a16:creationId xmlns:a16="http://schemas.microsoft.com/office/drawing/2014/main" id="{1A093528-9576-4118-8BB1-D30E8526201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 name="Picture 44" descr="NCCP CMYK BI.jpg">
          <a:extLst>
            <a:ext uri="{FF2B5EF4-FFF2-40B4-BE49-F238E27FC236}">
              <a16:creationId xmlns:a16="http://schemas.microsoft.com/office/drawing/2014/main" id="{E97DB35B-D829-4028-8798-D1DD39FE444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6" name="Picture 45" descr="NCCP CMYK BI.jpg">
          <a:extLst>
            <a:ext uri="{FF2B5EF4-FFF2-40B4-BE49-F238E27FC236}">
              <a16:creationId xmlns:a16="http://schemas.microsoft.com/office/drawing/2014/main" id="{5E176D59-C032-45FC-B980-69DB96C85F1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66675</xdr:rowOff>
    </xdr:from>
    <xdr:to>
      <xdr:col>35</xdr:col>
      <xdr:colOff>19050</xdr:colOff>
      <xdr:row>40</xdr:row>
      <xdr:rowOff>87924</xdr:rowOff>
    </xdr:to>
    <xdr:cxnSp macro="">
      <xdr:nvCxnSpPr>
        <xdr:cNvPr id="47" name="Straight Connector 46">
          <a:extLst>
            <a:ext uri="{FF2B5EF4-FFF2-40B4-BE49-F238E27FC236}">
              <a16:creationId xmlns:a16="http://schemas.microsoft.com/office/drawing/2014/main" id="{A4A062B8-A22C-45AD-AA93-15BEE7C51070}"/>
            </a:ext>
          </a:extLst>
        </xdr:cNvPr>
        <xdr:cNvCxnSpPr/>
      </xdr:nvCxnSpPr>
      <xdr:spPr>
        <a:xfrm flipV="1">
          <a:off x="29308" y="6819900"/>
          <a:ext cx="24983342" cy="2124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48" name="Picture 47" descr="NCCP CMYK BI.jpg">
          <a:extLst>
            <a:ext uri="{FF2B5EF4-FFF2-40B4-BE49-F238E27FC236}">
              <a16:creationId xmlns:a16="http://schemas.microsoft.com/office/drawing/2014/main" id="{87CB5089-EFC4-4106-8CEA-1EF78F5E1AEA}"/>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49" name="Picture 48" descr="NCCP CMYK BI.jpg">
          <a:extLst>
            <a:ext uri="{FF2B5EF4-FFF2-40B4-BE49-F238E27FC236}">
              <a16:creationId xmlns:a16="http://schemas.microsoft.com/office/drawing/2014/main" id="{AD5210E9-3F3C-4587-9751-1AC4E2D778C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0" name="Picture 49" descr="NCCP CMYK BI.jpg">
          <a:extLst>
            <a:ext uri="{FF2B5EF4-FFF2-40B4-BE49-F238E27FC236}">
              <a16:creationId xmlns:a16="http://schemas.microsoft.com/office/drawing/2014/main" id="{A58F7688-A0E6-4122-9D97-2EBC4258BC8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1" name="Picture 50" descr="NCCP CMYK BI.jpg">
          <a:extLst>
            <a:ext uri="{FF2B5EF4-FFF2-40B4-BE49-F238E27FC236}">
              <a16:creationId xmlns:a16="http://schemas.microsoft.com/office/drawing/2014/main" id="{86F8C1E6-831C-4E73-AADF-51F00DC9474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2" name="Picture 51" descr="NCCP CMYK BI.jpg">
          <a:extLst>
            <a:ext uri="{FF2B5EF4-FFF2-40B4-BE49-F238E27FC236}">
              <a16:creationId xmlns:a16="http://schemas.microsoft.com/office/drawing/2014/main" id="{4DCDA755-E099-4162-9BFA-03CCBDC8C3D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 name="Picture 52" descr="NCCP CMYK BI.jpg">
          <a:extLst>
            <a:ext uri="{FF2B5EF4-FFF2-40B4-BE49-F238E27FC236}">
              <a16:creationId xmlns:a16="http://schemas.microsoft.com/office/drawing/2014/main" id="{9D611562-A7C3-4A6C-B48B-E48BEEDEA5B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 name="Picture 53" descr="NCCP CMYK BI.jpg">
          <a:extLst>
            <a:ext uri="{FF2B5EF4-FFF2-40B4-BE49-F238E27FC236}">
              <a16:creationId xmlns:a16="http://schemas.microsoft.com/office/drawing/2014/main" id="{DE46DB72-0FC9-4C00-A72F-873E44CED44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5" name="Picture 54" descr="NCCP CMYK BI.jpg">
          <a:extLst>
            <a:ext uri="{FF2B5EF4-FFF2-40B4-BE49-F238E27FC236}">
              <a16:creationId xmlns:a16="http://schemas.microsoft.com/office/drawing/2014/main" id="{C547532B-9C06-4163-831E-9757EB56B4B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28</xdr:col>
      <xdr:colOff>0</xdr:colOff>
      <xdr:row>8</xdr:row>
      <xdr:rowOff>0</xdr:rowOff>
    </xdr:from>
    <xdr:ext cx="0" cy="500892"/>
    <xdr:pic>
      <xdr:nvPicPr>
        <xdr:cNvPr id="56" name="Picture 55" descr="NCCP CMYK BI.jpg">
          <a:extLst>
            <a:ext uri="{FF2B5EF4-FFF2-40B4-BE49-F238E27FC236}">
              <a16:creationId xmlns:a16="http://schemas.microsoft.com/office/drawing/2014/main" id="{A14582A5-F25C-4D2D-9BD6-40A1DC6AD606}"/>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twoCellAnchor editAs="oneCell">
    <xdr:from>
      <xdr:col>10</xdr:col>
      <xdr:colOff>0</xdr:colOff>
      <xdr:row>8</xdr:row>
      <xdr:rowOff>0</xdr:rowOff>
    </xdr:from>
    <xdr:to>
      <xdr:col>10</xdr:col>
      <xdr:colOff>0</xdr:colOff>
      <xdr:row>11</xdr:row>
      <xdr:rowOff>68345</xdr:rowOff>
    </xdr:to>
    <xdr:pic>
      <xdr:nvPicPr>
        <xdr:cNvPr id="57" name="Picture 56" descr="NCCP CMYK BI.jpg">
          <a:extLst>
            <a:ext uri="{FF2B5EF4-FFF2-40B4-BE49-F238E27FC236}">
              <a16:creationId xmlns:a16="http://schemas.microsoft.com/office/drawing/2014/main" id="{86A42542-B473-4408-87E1-B7AC84D5DC71}"/>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54120"/>
        </a:xfrm>
        <a:prstGeom prst="rect">
          <a:avLst/>
        </a:prstGeom>
      </xdr:spPr>
    </xdr:pic>
    <xdr:clientData/>
  </xdr:twoCellAnchor>
  <xdr:oneCellAnchor>
    <xdr:from>
      <xdr:col>21</xdr:col>
      <xdr:colOff>0</xdr:colOff>
      <xdr:row>8</xdr:row>
      <xdr:rowOff>0</xdr:rowOff>
    </xdr:from>
    <xdr:ext cx="0" cy="510159"/>
    <xdr:pic>
      <xdr:nvPicPr>
        <xdr:cNvPr id="58" name="Picture 57" descr="NCCP CMYK BI.jpg">
          <a:extLst>
            <a:ext uri="{FF2B5EF4-FFF2-40B4-BE49-F238E27FC236}">
              <a16:creationId xmlns:a16="http://schemas.microsoft.com/office/drawing/2014/main" id="{A16CB088-3B16-4FAE-BBF2-FAE135EE7ABE}"/>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21</xdr:col>
      <xdr:colOff>0</xdr:colOff>
      <xdr:row>8</xdr:row>
      <xdr:rowOff>0</xdr:rowOff>
    </xdr:from>
    <xdr:ext cx="0" cy="510159"/>
    <xdr:pic>
      <xdr:nvPicPr>
        <xdr:cNvPr id="59" name="Picture 58" descr="NCCP CMYK BI.jpg">
          <a:extLst>
            <a:ext uri="{FF2B5EF4-FFF2-40B4-BE49-F238E27FC236}">
              <a16:creationId xmlns:a16="http://schemas.microsoft.com/office/drawing/2014/main" id="{41C176D6-9C42-462D-A3F9-A8BAB13801D1}"/>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23</xdr:col>
      <xdr:colOff>0</xdr:colOff>
      <xdr:row>8</xdr:row>
      <xdr:rowOff>0</xdr:rowOff>
    </xdr:from>
    <xdr:ext cx="0" cy="513822"/>
    <xdr:pic>
      <xdr:nvPicPr>
        <xdr:cNvPr id="60" name="Picture 59" descr="NCCP CMYK BI.jpg">
          <a:extLst>
            <a:ext uri="{FF2B5EF4-FFF2-40B4-BE49-F238E27FC236}">
              <a16:creationId xmlns:a16="http://schemas.microsoft.com/office/drawing/2014/main" id="{6ED5662A-1172-466B-8162-5CA14BB82166}"/>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28</xdr:col>
      <xdr:colOff>0</xdr:colOff>
      <xdr:row>8</xdr:row>
      <xdr:rowOff>0</xdr:rowOff>
    </xdr:from>
    <xdr:ext cx="0" cy="513822"/>
    <xdr:pic>
      <xdr:nvPicPr>
        <xdr:cNvPr id="61" name="Picture 60" descr="NCCP CMYK BI.jpg">
          <a:extLst>
            <a:ext uri="{FF2B5EF4-FFF2-40B4-BE49-F238E27FC236}">
              <a16:creationId xmlns:a16="http://schemas.microsoft.com/office/drawing/2014/main" id="{24D2935B-884B-4DC2-AC85-7E7D285AFE7D}"/>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28</xdr:col>
      <xdr:colOff>0</xdr:colOff>
      <xdr:row>8</xdr:row>
      <xdr:rowOff>0</xdr:rowOff>
    </xdr:from>
    <xdr:ext cx="0" cy="500892"/>
    <xdr:pic>
      <xdr:nvPicPr>
        <xdr:cNvPr id="62" name="Picture 61" descr="NCCP CMYK BI.jpg">
          <a:extLst>
            <a:ext uri="{FF2B5EF4-FFF2-40B4-BE49-F238E27FC236}">
              <a16:creationId xmlns:a16="http://schemas.microsoft.com/office/drawing/2014/main" id="{213517F3-4634-4D22-AFF1-354D11C5A1A0}"/>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oneCellAnchor>
    <xdr:from>
      <xdr:col>19</xdr:col>
      <xdr:colOff>0</xdr:colOff>
      <xdr:row>42</xdr:row>
      <xdr:rowOff>0</xdr:rowOff>
    </xdr:from>
    <xdr:ext cx="0" cy="510159"/>
    <xdr:pic>
      <xdr:nvPicPr>
        <xdr:cNvPr id="63" name="Picture 62" descr="NCCP CMYK BI.jpg">
          <a:extLst>
            <a:ext uri="{FF2B5EF4-FFF2-40B4-BE49-F238E27FC236}">
              <a16:creationId xmlns:a16="http://schemas.microsoft.com/office/drawing/2014/main" id="{B2B879A5-9B1A-49F5-8A72-E00689B1CC3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 name="Picture 63" descr="NCCP CMYK BI.jpg">
          <a:extLst>
            <a:ext uri="{FF2B5EF4-FFF2-40B4-BE49-F238E27FC236}">
              <a16:creationId xmlns:a16="http://schemas.microsoft.com/office/drawing/2014/main" id="{8F285CB4-223C-49F5-9762-68789F2D3FD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5" name="Picture 64" descr="NCCP CMYK BI.jpg">
          <a:extLst>
            <a:ext uri="{FF2B5EF4-FFF2-40B4-BE49-F238E27FC236}">
              <a16:creationId xmlns:a16="http://schemas.microsoft.com/office/drawing/2014/main" id="{BE7902A3-FB7E-48E6-80F1-8235D241360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 name="Picture 65" descr="NCCP CMYK BI.jpg">
          <a:extLst>
            <a:ext uri="{FF2B5EF4-FFF2-40B4-BE49-F238E27FC236}">
              <a16:creationId xmlns:a16="http://schemas.microsoft.com/office/drawing/2014/main" id="{4B199273-EE48-4028-9D53-7F129DC50BB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 name="Picture 66" descr="NCCP CMYK BI.jpg">
          <a:extLst>
            <a:ext uri="{FF2B5EF4-FFF2-40B4-BE49-F238E27FC236}">
              <a16:creationId xmlns:a16="http://schemas.microsoft.com/office/drawing/2014/main" id="{07F2127C-752E-4910-92E8-67176923184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8" name="Picture 67" descr="NCCP CMYK BI.jpg">
          <a:extLst>
            <a:ext uri="{FF2B5EF4-FFF2-40B4-BE49-F238E27FC236}">
              <a16:creationId xmlns:a16="http://schemas.microsoft.com/office/drawing/2014/main" id="{8D503615-6664-4850-B529-49E843FFBC9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 name="Picture 68" descr="NCCP CMYK BI.jpg">
          <a:extLst>
            <a:ext uri="{FF2B5EF4-FFF2-40B4-BE49-F238E27FC236}">
              <a16:creationId xmlns:a16="http://schemas.microsoft.com/office/drawing/2014/main" id="{88593EF3-CAF0-4CFA-B880-E9FCD5CFAEA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 name="Picture 69" descr="NCCP CMYK BI.jpg">
          <a:extLst>
            <a:ext uri="{FF2B5EF4-FFF2-40B4-BE49-F238E27FC236}">
              <a16:creationId xmlns:a16="http://schemas.microsoft.com/office/drawing/2014/main" id="{D530C1BD-95E0-4989-9953-AB891AF8E3E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1" name="Picture 70" descr="NCCP CMYK BI.jpg">
          <a:extLst>
            <a:ext uri="{FF2B5EF4-FFF2-40B4-BE49-F238E27FC236}">
              <a16:creationId xmlns:a16="http://schemas.microsoft.com/office/drawing/2014/main" id="{5EA976BA-2757-4657-8B6A-EFB44E49E91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2" name="Picture 71" descr="NCCP CMYK BI.jpg">
          <a:extLst>
            <a:ext uri="{FF2B5EF4-FFF2-40B4-BE49-F238E27FC236}">
              <a16:creationId xmlns:a16="http://schemas.microsoft.com/office/drawing/2014/main" id="{CC449DF1-63B0-46EB-BFAB-6C900ED1B84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 name="Picture 72" descr="NCCP CMYK BI.jpg">
          <a:extLst>
            <a:ext uri="{FF2B5EF4-FFF2-40B4-BE49-F238E27FC236}">
              <a16:creationId xmlns:a16="http://schemas.microsoft.com/office/drawing/2014/main" id="{A4E78E80-7FD1-45EF-956F-218D899C7F2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4" name="Picture 73" descr="NCCP CMYK BI.jpg">
          <a:extLst>
            <a:ext uri="{FF2B5EF4-FFF2-40B4-BE49-F238E27FC236}">
              <a16:creationId xmlns:a16="http://schemas.microsoft.com/office/drawing/2014/main" id="{ACE5EBAD-A2E0-4642-B792-635E771B172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5" name="Picture 74" descr="NCCP CMYK BI.jpg">
          <a:extLst>
            <a:ext uri="{FF2B5EF4-FFF2-40B4-BE49-F238E27FC236}">
              <a16:creationId xmlns:a16="http://schemas.microsoft.com/office/drawing/2014/main" id="{A8A30D28-24C0-4B19-87DB-F89F8AD4E70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twoCellAnchor editAs="oneCell">
    <xdr:from>
      <xdr:col>10</xdr:col>
      <xdr:colOff>0</xdr:colOff>
      <xdr:row>1</xdr:row>
      <xdr:rowOff>0</xdr:rowOff>
    </xdr:from>
    <xdr:to>
      <xdr:col>10</xdr:col>
      <xdr:colOff>0</xdr:colOff>
      <xdr:row>3</xdr:row>
      <xdr:rowOff>115970</xdr:rowOff>
    </xdr:to>
    <xdr:pic>
      <xdr:nvPicPr>
        <xdr:cNvPr id="76" name="Picture 75" descr="NCCP CMYK BI.jpg">
          <a:extLst>
            <a:ext uri="{FF2B5EF4-FFF2-40B4-BE49-F238E27FC236}">
              <a16:creationId xmlns:a16="http://schemas.microsoft.com/office/drawing/2014/main" id="{CFC127B4-03EF-4E9D-A902-9DCA1E71599C}"/>
            </a:ext>
          </a:extLst>
        </xdr:cNvPr>
        <xdr:cNvPicPr>
          <a:picLocks noChangeAspect="1"/>
        </xdr:cNvPicPr>
      </xdr:nvPicPr>
      <xdr:blipFill>
        <a:blip xmlns:r="http://schemas.openxmlformats.org/officeDocument/2006/relationships" r:embed="rId1" cstate="print"/>
        <a:stretch>
          <a:fillRect/>
        </a:stretch>
      </xdr:blipFill>
      <xdr:spPr>
        <a:xfrm>
          <a:off x="7296150" y="171450"/>
          <a:ext cx="0" cy="487445"/>
        </a:xfrm>
        <a:prstGeom prst="rect">
          <a:avLst/>
        </a:prstGeom>
      </xdr:spPr>
    </xdr:pic>
    <xdr:clientData/>
  </xdr:twoCellAnchor>
  <xdr:oneCellAnchor>
    <xdr:from>
      <xdr:col>21</xdr:col>
      <xdr:colOff>0</xdr:colOff>
      <xdr:row>1</xdr:row>
      <xdr:rowOff>0</xdr:rowOff>
    </xdr:from>
    <xdr:ext cx="0" cy="510159"/>
    <xdr:pic>
      <xdr:nvPicPr>
        <xdr:cNvPr id="77" name="Picture 76" descr="NCCP CMYK BI.jpg">
          <a:extLst>
            <a:ext uri="{FF2B5EF4-FFF2-40B4-BE49-F238E27FC236}">
              <a16:creationId xmlns:a16="http://schemas.microsoft.com/office/drawing/2014/main" id="{B6F32BBD-03AE-4BEA-85EA-859055C412B0}"/>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21</xdr:col>
      <xdr:colOff>0</xdr:colOff>
      <xdr:row>1</xdr:row>
      <xdr:rowOff>0</xdr:rowOff>
    </xdr:from>
    <xdr:ext cx="0" cy="510159"/>
    <xdr:pic>
      <xdr:nvPicPr>
        <xdr:cNvPr id="78" name="Picture 77" descr="NCCP CMYK BI.jpg">
          <a:extLst>
            <a:ext uri="{FF2B5EF4-FFF2-40B4-BE49-F238E27FC236}">
              <a16:creationId xmlns:a16="http://schemas.microsoft.com/office/drawing/2014/main" id="{75B562A7-D02F-4FCB-AB44-BE0FB9803039}"/>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23</xdr:col>
      <xdr:colOff>0</xdr:colOff>
      <xdr:row>1</xdr:row>
      <xdr:rowOff>0</xdr:rowOff>
    </xdr:from>
    <xdr:ext cx="0" cy="513822"/>
    <xdr:pic>
      <xdr:nvPicPr>
        <xdr:cNvPr id="79" name="Picture 78" descr="NCCP CMYK BI.jpg">
          <a:extLst>
            <a:ext uri="{FF2B5EF4-FFF2-40B4-BE49-F238E27FC236}">
              <a16:creationId xmlns:a16="http://schemas.microsoft.com/office/drawing/2014/main" id="{C03CCBF2-91F9-4942-9B0F-DFC09F11F866}"/>
            </a:ext>
          </a:extLst>
        </xdr:cNvPr>
        <xdr:cNvPicPr>
          <a:picLocks noChangeAspect="1"/>
        </xdr:cNvPicPr>
      </xdr:nvPicPr>
      <xdr:blipFill>
        <a:blip xmlns:r="http://schemas.openxmlformats.org/officeDocument/2006/relationships" r:embed="rId1" cstate="print"/>
        <a:stretch>
          <a:fillRect/>
        </a:stretch>
      </xdr:blipFill>
      <xdr:spPr>
        <a:xfrm>
          <a:off x="16078200" y="171450"/>
          <a:ext cx="0" cy="513822"/>
        </a:xfrm>
        <a:prstGeom prst="rect">
          <a:avLst/>
        </a:prstGeom>
      </xdr:spPr>
    </xdr:pic>
    <xdr:clientData/>
  </xdr:oneCellAnchor>
  <xdr:oneCellAnchor>
    <xdr:from>
      <xdr:col>28</xdr:col>
      <xdr:colOff>0</xdr:colOff>
      <xdr:row>1</xdr:row>
      <xdr:rowOff>0</xdr:rowOff>
    </xdr:from>
    <xdr:ext cx="0" cy="513822"/>
    <xdr:pic>
      <xdr:nvPicPr>
        <xdr:cNvPr id="80" name="Picture 79" descr="NCCP CMYK BI.jpg">
          <a:extLst>
            <a:ext uri="{FF2B5EF4-FFF2-40B4-BE49-F238E27FC236}">
              <a16:creationId xmlns:a16="http://schemas.microsoft.com/office/drawing/2014/main" id="{00902535-585A-4420-A6C4-7E94681C324F}"/>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13822"/>
        </a:xfrm>
        <a:prstGeom prst="rect">
          <a:avLst/>
        </a:prstGeom>
      </xdr:spPr>
    </xdr:pic>
    <xdr:clientData/>
  </xdr:oneCellAnchor>
  <xdr:oneCellAnchor>
    <xdr:from>
      <xdr:col>28</xdr:col>
      <xdr:colOff>0</xdr:colOff>
      <xdr:row>1</xdr:row>
      <xdr:rowOff>0</xdr:rowOff>
    </xdr:from>
    <xdr:ext cx="0" cy="500892"/>
    <xdr:pic>
      <xdr:nvPicPr>
        <xdr:cNvPr id="81" name="Picture 80" descr="NCCP CMYK BI.jpg">
          <a:extLst>
            <a:ext uri="{FF2B5EF4-FFF2-40B4-BE49-F238E27FC236}">
              <a16:creationId xmlns:a16="http://schemas.microsoft.com/office/drawing/2014/main" id="{CAE249D1-8495-4D5D-806B-B79A68A99BBA}"/>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00892"/>
        </a:xfrm>
        <a:prstGeom prst="rect">
          <a:avLst/>
        </a:prstGeom>
      </xdr:spPr>
    </xdr:pic>
    <xdr:clientData/>
  </xdr:oneCellAnchor>
  <xdr:oneCellAnchor>
    <xdr:from>
      <xdr:col>19</xdr:col>
      <xdr:colOff>0</xdr:colOff>
      <xdr:row>42</xdr:row>
      <xdr:rowOff>0</xdr:rowOff>
    </xdr:from>
    <xdr:ext cx="0" cy="510159"/>
    <xdr:pic>
      <xdr:nvPicPr>
        <xdr:cNvPr id="82" name="Picture 81" descr="NCCP CMYK BI.jpg">
          <a:extLst>
            <a:ext uri="{FF2B5EF4-FFF2-40B4-BE49-F238E27FC236}">
              <a16:creationId xmlns:a16="http://schemas.microsoft.com/office/drawing/2014/main" id="{5DDF489C-4741-4BDB-AEFB-F11DB706A4E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3" name="Picture 82" descr="NCCP CMYK BI.jpg">
          <a:extLst>
            <a:ext uri="{FF2B5EF4-FFF2-40B4-BE49-F238E27FC236}">
              <a16:creationId xmlns:a16="http://schemas.microsoft.com/office/drawing/2014/main" id="{873DCFB1-3A66-4079-B078-F6605806760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4" name="Picture 83" descr="NCCP CMYK BI.jpg">
          <a:extLst>
            <a:ext uri="{FF2B5EF4-FFF2-40B4-BE49-F238E27FC236}">
              <a16:creationId xmlns:a16="http://schemas.microsoft.com/office/drawing/2014/main" id="{60F4F4FC-A096-4802-A25D-2BA4095B7A1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5" name="Picture 84" descr="NCCP CMYK BI.jpg">
          <a:extLst>
            <a:ext uri="{FF2B5EF4-FFF2-40B4-BE49-F238E27FC236}">
              <a16:creationId xmlns:a16="http://schemas.microsoft.com/office/drawing/2014/main" id="{4063627A-9353-4F53-B663-8EB382963A8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6" name="Picture 85" descr="NCCP CMYK BI.jpg">
          <a:extLst>
            <a:ext uri="{FF2B5EF4-FFF2-40B4-BE49-F238E27FC236}">
              <a16:creationId xmlns:a16="http://schemas.microsoft.com/office/drawing/2014/main" id="{8B62A202-71C2-4A5C-8425-CDCD2C63560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7" name="Picture 86" descr="NCCP CMYK BI.jpg">
          <a:extLst>
            <a:ext uri="{FF2B5EF4-FFF2-40B4-BE49-F238E27FC236}">
              <a16:creationId xmlns:a16="http://schemas.microsoft.com/office/drawing/2014/main" id="{F92C91F4-59A5-4E8A-8E02-0CB5D7884E1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8" name="Picture 87" descr="NCCP CMYK BI.jpg">
          <a:extLst>
            <a:ext uri="{FF2B5EF4-FFF2-40B4-BE49-F238E27FC236}">
              <a16:creationId xmlns:a16="http://schemas.microsoft.com/office/drawing/2014/main" id="{D60F62E4-0961-4A26-98BE-143196BA052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9" name="Picture 88" descr="NCCP CMYK BI.jpg">
          <a:extLst>
            <a:ext uri="{FF2B5EF4-FFF2-40B4-BE49-F238E27FC236}">
              <a16:creationId xmlns:a16="http://schemas.microsoft.com/office/drawing/2014/main" id="{98098E99-0B23-4B58-AF6B-39A1BC5B499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0" name="Picture 89" descr="NCCP CMYK BI.jpg">
          <a:extLst>
            <a:ext uri="{FF2B5EF4-FFF2-40B4-BE49-F238E27FC236}">
              <a16:creationId xmlns:a16="http://schemas.microsoft.com/office/drawing/2014/main" id="{9BB08B13-F8E8-4060-ACC8-F49F76A1E10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1" name="Picture 90" descr="NCCP CMYK BI.jpg">
          <a:extLst>
            <a:ext uri="{FF2B5EF4-FFF2-40B4-BE49-F238E27FC236}">
              <a16:creationId xmlns:a16="http://schemas.microsoft.com/office/drawing/2014/main" id="{CCBEA926-9F4E-4F27-B1CA-9CE374CDC81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2" name="Picture 91" descr="NCCP CMYK BI.jpg">
          <a:extLst>
            <a:ext uri="{FF2B5EF4-FFF2-40B4-BE49-F238E27FC236}">
              <a16:creationId xmlns:a16="http://schemas.microsoft.com/office/drawing/2014/main" id="{CD1A3BF6-ED93-401D-AEC5-94E59158CE5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3" name="Picture 92" descr="NCCP CMYK BI.jpg">
          <a:extLst>
            <a:ext uri="{FF2B5EF4-FFF2-40B4-BE49-F238E27FC236}">
              <a16:creationId xmlns:a16="http://schemas.microsoft.com/office/drawing/2014/main" id="{BE7BACD2-4052-4A0F-A465-EA8AC84D6BD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4" name="Picture 93" descr="NCCP CMYK BI.jpg">
          <a:extLst>
            <a:ext uri="{FF2B5EF4-FFF2-40B4-BE49-F238E27FC236}">
              <a16:creationId xmlns:a16="http://schemas.microsoft.com/office/drawing/2014/main" id="{FBCBF00A-AD9C-456F-B5D8-457D068EF51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95" name="Picture 94" descr="NCCP CMYK BI.jpg">
          <a:extLst>
            <a:ext uri="{FF2B5EF4-FFF2-40B4-BE49-F238E27FC236}">
              <a16:creationId xmlns:a16="http://schemas.microsoft.com/office/drawing/2014/main" id="{8AD49C8A-7A93-433C-ABDF-7D688F92038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6" name="Picture 95" descr="NCCP CMYK BI.jpg">
          <a:extLst>
            <a:ext uri="{FF2B5EF4-FFF2-40B4-BE49-F238E27FC236}">
              <a16:creationId xmlns:a16="http://schemas.microsoft.com/office/drawing/2014/main" id="{B98F0BD6-A762-45DD-AFAC-F23051329B6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7" name="Picture 96" descr="NCCP CMYK BI.jpg">
          <a:extLst>
            <a:ext uri="{FF2B5EF4-FFF2-40B4-BE49-F238E27FC236}">
              <a16:creationId xmlns:a16="http://schemas.microsoft.com/office/drawing/2014/main" id="{4E629EC2-6421-4820-81AC-3F53D9ADC52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8" name="Picture 97" descr="NCCP CMYK BI.jpg">
          <a:extLst>
            <a:ext uri="{FF2B5EF4-FFF2-40B4-BE49-F238E27FC236}">
              <a16:creationId xmlns:a16="http://schemas.microsoft.com/office/drawing/2014/main" id="{0E0F79BD-4065-42E6-ADC9-ECEC965AB95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9" name="Picture 98" descr="NCCP CMYK BI.jpg">
          <a:extLst>
            <a:ext uri="{FF2B5EF4-FFF2-40B4-BE49-F238E27FC236}">
              <a16:creationId xmlns:a16="http://schemas.microsoft.com/office/drawing/2014/main" id="{4EFCE59D-D1FA-462E-AAC4-999DC5B8758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0" name="Picture 99" descr="NCCP CMYK BI.jpg">
          <a:extLst>
            <a:ext uri="{FF2B5EF4-FFF2-40B4-BE49-F238E27FC236}">
              <a16:creationId xmlns:a16="http://schemas.microsoft.com/office/drawing/2014/main" id="{83BBCE10-BDED-4D86-8799-721D27E5BA1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1" name="Picture 100" descr="NCCP CMYK BI.jpg">
          <a:extLst>
            <a:ext uri="{FF2B5EF4-FFF2-40B4-BE49-F238E27FC236}">
              <a16:creationId xmlns:a16="http://schemas.microsoft.com/office/drawing/2014/main" id="{9ECE41D3-095F-4CA4-861A-9A34B9F79F1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2" name="Picture 101" descr="NCCP CMYK BI.jpg">
          <a:extLst>
            <a:ext uri="{FF2B5EF4-FFF2-40B4-BE49-F238E27FC236}">
              <a16:creationId xmlns:a16="http://schemas.microsoft.com/office/drawing/2014/main" id="{39FC7696-8A5D-4157-8900-A32B63CE5B8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3" name="Picture 102" descr="NCCP CMYK BI.jpg">
          <a:extLst>
            <a:ext uri="{FF2B5EF4-FFF2-40B4-BE49-F238E27FC236}">
              <a16:creationId xmlns:a16="http://schemas.microsoft.com/office/drawing/2014/main" id="{F09A4505-6E36-402C-8338-CB83F18B12D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4" name="Picture 103" descr="NCCP CMYK BI.jpg">
          <a:extLst>
            <a:ext uri="{FF2B5EF4-FFF2-40B4-BE49-F238E27FC236}">
              <a16:creationId xmlns:a16="http://schemas.microsoft.com/office/drawing/2014/main" id="{0912C3B1-609F-48F3-A205-CB1CAA3204E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5" name="Picture 104" descr="NCCP CMYK BI.jpg">
          <a:extLst>
            <a:ext uri="{FF2B5EF4-FFF2-40B4-BE49-F238E27FC236}">
              <a16:creationId xmlns:a16="http://schemas.microsoft.com/office/drawing/2014/main" id="{088F3953-3396-4CEF-9601-0BA47D6DE69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6" name="Picture 105" descr="NCCP CMYK BI.jpg">
          <a:extLst>
            <a:ext uri="{FF2B5EF4-FFF2-40B4-BE49-F238E27FC236}">
              <a16:creationId xmlns:a16="http://schemas.microsoft.com/office/drawing/2014/main" id="{4F2C4B91-30B4-4FEC-856A-18EEC423A30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7" name="Picture 106" descr="NCCP CMYK BI.jpg">
          <a:extLst>
            <a:ext uri="{FF2B5EF4-FFF2-40B4-BE49-F238E27FC236}">
              <a16:creationId xmlns:a16="http://schemas.microsoft.com/office/drawing/2014/main" id="{B6908082-7104-4640-9A30-9547FA6A1A2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8" name="Picture 107" descr="NCCP CMYK BI.jpg">
          <a:extLst>
            <a:ext uri="{FF2B5EF4-FFF2-40B4-BE49-F238E27FC236}">
              <a16:creationId xmlns:a16="http://schemas.microsoft.com/office/drawing/2014/main" id="{5FC1EDBF-1A6C-46C6-A41B-6DE9D84190A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9" name="Picture 108" descr="NCCP CMYK BI.jpg">
          <a:extLst>
            <a:ext uri="{FF2B5EF4-FFF2-40B4-BE49-F238E27FC236}">
              <a16:creationId xmlns:a16="http://schemas.microsoft.com/office/drawing/2014/main" id="{E50F0E71-C990-4FDC-869B-3DBF66D0F1C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0" name="Picture 109" descr="NCCP CMYK BI.jpg">
          <a:extLst>
            <a:ext uri="{FF2B5EF4-FFF2-40B4-BE49-F238E27FC236}">
              <a16:creationId xmlns:a16="http://schemas.microsoft.com/office/drawing/2014/main" id="{70E98D3D-3B9C-4604-8698-9E889D7E037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1" name="Picture 110" descr="NCCP CMYK BI.jpg">
          <a:extLst>
            <a:ext uri="{FF2B5EF4-FFF2-40B4-BE49-F238E27FC236}">
              <a16:creationId xmlns:a16="http://schemas.microsoft.com/office/drawing/2014/main" id="{106F2118-D217-4A70-B5A5-5E24C87FCC8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12" name="Picture 111" descr="NCCP CMYK BI.jpg">
          <a:extLst>
            <a:ext uri="{FF2B5EF4-FFF2-40B4-BE49-F238E27FC236}">
              <a16:creationId xmlns:a16="http://schemas.microsoft.com/office/drawing/2014/main" id="{0AAE9351-9030-4B76-BE7F-74EDA6960FD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3" name="Picture 112" descr="NCCP CMYK BI.jpg">
          <a:extLst>
            <a:ext uri="{FF2B5EF4-FFF2-40B4-BE49-F238E27FC236}">
              <a16:creationId xmlns:a16="http://schemas.microsoft.com/office/drawing/2014/main" id="{50999854-26FE-44A6-ABFC-FBA00678511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4" name="Picture 113" descr="NCCP CMYK BI.jpg">
          <a:extLst>
            <a:ext uri="{FF2B5EF4-FFF2-40B4-BE49-F238E27FC236}">
              <a16:creationId xmlns:a16="http://schemas.microsoft.com/office/drawing/2014/main" id="{CEC22820-48E5-4D12-BBCD-D5E41D36406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5" name="Picture 114" descr="NCCP CMYK BI.jpg">
          <a:extLst>
            <a:ext uri="{FF2B5EF4-FFF2-40B4-BE49-F238E27FC236}">
              <a16:creationId xmlns:a16="http://schemas.microsoft.com/office/drawing/2014/main" id="{DACEA181-D011-4DB0-A013-E16FA69BAF5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6" name="Picture 115" descr="NCCP CMYK BI.jpg">
          <a:extLst>
            <a:ext uri="{FF2B5EF4-FFF2-40B4-BE49-F238E27FC236}">
              <a16:creationId xmlns:a16="http://schemas.microsoft.com/office/drawing/2014/main" id="{02778F6C-D161-4B6F-9071-263606FD15E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7" name="Picture 116" descr="NCCP CMYK BI.jpg">
          <a:extLst>
            <a:ext uri="{FF2B5EF4-FFF2-40B4-BE49-F238E27FC236}">
              <a16:creationId xmlns:a16="http://schemas.microsoft.com/office/drawing/2014/main" id="{7CB8AD45-F7C0-419E-9F52-6DD5630EE7B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8" name="Picture 117" descr="NCCP CMYK BI.jpg">
          <a:extLst>
            <a:ext uri="{FF2B5EF4-FFF2-40B4-BE49-F238E27FC236}">
              <a16:creationId xmlns:a16="http://schemas.microsoft.com/office/drawing/2014/main" id="{3AD36D1C-551B-435F-8E9F-9C20FAAC11D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9" name="Picture 118" descr="NCCP CMYK BI.jpg">
          <a:extLst>
            <a:ext uri="{FF2B5EF4-FFF2-40B4-BE49-F238E27FC236}">
              <a16:creationId xmlns:a16="http://schemas.microsoft.com/office/drawing/2014/main" id="{5C9345BA-B6A3-49BC-AF73-1224E714CD3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0" name="Picture 119" descr="NCCP CMYK BI.jpg">
          <a:extLst>
            <a:ext uri="{FF2B5EF4-FFF2-40B4-BE49-F238E27FC236}">
              <a16:creationId xmlns:a16="http://schemas.microsoft.com/office/drawing/2014/main" id="{7D339CBE-4610-4FBD-A730-153D2B17D86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1" name="Picture 120" descr="NCCP CMYK BI.jpg">
          <a:extLst>
            <a:ext uri="{FF2B5EF4-FFF2-40B4-BE49-F238E27FC236}">
              <a16:creationId xmlns:a16="http://schemas.microsoft.com/office/drawing/2014/main" id="{7D760966-53C8-4CFF-8378-8E131A8068E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2" name="Picture 121" descr="NCCP CMYK BI.jpg">
          <a:extLst>
            <a:ext uri="{FF2B5EF4-FFF2-40B4-BE49-F238E27FC236}">
              <a16:creationId xmlns:a16="http://schemas.microsoft.com/office/drawing/2014/main" id="{5BD34D2F-A0DB-4833-910E-D07BF28011A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3" name="Picture 122" descr="NCCP CMYK BI.jpg">
          <a:extLst>
            <a:ext uri="{FF2B5EF4-FFF2-40B4-BE49-F238E27FC236}">
              <a16:creationId xmlns:a16="http://schemas.microsoft.com/office/drawing/2014/main" id="{FFD56A55-9F71-487F-A262-A2FA8354F0E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4" name="Picture 123" descr="NCCP CMYK BI.jpg">
          <a:extLst>
            <a:ext uri="{FF2B5EF4-FFF2-40B4-BE49-F238E27FC236}">
              <a16:creationId xmlns:a16="http://schemas.microsoft.com/office/drawing/2014/main" id="{D9F96EA7-C247-40FB-8DF9-03427583891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5" name="Picture 124" descr="NCCP CMYK BI.jpg">
          <a:extLst>
            <a:ext uri="{FF2B5EF4-FFF2-40B4-BE49-F238E27FC236}">
              <a16:creationId xmlns:a16="http://schemas.microsoft.com/office/drawing/2014/main" id="{C008FC9D-2251-4381-A01A-538E4DEEB66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6" name="Picture 125" descr="NCCP CMYK BI.jpg">
          <a:extLst>
            <a:ext uri="{FF2B5EF4-FFF2-40B4-BE49-F238E27FC236}">
              <a16:creationId xmlns:a16="http://schemas.microsoft.com/office/drawing/2014/main" id="{DA209A1A-1D95-4376-AA1D-3EA33960FD5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7" name="Picture 126" descr="NCCP CMYK BI.jpg">
          <a:extLst>
            <a:ext uri="{FF2B5EF4-FFF2-40B4-BE49-F238E27FC236}">
              <a16:creationId xmlns:a16="http://schemas.microsoft.com/office/drawing/2014/main" id="{D04193D2-DF6C-4603-94EE-DF284398D2C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8" name="Picture 127" descr="NCCP CMYK BI.jpg">
          <a:extLst>
            <a:ext uri="{FF2B5EF4-FFF2-40B4-BE49-F238E27FC236}">
              <a16:creationId xmlns:a16="http://schemas.microsoft.com/office/drawing/2014/main" id="{9E261135-FB3A-47F1-A32C-3B923F13777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9" name="Picture 128" descr="NCCP CMYK BI.jpg">
          <a:extLst>
            <a:ext uri="{FF2B5EF4-FFF2-40B4-BE49-F238E27FC236}">
              <a16:creationId xmlns:a16="http://schemas.microsoft.com/office/drawing/2014/main" id="{34F60136-1CE0-4C6A-A832-AD8FF848800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0" name="Picture 129" descr="NCCP CMYK BI.jpg">
          <a:extLst>
            <a:ext uri="{FF2B5EF4-FFF2-40B4-BE49-F238E27FC236}">
              <a16:creationId xmlns:a16="http://schemas.microsoft.com/office/drawing/2014/main" id="{54D12036-37BF-425B-B01E-01F6AC67EB9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1" name="Picture 130" descr="NCCP CMYK BI.jpg">
          <a:extLst>
            <a:ext uri="{FF2B5EF4-FFF2-40B4-BE49-F238E27FC236}">
              <a16:creationId xmlns:a16="http://schemas.microsoft.com/office/drawing/2014/main" id="{B8CC05E0-B1AC-43B3-8892-02367C96BF8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2" name="Picture 131" descr="NCCP CMYK BI.jpg">
          <a:extLst>
            <a:ext uri="{FF2B5EF4-FFF2-40B4-BE49-F238E27FC236}">
              <a16:creationId xmlns:a16="http://schemas.microsoft.com/office/drawing/2014/main" id="{505E8F67-5175-4C85-B727-EE1336A8A04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3" name="Picture 132" descr="NCCP CMYK BI.jpg">
          <a:extLst>
            <a:ext uri="{FF2B5EF4-FFF2-40B4-BE49-F238E27FC236}">
              <a16:creationId xmlns:a16="http://schemas.microsoft.com/office/drawing/2014/main" id="{2B6FAC58-B3AB-421D-8BFE-321926B2E9A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4" name="Picture 133" descr="NCCP CMYK BI.jpg">
          <a:extLst>
            <a:ext uri="{FF2B5EF4-FFF2-40B4-BE49-F238E27FC236}">
              <a16:creationId xmlns:a16="http://schemas.microsoft.com/office/drawing/2014/main" id="{14380530-D0AF-4EB2-B8A3-60438186E4E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5" name="Picture 134" descr="NCCP CMYK BI.jpg">
          <a:extLst>
            <a:ext uri="{FF2B5EF4-FFF2-40B4-BE49-F238E27FC236}">
              <a16:creationId xmlns:a16="http://schemas.microsoft.com/office/drawing/2014/main" id="{E7C003B8-1D7D-4C68-99C8-63354FFDD0A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36" name="Picture 135" descr="NCCP CMYK BI.jpg">
          <a:extLst>
            <a:ext uri="{FF2B5EF4-FFF2-40B4-BE49-F238E27FC236}">
              <a16:creationId xmlns:a16="http://schemas.microsoft.com/office/drawing/2014/main" id="{46208CB5-C2B4-4D7C-AB98-94683114BD7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7" name="Picture 136" descr="NCCP CMYK BI.jpg">
          <a:extLst>
            <a:ext uri="{FF2B5EF4-FFF2-40B4-BE49-F238E27FC236}">
              <a16:creationId xmlns:a16="http://schemas.microsoft.com/office/drawing/2014/main" id="{669D5AF8-8166-4207-95A9-07DD0CD968A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38" name="Picture 137" descr="NCCP CMYK BI.jpg">
          <a:extLst>
            <a:ext uri="{FF2B5EF4-FFF2-40B4-BE49-F238E27FC236}">
              <a16:creationId xmlns:a16="http://schemas.microsoft.com/office/drawing/2014/main" id="{37632E40-8273-46D3-A365-AA9E176F3B7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39" name="Picture 138" descr="NCCP CMYK BI.jpg">
          <a:extLst>
            <a:ext uri="{FF2B5EF4-FFF2-40B4-BE49-F238E27FC236}">
              <a16:creationId xmlns:a16="http://schemas.microsoft.com/office/drawing/2014/main" id="{74B30D45-0255-4843-B175-570A502B974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40" name="Picture 139" descr="NCCP CMYK BI.jpg">
          <a:extLst>
            <a:ext uri="{FF2B5EF4-FFF2-40B4-BE49-F238E27FC236}">
              <a16:creationId xmlns:a16="http://schemas.microsoft.com/office/drawing/2014/main" id="{023F3A7B-2A6C-40DF-8122-69D770116AF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41" name="Picture 140" descr="NCCP CMYK BI.jpg">
          <a:extLst>
            <a:ext uri="{FF2B5EF4-FFF2-40B4-BE49-F238E27FC236}">
              <a16:creationId xmlns:a16="http://schemas.microsoft.com/office/drawing/2014/main" id="{B704A90F-7C89-48A9-A189-9EFC4C1F127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2" name="Picture 141" descr="NCCP CMYK BI.jpg">
          <a:extLst>
            <a:ext uri="{FF2B5EF4-FFF2-40B4-BE49-F238E27FC236}">
              <a16:creationId xmlns:a16="http://schemas.microsoft.com/office/drawing/2014/main" id="{EF4C2EDA-5A94-4017-97DF-E159086D358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43" name="Picture 142" descr="NCCP CMYK BI.jpg">
          <a:extLst>
            <a:ext uri="{FF2B5EF4-FFF2-40B4-BE49-F238E27FC236}">
              <a16:creationId xmlns:a16="http://schemas.microsoft.com/office/drawing/2014/main" id="{B4E0C1DB-9233-4839-A5C8-1569D0EBDE1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44" name="Picture 143" descr="NCCP CMYK BI.jpg">
          <a:extLst>
            <a:ext uri="{FF2B5EF4-FFF2-40B4-BE49-F238E27FC236}">
              <a16:creationId xmlns:a16="http://schemas.microsoft.com/office/drawing/2014/main" id="{04B3A961-B966-42DD-B189-34516D2DAED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45" name="Picture 144" descr="NCCP CMYK BI.jpg">
          <a:extLst>
            <a:ext uri="{FF2B5EF4-FFF2-40B4-BE49-F238E27FC236}">
              <a16:creationId xmlns:a16="http://schemas.microsoft.com/office/drawing/2014/main" id="{2D802AE0-5D23-455E-A8D9-645EFDF6DE3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46" name="Picture 145" descr="NCCP CMYK BI.jpg">
          <a:extLst>
            <a:ext uri="{FF2B5EF4-FFF2-40B4-BE49-F238E27FC236}">
              <a16:creationId xmlns:a16="http://schemas.microsoft.com/office/drawing/2014/main" id="{742DB88E-20B5-4A2C-9899-AA5026E54D4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47" name="Picture 146" descr="NCCP CMYK BI.jpg">
          <a:extLst>
            <a:ext uri="{FF2B5EF4-FFF2-40B4-BE49-F238E27FC236}">
              <a16:creationId xmlns:a16="http://schemas.microsoft.com/office/drawing/2014/main" id="{74DD4DAF-1967-42D1-9182-6893817E190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48" name="Picture 147" descr="NCCP CMYK BI.jpg">
          <a:extLst>
            <a:ext uri="{FF2B5EF4-FFF2-40B4-BE49-F238E27FC236}">
              <a16:creationId xmlns:a16="http://schemas.microsoft.com/office/drawing/2014/main" id="{8ECE9A4D-6142-4702-B951-751BBC3B17D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49" name="Picture 148" descr="NCCP CMYK BI.jpg">
          <a:extLst>
            <a:ext uri="{FF2B5EF4-FFF2-40B4-BE49-F238E27FC236}">
              <a16:creationId xmlns:a16="http://schemas.microsoft.com/office/drawing/2014/main" id="{74862028-1DAD-44A9-AEB2-162880DBEF7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50" name="Picture 149" descr="NCCP CMYK BI.jpg">
          <a:extLst>
            <a:ext uri="{FF2B5EF4-FFF2-40B4-BE49-F238E27FC236}">
              <a16:creationId xmlns:a16="http://schemas.microsoft.com/office/drawing/2014/main" id="{F9647BFB-0B5B-404A-9831-A6BE93387CE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51" name="Picture 150" descr="NCCP CMYK BI.jpg">
          <a:extLst>
            <a:ext uri="{FF2B5EF4-FFF2-40B4-BE49-F238E27FC236}">
              <a16:creationId xmlns:a16="http://schemas.microsoft.com/office/drawing/2014/main" id="{37CFB0F2-DFD2-45E4-A551-63C7E148BFA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52" name="Picture 151" descr="NCCP CMYK BI.jpg">
          <a:extLst>
            <a:ext uri="{FF2B5EF4-FFF2-40B4-BE49-F238E27FC236}">
              <a16:creationId xmlns:a16="http://schemas.microsoft.com/office/drawing/2014/main" id="{93299649-A6EF-407D-AB52-86B3CCABFE6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53" name="Picture 152" descr="NCCP CMYK BI.jpg">
          <a:extLst>
            <a:ext uri="{FF2B5EF4-FFF2-40B4-BE49-F238E27FC236}">
              <a16:creationId xmlns:a16="http://schemas.microsoft.com/office/drawing/2014/main" id="{0FC7842E-9036-48A3-BB18-63D1E0BBDE5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54" name="Picture 153" descr="NCCP CMYK BI.jpg">
          <a:extLst>
            <a:ext uri="{FF2B5EF4-FFF2-40B4-BE49-F238E27FC236}">
              <a16:creationId xmlns:a16="http://schemas.microsoft.com/office/drawing/2014/main" id="{83B55761-693E-408B-BDEB-D87CF3D2D4C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55" name="Picture 154" descr="NCCP CMYK BI.jpg">
          <a:extLst>
            <a:ext uri="{FF2B5EF4-FFF2-40B4-BE49-F238E27FC236}">
              <a16:creationId xmlns:a16="http://schemas.microsoft.com/office/drawing/2014/main" id="{752E3C2E-1316-4DF1-8EAE-1AB04D2DDC5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56" name="Picture 155" descr="NCCP CMYK BI.jpg">
          <a:extLst>
            <a:ext uri="{FF2B5EF4-FFF2-40B4-BE49-F238E27FC236}">
              <a16:creationId xmlns:a16="http://schemas.microsoft.com/office/drawing/2014/main" id="{FE4B5D2B-17EE-490C-9764-8122A9045B3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57" name="Picture 156" descr="NCCP CMYK BI.jpg">
          <a:extLst>
            <a:ext uri="{FF2B5EF4-FFF2-40B4-BE49-F238E27FC236}">
              <a16:creationId xmlns:a16="http://schemas.microsoft.com/office/drawing/2014/main" id="{BC3F95BA-DBBD-4641-9094-E1F598D5D3C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58" name="Picture 157" descr="NCCP CMYK BI.jpg">
          <a:extLst>
            <a:ext uri="{FF2B5EF4-FFF2-40B4-BE49-F238E27FC236}">
              <a16:creationId xmlns:a16="http://schemas.microsoft.com/office/drawing/2014/main" id="{C22BA766-07CE-46BA-A29F-FF0D45B9967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59" name="Picture 158" descr="NCCP CMYK BI.jpg">
          <a:extLst>
            <a:ext uri="{FF2B5EF4-FFF2-40B4-BE49-F238E27FC236}">
              <a16:creationId xmlns:a16="http://schemas.microsoft.com/office/drawing/2014/main" id="{79FD0B21-9F5C-4A3E-9685-85F7395DF3A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60" name="Picture 159" descr="NCCP CMYK BI.jpg">
          <a:extLst>
            <a:ext uri="{FF2B5EF4-FFF2-40B4-BE49-F238E27FC236}">
              <a16:creationId xmlns:a16="http://schemas.microsoft.com/office/drawing/2014/main" id="{3B210BDE-53FF-4CDA-8A9B-14CFC185F17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61" name="Picture 160" descr="NCCP CMYK BI.jpg">
          <a:extLst>
            <a:ext uri="{FF2B5EF4-FFF2-40B4-BE49-F238E27FC236}">
              <a16:creationId xmlns:a16="http://schemas.microsoft.com/office/drawing/2014/main" id="{71BDE58F-1B99-4A18-80CA-04479872EB3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62" name="Picture 161" descr="NCCP CMYK BI.jpg">
          <a:extLst>
            <a:ext uri="{FF2B5EF4-FFF2-40B4-BE49-F238E27FC236}">
              <a16:creationId xmlns:a16="http://schemas.microsoft.com/office/drawing/2014/main" id="{49E513B3-06F0-4778-9645-F1F2E9F2C48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63" name="Picture 162" descr="NCCP CMYK BI.jpg">
          <a:extLst>
            <a:ext uri="{FF2B5EF4-FFF2-40B4-BE49-F238E27FC236}">
              <a16:creationId xmlns:a16="http://schemas.microsoft.com/office/drawing/2014/main" id="{992D055F-D845-47E0-8C9C-E89619166CB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64" name="Picture 163" descr="NCCP CMYK BI.jpg">
          <a:extLst>
            <a:ext uri="{FF2B5EF4-FFF2-40B4-BE49-F238E27FC236}">
              <a16:creationId xmlns:a16="http://schemas.microsoft.com/office/drawing/2014/main" id="{74B3EBE5-D016-476D-A4CF-C40167D2EEE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65" name="Picture 164" descr="NCCP CMYK BI.jpg">
          <a:extLst>
            <a:ext uri="{FF2B5EF4-FFF2-40B4-BE49-F238E27FC236}">
              <a16:creationId xmlns:a16="http://schemas.microsoft.com/office/drawing/2014/main" id="{910C348B-41EA-4935-A1A3-A927FB6A122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66" name="Picture 165" descr="NCCP CMYK BI.jpg">
          <a:extLst>
            <a:ext uri="{FF2B5EF4-FFF2-40B4-BE49-F238E27FC236}">
              <a16:creationId xmlns:a16="http://schemas.microsoft.com/office/drawing/2014/main" id="{FFDA6F38-FF78-4DAD-8657-8CA072215BC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7" name="Picture 166" descr="NCCP CMYK BI.jpg">
          <a:extLst>
            <a:ext uri="{FF2B5EF4-FFF2-40B4-BE49-F238E27FC236}">
              <a16:creationId xmlns:a16="http://schemas.microsoft.com/office/drawing/2014/main" id="{25EF5302-56A2-4248-8D19-B118C9AB1AD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68" name="Picture 167" descr="NCCP CMYK BI.jpg">
          <a:extLst>
            <a:ext uri="{FF2B5EF4-FFF2-40B4-BE49-F238E27FC236}">
              <a16:creationId xmlns:a16="http://schemas.microsoft.com/office/drawing/2014/main" id="{35E7F29B-8113-413E-8D64-48A46872284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69" name="Picture 168" descr="NCCP CMYK BI.jpg">
          <a:extLst>
            <a:ext uri="{FF2B5EF4-FFF2-40B4-BE49-F238E27FC236}">
              <a16:creationId xmlns:a16="http://schemas.microsoft.com/office/drawing/2014/main" id="{982D9544-2520-4AB8-B512-31CEF1A465E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70" name="Picture 169" descr="NCCP CMYK BI.jpg">
          <a:extLst>
            <a:ext uri="{FF2B5EF4-FFF2-40B4-BE49-F238E27FC236}">
              <a16:creationId xmlns:a16="http://schemas.microsoft.com/office/drawing/2014/main" id="{6ED3B63D-2DFA-401F-9B3D-F5A3AF6F667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71" name="Picture 170" descr="NCCP CMYK BI.jpg">
          <a:extLst>
            <a:ext uri="{FF2B5EF4-FFF2-40B4-BE49-F238E27FC236}">
              <a16:creationId xmlns:a16="http://schemas.microsoft.com/office/drawing/2014/main" id="{AF778C6B-0181-424A-A77C-621B71A656F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72" name="Picture 171" descr="NCCP CMYK BI.jpg">
          <a:extLst>
            <a:ext uri="{FF2B5EF4-FFF2-40B4-BE49-F238E27FC236}">
              <a16:creationId xmlns:a16="http://schemas.microsoft.com/office/drawing/2014/main" id="{3F9B7C20-C5EA-4DCB-A7A8-E63416D1E6D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73" name="Picture 172" descr="NCCP CMYK BI.jpg">
          <a:extLst>
            <a:ext uri="{FF2B5EF4-FFF2-40B4-BE49-F238E27FC236}">
              <a16:creationId xmlns:a16="http://schemas.microsoft.com/office/drawing/2014/main" id="{8D55CBBC-C909-4BF3-810E-20E6A4EF027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74" name="Picture 173" descr="NCCP CMYK BI.jpg">
          <a:extLst>
            <a:ext uri="{FF2B5EF4-FFF2-40B4-BE49-F238E27FC236}">
              <a16:creationId xmlns:a16="http://schemas.microsoft.com/office/drawing/2014/main" id="{8A9FAC7C-C26E-4BA4-B3D3-B481A40ADA4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75" name="Picture 174" descr="NCCP CMYK BI.jpg">
          <a:extLst>
            <a:ext uri="{FF2B5EF4-FFF2-40B4-BE49-F238E27FC236}">
              <a16:creationId xmlns:a16="http://schemas.microsoft.com/office/drawing/2014/main" id="{AD5A69F7-FDEF-4CF9-B04F-C15E85011A3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76" name="Picture 175" descr="NCCP CMYK BI.jpg">
          <a:extLst>
            <a:ext uri="{FF2B5EF4-FFF2-40B4-BE49-F238E27FC236}">
              <a16:creationId xmlns:a16="http://schemas.microsoft.com/office/drawing/2014/main" id="{67216D4A-022F-4343-8F72-0F3016E4972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77" name="Picture 176" descr="NCCP CMYK BI.jpg">
          <a:extLst>
            <a:ext uri="{FF2B5EF4-FFF2-40B4-BE49-F238E27FC236}">
              <a16:creationId xmlns:a16="http://schemas.microsoft.com/office/drawing/2014/main" id="{5C016D33-A1D0-4A31-942B-AC45422E070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78" name="Picture 177" descr="NCCP CMYK BI.jpg">
          <a:extLst>
            <a:ext uri="{FF2B5EF4-FFF2-40B4-BE49-F238E27FC236}">
              <a16:creationId xmlns:a16="http://schemas.microsoft.com/office/drawing/2014/main" id="{F46F8E16-AE32-4095-A6BC-82702318ACB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79" name="Picture 178" descr="NCCP CMYK BI.jpg">
          <a:extLst>
            <a:ext uri="{FF2B5EF4-FFF2-40B4-BE49-F238E27FC236}">
              <a16:creationId xmlns:a16="http://schemas.microsoft.com/office/drawing/2014/main" id="{C1D64852-7765-4BBB-AD09-8B7E22A2CAD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80" name="Picture 179" descr="NCCP CMYK BI.jpg">
          <a:extLst>
            <a:ext uri="{FF2B5EF4-FFF2-40B4-BE49-F238E27FC236}">
              <a16:creationId xmlns:a16="http://schemas.microsoft.com/office/drawing/2014/main" id="{0F05A2B0-E690-4EEB-A93C-8DE67CA5599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81" name="Picture 180" descr="NCCP CMYK BI.jpg">
          <a:extLst>
            <a:ext uri="{FF2B5EF4-FFF2-40B4-BE49-F238E27FC236}">
              <a16:creationId xmlns:a16="http://schemas.microsoft.com/office/drawing/2014/main" id="{80527EF8-2621-43C6-9A84-938166D25CE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82" name="Picture 181" descr="NCCP CMYK BI.jpg">
          <a:extLst>
            <a:ext uri="{FF2B5EF4-FFF2-40B4-BE49-F238E27FC236}">
              <a16:creationId xmlns:a16="http://schemas.microsoft.com/office/drawing/2014/main" id="{05397FF3-FDF8-4F50-82B5-AB0DFBB978F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83" name="Picture 182" descr="NCCP CMYK BI.jpg">
          <a:extLst>
            <a:ext uri="{FF2B5EF4-FFF2-40B4-BE49-F238E27FC236}">
              <a16:creationId xmlns:a16="http://schemas.microsoft.com/office/drawing/2014/main" id="{F47F2909-CB4C-4183-AB60-3BAEE4DDF38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4" name="Picture 183" descr="NCCP CMYK BI.jpg">
          <a:extLst>
            <a:ext uri="{FF2B5EF4-FFF2-40B4-BE49-F238E27FC236}">
              <a16:creationId xmlns:a16="http://schemas.microsoft.com/office/drawing/2014/main" id="{7A5A7391-4908-4DBE-A42A-2B7BC664768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85" name="Picture 184" descr="NCCP CMYK BI.jpg">
          <a:extLst>
            <a:ext uri="{FF2B5EF4-FFF2-40B4-BE49-F238E27FC236}">
              <a16:creationId xmlns:a16="http://schemas.microsoft.com/office/drawing/2014/main" id="{0D8583F9-9DCD-4C97-9DC4-22F6792A84C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86" name="Picture 185" descr="NCCP CMYK BI.jpg">
          <a:extLst>
            <a:ext uri="{FF2B5EF4-FFF2-40B4-BE49-F238E27FC236}">
              <a16:creationId xmlns:a16="http://schemas.microsoft.com/office/drawing/2014/main" id="{9138F3DF-6255-44D9-A754-C6D756F61BE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87" name="Picture 186" descr="NCCP CMYK BI.jpg">
          <a:extLst>
            <a:ext uri="{FF2B5EF4-FFF2-40B4-BE49-F238E27FC236}">
              <a16:creationId xmlns:a16="http://schemas.microsoft.com/office/drawing/2014/main" id="{3AC6E98C-C210-4E4D-BEE6-B696AD03EC1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88" name="Picture 187" descr="NCCP CMYK BI.jpg">
          <a:extLst>
            <a:ext uri="{FF2B5EF4-FFF2-40B4-BE49-F238E27FC236}">
              <a16:creationId xmlns:a16="http://schemas.microsoft.com/office/drawing/2014/main" id="{38982CA9-272E-487E-9B4D-29CDF6244B6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89" name="Picture 188" descr="NCCP CMYK BI.jpg">
          <a:extLst>
            <a:ext uri="{FF2B5EF4-FFF2-40B4-BE49-F238E27FC236}">
              <a16:creationId xmlns:a16="http://schemas.microsoft.com/office/drawing/2014/main" id="{BB2E34A0-A36A-45C7-9E95-D52CB63DC78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90" name="Picture 189" descr="NCCP CMYK BI.jpg">
          <a:extLst>
            <a:ext uri="{FF2B5EF4-FFF2-40B4-BE49-F238E27FC236}">
              <a16:creationId xmlns:a16="http://schemas.microsoft.com/office/drawing/2014/main" id="{297BD186-CAD2-4CA3-B22E-0317AABE2E1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91" name="Picture 190" descr="NCCP CMYK BI.jpg">
          <a:extLst>
            <a:ext uri="{FF2B5EF4-FFF2-40B4-BE49-F238E27FC236}">
              <a16:creationId xmlns:a16="http://schemas.microsoft.com/office/drawing/2014/main" id="{FB593D54-E59A-41F6-A99A-AACBEF0717C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92" name="Picture 191" descr="NCCP CMYK BI.jpg">
          <a:extLst>
            <a:ext uri="{FF2B5EF4-FFF2-40B4-BE49-F238E27FC236}">
              <a16:creationId xmlns:a16="http://schemas.microsoft.com/office/drawing/2014/main" id="{47055A29-75D7-4863-80BE-5B161983CB4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3" name="Picture 192" descr="NCCP CMYK BI.jpg">
          <a:extLst>
            <a:ext uri="{FF2B5EF4-FFF2-40B4-BE49-F238E27FC236}">
              <a16:creationId xmlns:a16="http://schemas.microsoft.com/office/drawing/2014/main" id="{67103711-2D47-48F6-B1F3-9A6F3842674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94" name="Picture 193" descr="NCCP CMYK BI.jpg">
          <a:extLst>
            <a:ext uri="{FF2B5EF4-FFF2-40B4-BE49-F238E27FC236}">
              <a16:creationId xmlns:a16="http://schemas.microsoft.com/office/drawing/2014/main" id="{078F8CFA-043B-42EC-BA13-C5A9A02BB1E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95" name="Picture 194" descr="NCCP CMYK BI.jpg">
          <a:extLst>
            <a:ext uri="{FF2B5EF4-FFF2-40B4-BE49-F238E27FC236}">
              <a16:creationId xmlns:a16="http://schemas.microsoft.com/office/drawing/2014/main" id="{00632386-C6DD-4E59-8D4D-8027DBCB0E5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96" name="Picture 195" descr="NCCP CMYK BI.jpg">
          <a:extLst>
            <a:ext uri="{FF2B5EF4-FFF2-40B4-BE49-F238E27FC236}">
              <a16:creationId xmlns:a16="http://schemas.microsoft.com/office/drawing/2014/main" id="{43E5E6C6-FF96-4CC1-B78E-81DD17F4852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97" name="Picture 196" descr="NCCP CMYK BI.jpg">
          <a:extLst>
            <a:ext uri="{FF2B5EF4-FFF2-40B4-BE49-F238E27FC236}">
              <a16:creationId xmlns:a16="http://schemas.microsoft.com/office/drawing/2014/main" id="{04292177-7FAE-4C6B-A802-23A4CC2340C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8" name="Picture 197" descr="NCCP CMYK BI.jpg">
          <a:extLst>
            <a:ext uri="{FF2B5EF4-FFF2-40B4-BE49-F238E27FC236}">
              <a16:creationId xmlns:a16="http://schemas.microsoft.com/office/drawing/2014/main" id="{45660C0E-2E8E-4548-A07F-78EC6A80B56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99" name="Picture 198" descr="NCCP CMYK BI.jpg">
          <a:extLst>
            <a:ext uri="{FF2B5EF4-FFF2-40B4-BE49-F238E27FC236}">
              <a16:creationId xmlns:a16="http://schemas.microsoft.com/office/drawing/2014/main" id="{201A32F5-2F12-471E-ACE3-8765DA96EA1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00" name="Picture 199" descr="NCCP CMYK BI.jpg">
          <a:extLst>
            <a:ext uri="{FF2B5EF4-FFF2-40B4-BE49-F238E27FC236}">
              <a16:creationId xmlns:a16="http://schemas.microsoft.com/office/drawing/2014/main" id="{373065A0-9FA8-47B7-A39C-3E2E64C160A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01" name="Picture 200" descr="NCCP CMYK BI.jpg">
          <a:extLst>
            <a:ext uri="{FF2B5EF4-FFF2-40B4-BE49-F238E27FC236}">
              <a16:creationId xmlns:a16="http://schemas.microsoft.com/office/drawing/2014/main" id="{DB378D2E-190D-46B1-B65F-F7DF3B1632A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02" name="Picture 201" descr="NCCP CMYK BI.jpg">
          <a:extLst>
            <a:ext uri="{FF2B5EF4-FFF2-40B4-BE49-F238E27FC236}">
              <a16:creationId xmlns:a16="http://schemas.microsoft.com/office/drawing/2014/main" id="{EAF6520C-5071-4F76-B2DC-457F4BECBFA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03" name="Picture 202" descr="NCCP CMYK BI.jpg">
          <a:extLst>
            <a:ext uri="{FF2B5EF4-FFF2-40B4-BE49-F238E27FC236}">
              <a16:creationId xmlns:a16="http://schemas.microsoft.com/office/drawing/2014/main" id="{8696F043-FDB1-45F4-9A35-68271CE9A93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04" name="Picture 203" descr="NCCP CMYK BI.jpg">
          <a:extLst>
            <a:ext uri="{FF2B5EF4-FFF2-40B4-BE49-F238E27FC236}">
              <a16:creationId xmlns:a16="http://schemas.microsoft.com/office/drawing/2014/main" id="{D6BC26FF-8BF1-4B3F-84F4-C36F2C6236E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05" name="Picture 204" descr="NCCP CMYK BI.jpg">
          <a:extLst>
            <a:ext uri="{FF2B5EF4-FFF2-40B4-BE49-F238E27FC236}">
              <a16:creationId xmlns:a16="http://schemas.microsoft.com/office/drawing/2014/main" id="{B4953653-A573-4483-A912-D3D1C846BA5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06" name="Picture 205" descr="NCCP CMYK BI.jpg">
          <a:extLst>
            <a:ext uri="{FF2B5EF4-FFF2-40B4-BE49-F238E27FC236}">
              <a16:creationId xmlns:a16="http://schemas.microsoft.com/office/drawing/2014/main" id="{93F0BA9F-C8CC-4EBF-82EB-BDE117DD201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207" name="Picture 206" descr="NCCP CMYK BI.jpg">
          <a:extLst>
            <a:ext uri="{FF2B5EF4-FFF2-40B4-BE49-F238E27FC236}">
              <a16:creationId xmlns:a16="http://schemas.microsoft.com/office/drawing/2014/main" id="{061B4D5A-A253-4E47-8304-16BFB74E426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08" name="Picture 207" descr="NCCP CMYK BI.jpg">
          <a:extLst>
            <a:ext uri="{FF2B5EF4-FFF2-40B4-BE49-F238E27FC236}">
              <a16:creationId xmlns:a16="http://schemas.microsoft.com/office/drawing/2014/main" id="{CEE7F15C-02F3-43FA-AF38-D7B5342BBA7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209" name="Picture 208" descr="NCCP CMYK BI.jpg">
          <a:extLst>
            <a:ext uri="{FF2B5EF4-FFF2-40B4-BE49-F238E27FC236}">
              <a16:creationId xmlns:a16="http://schemas.microsoft.com/office/drawing/2014/main" id="{1D92B985-1FC3-466A-8D1D-1EBED1B124B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10" name="Picture 209" descr="NCCP CMYK BI.jpg">
          <a:extLst>
            <a:ext uri="{FF2B5EF4-FFF2-40B4-BE49-F238E27FC236}">
              <a16:creationId xmlns:a16="http://schemas.microsoft.com/office/drawing/2014/main" id="{89B4C102-76AD-432A-9D06-4AB6A140582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11" name="Picture 210" descr="NCCP CMYK BI.jpg">
          <a:extLst>
            <a:ext uri="{FF2B5EF4-FFF2-40B4-BE49-F238E27FC236}">
              <a16:creationId xmlns:a16="http://schemas.microsoft.com/office/drawing/2014/main" id="{72CEA641-4854-4B3C-8A7C-8F3C76BC5F0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12" name="Picture 211" descr="NCCP CMYK BI.jpg">
          <a:extLst>
            <a:ext uri="{FF2B5EF4-FFF2-40B4-BE49-F238E27FC236}">
              <a16:creationId xmlns:a16="http://schemas.microsoft.com/office/drawing/2014/main" id="{89603B56-0454-4859-96D3-CFD6D0E5FCD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13" name="Picture 212" descr="NCCP CMYK BI.jpg">
          <a:extLst>
            <a:ext uri="{FF2B5EF4-FFF2-40B4-BE49-F238E27FC236}">
              <a16:creationId xmlns:a16="http://schemas.microsoft.com/office/drawing/2014/main" id="{482B06AE-40D5-4E3C-99D5-841C9736889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14" name="Picture 213" descr="NCCP CMYK BI.jpg">
          <a:extLst>
            <a:ext uri="{FF2B5EF4-FFF2-40B4-BE49-F238E27FC236}">
              <a16:creationId xmlns:a16="http://schemas.microsoft.com/office/drawing/2014/main" id="{696DD507-47D8-4878-9A0E-C40A8A65A97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15" name="Picture 214" descr="NCCP CMYK BI.jpg">
          <a:extLst>
            <a:ext uri="{FF2B5EF4-FFF2-40B4-BE49-F238E27FC236}">
              <a16:creationId xmlns:a16="http://schemas.microsoft.com/office/drawing/2014/main" id="{8F0801A3-85F5-483B-9CD8-A3EE0D041BD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16" name="Picture 215" descr="NCCP CMYK BI.jpg">
          <a:extLst>
            <a:ext uri="{FF2B5EF4-FFF2-40B4-BE49-F238E27FC236}">
              <a16:creationId xmlns:a16="http://schemas.microsoft.com/office/drawing/2014/main" id="{65A09F4E-1598-4BB4-A4C0-00540565D2A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17" name="Picture 216" descr="NCCP CMYK BI.jpg">
          <a:extLst>
            <a:ext uri="{FF2B5EF4-FFF2-40B4-BE49-F238E27FC236}">
              <a16:creationId xmlns:a16="http://schemas.microsoft.com/office/drawing/2014/main" id="{3F823BAA-4A7F-46E2-B446-3A46A84EC02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18" name="Picture 217" descr="NCCP CMYK BI.jpg">
          <a:extLst>
            <a:ext uri="{FF2B5EF4-FFF2-40B4-BE49-F238E27FC236}">
              <a16:creationId xmlns:a16="http://schemas.microsoft.com/office/drawing/2014/main" id="{58C7F65F-FB34-40F4-B0FA-E1AF0D86739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19" name="Picture 218" descr="NCCP CMYK BI.jpg">
          <a:extLst>
            <a:ext uri="{FF2B5EF4-FFF2-40B4-BE49-F238E27FC236}">
              <a16:creationId xmlns:a16="http://schemas.microsoft.com/office/drawing/2014/main" id="{FE54BA1A-1366-4934-9F22-1EAD73127BB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220" name="Picture 219" descr="NCCP CMYK BI.jpg">
          <a:extLst>
            <a:ext uri="{FF2B5EF4-FFF2-40B4-BE49-F238E27FC236}">
              <a16:creationId xmlns:a16="http://schemas.microsoft.com/office/drawing/2014/main" id="{288A515D-10E6-4387-9767-C2A146BC0C9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21" name="Picture 220" descr="NCCP CMYK BI.jpg">
          <a:extLst>
            <a:ext uri="{FF2B5EF4-FFF2-40B4-BE49-F238E27FC236}">
              <a16:creationId xmlns:a16="http://schemas.microsoft.com/office/drawing/2014/main" id="{044460DB-FC8E-4337-8A6D-75CB2DBAEFC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22" name="Picture 221" descr="NCCP CMYK BI.jpg">
          <a:extLst>
            <a:ext uri="{FF2B5EF4-FFF2-40B4-BE49-F238E27FC236}">
              <a16:creationId xmlns:a16="http://schemas.microsoft.com/office/drawing/2014/main" id="{22765E3F-9ADC-45AF-8D8F-3BFFB7A75D6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223" name="Picture 222" descr="NCCP CMYK BI.jpg">
          <a:extLst>
            <a:ext uri="{FF2B5EF4-FFF2-40B4-BE49-F238E27FC236}">
              <a16:creationId xmlns:a16="http://schemas.microsoft.com/office/drawing/2014/main" id="{E4E78E8C-7A4C-45C1-AC27-0FB31963D69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224" name="Picture 223" descr="NCCP CMYK BI.jpg">
          <a:extLst>
            <a:ext uri="{FF2B5EF4-FFF2-40B4-BE49-F238E27FC236}">
              <a16:creationId xmlns:a16="http://schemas.microsoft.com/office/drawing/2014/main" id="{EC785EE5-07D2-4441-A5C4-045AD9E7AC1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225" name="Picture 224" descr="NCCP CMYK BI.jpg">
          <a:extLst>
            <a:ext uri="{FF2B5EF4-FFF2-40B4-BE49-F238E27FC236}">
              <a16:creationId xmlns:a16="http://schemas.microsoft.com/office/drawing/2014/main" id="{E95BEECC-6FEA-4845-8C1C-9DB1E967C9E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26" name="Picture 225" descr="NCCP CMYK BI.jpg">
          <a:extLst>
            <a:ext uri="{FF2B5EF4-FFF2-40B4-BE49-F238E27FC236}">
              <a16:creationId xmlns:a16="http://schemas.microsoft.com/office/drawing/2014/main" id="{721C30A1-4C20-4C2E-BD70-6D90361D0CB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27" name="Picture 226" descr="NCCP CMYK BI.jpg">
          <a:extLst>
            <a:ext uri="{FF2B5EF4-FFF2-40B4-BE49-F238E27FC236}">
              <a16:creationId xmlns:a16="http://schemas.microsoft.com/office/drawing/2014/main" id="{376E661D-634D-4210-A706-5FBDFC3547F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28" name="Picture 227" descr="NCCP CMYK BI.jpg">
          <a:extLst>
            <a:ext uri="{FF2B5EF4-FFF2-40B4-BE49-F238E27FC236}">
              <a16:creationId xmlns:a16="http://schemas.microsoft.com/office/drawing/2014/main" id="{111933B7-12C8-4219-8A9A-022A01B7612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29" name="Picture 228" descr="NCCP CMYK BI.jpg">
          <a:extLst>
            <a:ext uri="{FF2B5EF4-FFF2-40B4-BE49-F238E27FC236}">
              <a16:creationId xmlns:a16="http://schemas.microsoft.com/office/drawing/2014/main" id="{EB34EA59-13F2-4C2C-B94D-579666CA906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30" name="Picture 229" descr="NCCP CMYK BI.jpg">
          <a:extLst>
            <a:ext uri="{FF2B5EF4-FFF2-40B4-BE49-F238E27FC236}">
              <a16:creationId xmlns:a16="http://schemas.microsoft.com/office/drawing/2014/main" id="{C90AEEC3-83A4-4C7C-92D5-98C4468FF39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31" name="Picture 230" descr="NCCP CMYK BI.jpg">
          <a:extLst>
            <a:ext uri="{FF2B5EF4-FFF2-40B4-BE49-F238E27FC236}">
              <a16:creationId xmlns:a16="http://schemas.microsoft.com/office/drawing/2014/main" id="{DC7BEBBE-B3AA-4EC8-B736-91C86DFB61C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32" name="Picture 231" descr="NCCP CMYK BI.jpg">
          <a:extLst>
            <a:ext uri="{FF2B5EF4-FFF2-40B4-BE49-F238E27FC236}">
              <a16:creationId xmlns:a16="http://schemas.microsoft.com/office/drawing/2014/main" id="{2E657D09-C978-45C5-A089-7DD122C78EF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33" name="Picture 232" descr="NCCP CMYK BI.jpg">
          <a:extLst>
            <a:ext uri="{FF2B5EF4-FFF2-40B4-BE49-F238E27FC236}">
              <a16:creationId xmlns:a16="http://schemas.microsoft.com/office/drawing/2014/main" id="{0622C434-7F1A-43A2-8E52-F2986DDC603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34" name="Picture 233" descr="NCCP CMYK BI.jpg">
          <a:extLst>
            <a:ext uri="{FF2B5EF4-FFF2-40B4-BE49-F238E27FC236}">
              <a16:creationId xmlns:a16="http://schemas.microsoft.com/office/drawing/2014/main" id="{3C67B099-8D39-4D92-93C1-0EB5FCAAB33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35" name="Picture 234" descr="NCCP CMYK BI.jpg">
          <a:extLst>
            <a:ext uri="{FF2B5EF4-FFF2-40B4-BE49-F238E27FC236}">
              <a16:creationId xmlns:a16="http://schemas.microsoft.com/office/drawing/2014/main" id="{035E91C3-B421-4E1C-8888-1FA180B7030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36" name="Picture 235" descr="NCCP CMYK BI.jpg">
          <a:extLst>
            <a:ext uri="{FF2B5EF4-FFF2-40B4-BE49-F238E27FC236}">
              <a16:creationId xmlns:a16="http://schemas.microsoft.com/office/drawing/2014/main" id="{8D46A85B-92BC-4892-B846-847CDBBBCBC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37" name="Picture 236" descr="NCCP CMYK BI.jpg">
          <a:extLst>
            <a:ext uri="{FF2B5EF4-FFF2-40B4-BE49-F238E27FC236}">
              <a16:creationId xmlns:a16="http://schemas.microsoft.com/office/drawing/2014/main" id="{C6B38171-5432-4206-A186-4A3646163EF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38" name="Picture 237" descr="NCCP CMYK BI.jpg">
          <a:extLst>
            <a:ext uri="{FF2B5EF4-FFF2-40B4-BE49-F238E27FC236}">
              <a16:creationId xmlns:a16="http://schemas.microsoft.com/office/drawing/2014/main" id="{6F35349F-E098-43DA-A656-A76B00FBC69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39" name="Picture 238" descr="NCCP CMYK BI.jpg">
          <a:extLst>
            <a:ext uri="{FF2B5EF4-FFF2-40B4-BE49-F238E27FC236}">
              <a16:creationId xmlns:a16="http://schemas.microsoft.com/office/drawing/2014/main" id="{025CD644-A2DD-4F8E-9C9C-FAD9CB25C04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10</xdr:col>
      <xdr:colOff>0</xdr:colOff>
      <xdr:row>11</xdr:row>
      <xdr:rowOff>87395</xdr:rowOff>
    </xdr:to>
    <xdr:pic>
      <xdr:nvPicPr>
        <xdr:cNvPr id="2" name="Picture 1" descr="NCCP CMYK BI.jpg">
          <a:extLst>
            <a:ext uri="{FF2B5EF4-FFF2-40B4-BE49-F238E27FC236}">
              <a16:creationId xmlns:a16="http://schemas.microsoft.com/office/drawing/2014/main" id="{F658C1AD-B79A-42F7-8BC6-B728DC479C48}"/>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73170"/>
        </a:xfrm>
        <a:prstGeom prst="rect">
          <a:avLst/>
        </a:prstGeom>
      </xdr:spPr>
    </xdr:pic>
    <xdr:clientData/>
  </xdr:twoCellAnchor>
  <xdr:oneCellAnchor>
    <xdr:from>
      <xdr:col>11</xdr:col>
      <xdr:colOff>0</xdr:colOff>
      <xdr:row>70</xdr:row>
      <xdr:rowOff>0</xdr:rowOff>
    </xdr:from>
    <xdr:ext cx="0" cy="510159"/>
    <xdr:pic>
      <xdr:nvPicPr>
        <xdr:cNvPr id="3" name="Picture 2" descr="NCCP CMYK BI.jpg">
          <a:extLst>
            <a:ext uri="{FF2B5EF4-FFF2-40B4-BE49-F238E27FC236}">
              <a16:creationId xmlns:a16="http://schemas.microsoft.com/office/drawing/2014/main" id="{9494F85F-0999-4C97-AF6A-8F4EF84EC331}"/>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4" name="Picture 3" descr="NCCP CMYK BI.jpg">
          <a:extLst>
            <a:ext uri="{FF2B5EF4-FFF2-40B4-BE49-F238E27FC236}">
              <a16:creationId xmlns:a16="http://schemas.microsoft.com/office/drawing/2014/main" id="{DB524684-1ABA-4181-91B8-9F1403CB2925}"/>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5" name="Picture 4" descr="NCCP CMYK BI.jpg">
          <a:extLst>
            <a:ext uri="{FF2B5EF4-FFF2-40B4-BE49-F238E27FC236}">
              <a16:creationId xmlns:a16="http://schemas.microsoft.com/office/drawing/2014/main" id="{86481475-6C04-46A9-8FD3-513030B6E1A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6" name="Picture 5" descr="NCCP CMYK BI.jpg">
          <a:extLst>
            <a:ext uri="{FF2B5EF4-FFF2-40B4-BE49-F238E27FC236}">
              <a16:creationId xmlns:a16="http://schemas.microsoft.com/office/drawing/2014/main" id="{47F4FB41-90FF-44A4-9476-3652EA114E0B}"/>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7" name="Picture 6" descr="NCCP CMYK BI.jpg">
          <a:extLst>
            <a:ext uri="{FF2B5EF4-FFF2-40B4-BE49-F238E27FC236}">
              <a16:creationId xmlns:a16="http://schemas.microsoft.com/office/drawing/2014/main" id="{84CB21A2-0979-4CB4-9CAC-39523385B3BD}"/>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8" name="Picture 7" descr="NCCP CMYK BI.jpg">
          <a:extLst>
            <a:ext uri="{FF2B5EF4-FFF2-40B4-BE49-F238E27FC236}">
              <a16:creationId xmlns:a16="http://schemas.microsoft.com/office/drawing/2014/main" id="{063E0584-995A-4662-AE64-E0A60712E35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9" name="Picture 8" descr="NCCP CMYK BI.jpg">
          <a:extLst>
            <a:ext uri="{FF2B5EF4-FFF2-40B4-BE49-F238E27FC236}">
              <a16:creationId xmlns:a16="http://schemas.microsoft.com/office/drawing/2014/main" id="{EE63AA61-69D5-4A9D-BA43-59512CAE5B33}"/>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10" name="Picture 9" descr="NCCP CMYK BI.jpg">
          <a:extLst>
            <a:ext uri="{FF2B5EF4-FFF2-40B4-BE49-F238E27FC236}">
              <a16:creationId xmlns:a16="http://schemas.microsoft.com/office/drawing/2014/main" id="{BE51FD81-552F-484C-94F4-BFB632FA3186}"/>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11" name="Picture 10" descr="NCCP CMYK BI.jpg">
          <a:extLst>
            <a:ext uri="{FF2B5EF4-FFF2-40B4-BE49-F238E27FC236}">
              <a16:creationId xmlns:a16="http://schemas.microsoft.com/office/drawing/2014/main" id="{2589D575-CBB6-47EB-BEA6-425ABB8122CA}"/>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12" name="Picture 11" descr="NCCP CMYK BI.jpg">
          <a:extLst>
            <a:ext uri="{FF2B5EF4-FFF2-40B4-BE49-F238E27FC236}">
              <a16:creationId xmlns:a16="http://schemas.microsoft.com/office/drawing/2014/main" id="{52DDCA7D-3838-4EFF-8E0D-06DB6E20A119}"/>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13" name="Picture 12" descr="NCCP CMYK BI.jpg">
          <a:extLst>
            <a:ext uri="{FF2B5EF4-FFF2-40B4-BE49-F238E27FC236}">
              <a16:creationId xmlns:a16="http://schemas.microsoft.com/office/drawing/2014/main" id="{19B0239B-9D8D-40F2-81B7-36720E35EDA3}"/>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14" name="Picture 13" descr="NCCP CMYK BI.jpg">
          <a:extLst>
            <a:ext uri="{FF2B5EF4-FFF2-40B4-BE49-F238E27FC236}">
              <a16:creationId xmlns:a16="http://schemas.microsoft.com/office/drawing/2014/main" id="{06AFA195-0CF4-4FA1-AA19-C930822CE789}"/>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15" name="Picture 14" descr="NCCP CMYK BI.jpg">
          <a:extLst>
            <a:ext uri="{FF2B5EF4-FFF2-40B4-BE49-F238E27FC236}">
              <a16:creationId xmlns:a16="http://schemas.microsoft.com/office/drawing/2014/main" id="{0AF281D5-79A8-42C3-8963-D7D1AD0A1EC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 name="Picture 15" descr="NCCP CMYK BI.jpg">
          <a:extLst>
            <a:ext uri="{FF2B5EF4-FFF2-40B4-BE49-F238E27FC236}">
              <a16:creationId xmlns:a16="http://schemas.microsoft.com/office/drawing/2014/main" id="{5DCA0066-D9B6-4019-9AF4-374D55C8866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7" name="Picture 16" descr="NCCP CMYK BI.jpg">
          <a:extLst>
            <a:ext uri="{FF2B5EF4-FFF2-40B4-BE49-F238E27FC236}">
              <a16:creationId xmlns:a16="http://schemas.microsoft.com/office/drawing/2014/main" id="{B1B4CAAE-8B46-422F-B765-412E9CFC635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 name="Picture 17" descr="NCCP CMYK BI.jpg">
          <a:extLst>
            <a:ext uri="{FF2B5EF4-FFF2-40B4-BE49-F238E27FC236}">
              <a16:creationId xmlns:a16="http://schemas.microsoft.com/office/drawing/2014/main" id="{749074A7-7D65-440D-B7B3-6C272883293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 name="Picture 18" descr="NCCP CMYK BI.jpg">
          <a:extLst>
            <a:ext uri="{FF2B5EF4-FFF2-40B4-BE49-F238E27FC236}">
              <a16:creationId xmlns:a16="http://schemas.microsoft.com/office/drawing/2014/main" id="{9D0A84B2-449E-410B-9882-409C1D0691A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0" name="Picture 19" descr="NCCP CMYK BI.jpg">
          <a:extLst>
            <a:ext uri="{FF2B5EF4-FFF2-40B4-BE49-F238E27FC236}">
              <a16:creationId xmlns:a16="http://schemas.microsoft.com/office/drawing/2014/main" id="{0E3B7B74-9D65-4323-BDB6-852BB820EE2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65942</xdr:rowOff>
    </xdr:from>
    <xdr:to>
      <xdr:col>33</xdr:col>
      <xdr:colOff>7327</xdr:colOff>
      <xdr:row>40</xdr:row>
      <xdr:rowOff>87923</xdr:rowOff>
    </xdr:to>
    <xdr:cxnSp macro="">
      <xdr:nvCxnSpPr>
        <xdr:cNvPr id="21" name="Straight Connector 20">
          <a:extLst>
            <a:ext uri="{FF2B5EF4-FFF2-40B4-BE49-F238E27FC236}">
              <a16:creationId xmlns:a16="http://schemas.microsoft.com/office/drawing/2014/main" id="{20FCA3D6-7765-4DBA-BA78-76A7E4740196}"/>
            </a:ext>
          </a:extLst>
        </xdr:cNvPr>
        <xdr:cNvCxnSpPr/>
      </xdr:nvCxnSpPr>
      <xdr:spPr>
        <a:xfrm flipV="1">
          <a:off x="29308" y="6819167"/>
          <a:ext cx="23485719" cy="219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22" name="Picture 21" descr="NCCP CMYK BI.jpg">
          <a:extLst>
            <a:ext uri="{FF2B5EF4-FFF2-40B4-BE49-F238E27FC236}">
              <a16:creationId xmlns:a16="http://schemas.microsoft.com/office/drawing/2014/main" id="{3AB200C5-471A-4CFC-A52E-95AF5C7AF88C}"/>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23" name="Picture 22" descr="NCCP CMYK BI.jpg">
          <a:extLst>
            <a:ext uri="{FF2B5EF4-FFF2-40B4-BE49-F238E27FC236}">
              <a16:creationId xmlns:a16="http://schemas.microsoft.com/office/drawing/2014/main" id="{AABC3DD0-39D6-4B6E-A646-47781158BAB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4" name="Picture 23" descr="NCCP CMYK BI.jpg">
          <a:extLst>
            <a:ext uri="{FF2B5EF4-FFF2-40B4-BE49-F238E27FC236}">
              <a16:creationId xmlns:a16="http://schemas.microsoft.com/office/drawing/2014/main" id="{CA876D04-58CF-42AD-8EB7-9CCA1472635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5" name="Picture 24" descr="NCCP CMYK BI.jpg">
          <a:extLst>
            <a:ext uri="{FF2B5EF4-FFF2-40B4-BE49-F238E27FC236}">
              <a16:creationId xmlns:a16="http://schemas.microsoft.com/office/drawing/2014/main" id="{CE0321FB-455D-43E9-86B0-6ECF1035A1A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6" name="Picture 25" descr="NCCP CMYK BI.jpg">
          <a:extLst>
            <a:ext uri="{FF2B5EF4-FFF2-40B4-BE49-F238E27FC236}">
              <a16:creationId xmlns:a16="http://schemas.microsoft.com/office/drawing/2014/main" id="{0DAEECDF-A48D-459C-AE05-44E99FBF95B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7" name="Picture 26" descr="NCCP CMYK BI.jpg">
          <a:extLst>
            <a:ext uri="{FF2B5EF4-FFF2-40B4-BE49-F238E27FC236}">
              <a16:creationId xmlns:a16="http://schemas.microsoft.com/office/drawing/2014/main" id="{14E5C481-A895-40AF-8BBE-820095F2AE4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twoCellAnchor editAs="oneCell">
    <xdr:from>
      <xdr:col>10</xdr:col>
      <xdr:colOff>0</xdr:colOff>
      <xdr:row>8</xdr:row>
      <xdr:rowOff>0</xdr:rowOff>
    </xdr:from>
    <xdr:to>
      <xdr:col>10</xdr:col>
      <xdr:colOff>0</xdr:colOff>
      <xdr:row>11</xdr:row>
      <xdr:rowOff>87395</xdr:rowOff>
    </xdr:to>
    <xdr:pic>
      <xdr:nvPicPr>
        <xdr:cNvPr id="28" name="Picture 27" descr="NCCP CMYK BI.jpg">
          <a:extLst>
            <a:ext uri="{FF2B5EF4-FFF2-40B4-BE49-F238E27FC236}">
              <a16:creationId xmlns:a16="http://schemas.microsoft.com/office/drawing/2014/main" id="{08905319-38D5-425F-8FEF-03F349A3D867}"/>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73170"/>
        </a:xfrm>
        <a:prstGeom prst="rect">
          <a:avLst/>
        </a:prstGeom>
      </xdr:spPr>
    </xdr:pic>
    <xdr:clientData/>
  </xdr:twoCellAnchor>
  <xdr:oneCellAnchor>
    <xdr:from>
      <xdr:col>11</xdr:col>
      <xdr:colOff>0</xdr:colOff>
      <xdr:row>70</xdr:row>
      <xdr:rowOff>0</xdr:rowOff>
    </xdr:from>
    <xdr:ext cx="0" cy="510159"/>
    <xdr:pic>
      <xdr:nvPicPr>
        <xdr:cNvPr id="29" name="Picture 28" descr="NCCP CMYK BI.jpg">
          <a:extLst>
            <a:ext uri="{FF2B5EF4-FFF2-40B4-BE49-F238E27FC236}">
              <a16:creationId xmlns:a16="http://schemas.microsoft.com/office/drawing/2014/main" id="{A5C2EB70-64FD-4F26-9119-986EF7D1C1D0}"/>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0" name="Picture 29" descr="NCCP CMYK BI.jpg">
          <a:extLst>
            <a:ext uri="{FF2B5EF4-FFF2-40B4-BE49-F238E27FC236}">
              <a16:creationId xmlns:a16="http://schemas.microsoft.com/office/drawing/2014/main" id="{9658D9E9-53F5-46A7-8FD3-A8B44DD33703}"/>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1" name="Picture 30" descr="NCCP CMYK BI.jpg">
          <a:extLst>
            <a:ext uri="{FF2B5EF4-FFF2-40B4-BE49-F238E27FC236}">
              <a16:creationId xmlns:a16="http://schemas.microsoft.com/office/drawing/2014/main" id="{47A74924-80FB-4C53-9984-3A215FBC95B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2" name="Picture 31" descr="NCCP CMYK BI.jpg">
          <a:extLst>
            <a:ext uri="{FF2B5EF4-FFF2-40B4-BE49-F238E27FC236}">
              <a16:creationId xmlns:a16="http://schemas.microsoft.com/office/drawing/2014/main" id="{18F1BA32-1953-4158-BAE7-8A8986C030E6}"/>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3" name="Picture 32" descr="NCCP CMYK BI.jpg">
          <a:extLst>
            <a:ext uri="{FF2B5EF4-FFF2-40B4-BE49-F238E27FC236}">
              <a16:creationId xmlns:a16="http://schemas.microsoft.com/office/drawing/2014/main" id="{972E4A8A-B037-423D-A0A9-06E3A1EEDE0E}"/>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4" name="Picture 33" descr="NCCP CMYK BI.jpg">
          <a:extLst>
            <a:ext uri="{FF2B5EF4-FFF2-40B4-BE49-F238E27FC236}">
              <a16:creationId xmlns:a16="http://schemas.microsoft.com/office/drawing/2014/main" id="{EA4A44EC-B3FE-4FA3-8762-127DCC214EC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5" name="Picture 34" descr="NCCP CMYK BI.jpg">
          <a:extLst>
            <a:ext uri="{FF2B5EF4-FFF2-40B4-BE49-F238E27FC236}">
              <a16:creationId xmlns:a16="http://schemas.microsoft.com/office/drawing/2014/main" id="{14E77429-4792-4622-9659-441B879A0DD4}"/>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36" name="Picture 35" descr="NCCP CMYK BI.jpg">
          <a:extLst>
            <a:ext uri="{FF2B5EF4-FFF2-40B4-BE49-F238E27FC236}">
              <a16:creationId xmlns:a16="http://schemas.microsoft.com/office/drawing/2014/main" id="{2CAB9C78-1A4B-467F-BA3F-50EC0B49002E}"/>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37" name="Picture 36" descr="NCCP CMYK BI.jpg">
          <a:extLst>
            <a:ext uri="{FF2B5EF4-FFF2-40B4-BE49-F238E27FC236}">
              <a16:creationId xmlns:a16="http://schemas.microsoft.com/office/drawing/2014/main" id="{03CC6903-80EB-4CD6-8501-0BCBB05EBBBC}"/>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38" name="Picture 37" descr="NCCP CMYK BI.jpg">
          <a:extLst>
            <a:ext uri="{FF2B5EF4-FFF2-40B4-BE49-F238E27FC236}">
              <a16:creationId xmlns:a16="http://schemas.microsoft.com/office/drawing/2014/main" id="{86A6F4A7-A08E-4AA0-B25F-F4BAC9EE2BC9}"/>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39" name="Picture 38" descr="NCCP CMYK BI.jpg">
          <a:extLst>
            <a:ext uri="{FF2B5EF4-FFF2-40B4-BE49-F238E27FC236}">
              <a16:creationId xmlns:a16="http://schemas.microsoft.com/office/drawing/2014/main" id="{CC1B397C-1A81-4C42-A3F7-1545869860D6}"/>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40" name="Picture 39" descr="NCCP CMYK BI.jpg">
          <a:extLst>
            <a:ext uri="{FF2B5EF4-FFF2-40B4-BE49-F238E27FC236}">
              <a16:creationId xmlns:a16="http://schemas.microsoft.com/office/drawing/2014/main" id="{DE7ACB47-C7B2-4C3C-84D4-CC27FC8F6671}"/>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41" name="Picture 40" descr="NCCP CMYK BI.jpg">
          <a:extLst>
            <a:ext uri="{FF2B5EF4-FFF2-40B4-BE49-F238E27FC236}">
              <a16:creationId xmlns:a16="http://schemas.microsoft.com/office/drawing/2014/main" id="{4C334C86-77E8-40F0-8B96-E8DA3669816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2" name="Picture 41" descr="NCCP CMYK BI.jpg">
          <a:extLst>
            <a:ext uri="{FF2B5EF4-FFF2-40B4-BE49-F238E27FC236}">
              <a16:creationId xmlns:a16="http://schemas.microsoft.com/office/drawing/2014/main" id="{D3F67121-117C-4123-8660-9A4AE4D6A4D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3" name="Picture 42" descr="NCCP CMYK BI.jpg">
          <a:extLst>
            <a:ext uri="{FF2B5EF4-FFF2-40B4-BE49-F238E27FC236}">
              <a16:creationId xmlns:a16="http://schemas.microsoft.com/office/drawing/2014/main" id="{FF0096C7-E5F0-45F3-B2FC-FDE23FB2E9B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4" name="Picture 43" descr="NCCP CMYK BI.jpg">
          <a:extLst>
            <a:ext uri="{FF2B5EF4-FFF2-40B4-BE49-F238E27FC236}">
              <a16:creationId xmlns:a16="http://schemas.microsoft.com/office/drawing/2014/main" id="{4BF54593-87DD-48A4-BD73-0ADF0363661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 name="Picture 44" descr="NCCP CMYK BI.jpg">
          <a:extLst>
            <a:ext uri="{FF2B5EF4-FFF2-40B4-BE49-F238E27FC236}">
              <a16:creationId xmlns:a16="http://schemas.microsoft.com/office/drawing/2014/main" id="{2A16953A-5548-47F1-900C-C232AAC17BF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6" name="Picture 45" descr="NCCP CMYK BI.jpg">
          <a:extLst>
            <a:ext uri="{FF2B5EF4-FFF2-40B4-BE49-F238E27FC236}">
              <a16:creationId xmlns:a16="http://schemas.microsoft.com/office/drawing/2014/main" id="{082749CD-7921-4BCD-A950-2A441675A79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66675</xdr:rowOff>
    </xdr:from>
    <xdr:to>
      <xdr:col>35</xdr:col>
      <xdr:colOff>19050</xdr:colOff>
      <xdr:row>40</xdr:row>
      <xdr:rowOff>87924</xdr:rowOff>
    </xdr:to>
    <xdr:cxnSp macro="">
      <xdr:nvCxnSpPr>
        <xdr:cNvPr id="47" name="Straight Connector 46">
          <a:extLst>
            <a:ext uri="{FF2B5EF4-FFF2-40B4-BE49-F238E27FC236}">
              <a16:creationId xmlns:a16="http://schemas.microsoft.com/office/drawing/2014/main" id="{86B7CF84-B5C7-449C-9036-4A9C448132DC}"/>
            </a:ext>
          </a:extLst>
        </xdr:cNvPr>
        <xdr:cNvCxnSpPr/>
      </xdr:nvCxnSpPr>
      <xdr:spPr>
        <a:xfrm flipV="1">
          <a:off x="29308" y="6819900"/>
          <a:ext cx="24983342" cy="2124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48" name="Picture 47" descr="NCCP CMYK BI.jpg">
          <a:extLst>
            <a:ext uri="{FF2B5EF4-FFF2-40B4-BE49-F238E27FC236}">
              <a16:creationId xmlns:a16="http://schemas.microsoft.com/office/drawing/2014/main" id="{8B0A10E3-D96F-4EA7-9B7F-0D736C83DDF3}"/>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49" name="Picture 48" descr="NCCP CMYK BI.jpg">
          <a:extLst>
            <a:ext uri="{FF2B5EF4-FFF2-40B4-BE49-F238E27FC236}">
              <a16:creationId xmlns:a16="http://schemas.microsoft.com/office/drawing/2014/main" id="{3CAEF48C-BBD4-4A83-8B9F-371AFD61DD9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0" name="Picture 49" descr="NCCP CMYK BI.jpg">
          <a:extLst>
            <a:ext uri="{FF2B5EF4-FFF2-40B4-BE49-F238E27FC236}">
              <a16:creationId xmlns:a16="http://schemas.microsoft.com/office/drawing/2014/main" id="{BD766F24-D2D3-450E-A37B-783662FB7C7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1" name="Picture 50" descr="NCCP CMYK BI.jpg">
          <a:extLst>
            <a:ext uri="{FF2B5EF4-FFF2-40B4-BE49-F238E27FC236}">
              <a16:creationId xmlns:a16="http://schemas.microsoft.com/office/drawing/2014/main" id="{9D500F95-4EA1-4831-B727-EBAD885ED3B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2" name="Picture 51" descr="NCCP CMYK BI.jpg">
          <a:extLst>
            <a:ext uri="{FF2B5EF4-FFF2-40B4-BE49-F238E27FC236}">
              <a16:creationId xmlns:a16="http://schemas.microsoft.com/office/drawing/2014/main" id="{F2FEA8C1-FE0C-43CD-A2A8-D68220072A3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 name="Picture 52" descr="NCCP CMYK BI.jpg">
          <a:extLst>
            <a:ext uri="{FF2B5EF4-FFF2-40B4-BE49-F238E27FC236}">
              <a16:creationId xmlns:a16="http://schemas.microsoft.com/office/drawing/2014/main" id="{AEECECD9-8EF0-4F30-A9F1-8AFC653352D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 name="Picture 53" descr="NCCP CMYK BI.jpg">
          <a:extLst>
            <a:ext uri="{FF2B5EF4-FFF2-40B4-BE49-F238E27FC236}">
              <a16:creationId xmlns:a16="http://schemas.microsoft.com/office/drawing/2014/main" id="{E2DD0B65-FFCD-4F1E-8474-E48FEE4D106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5" name="Picture 54" descr="NCCP CMYK BI.jpg">
          <a:extLst>
            <a:ext uri="{FF2B5EF4-FFF2-40B4-BE49-F238E27FC236}">
              <a16:creationId xmlns:a16="http://schemas.microsoft.com/office/drawing/2014/main" id="{9DCA8C8F-AF90-4569-B502-C1E2608148C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28</xdr:col>
      <xdr:colOff>0</xdr:colOff>
      <xdr:row>8</xdr:row>
      <xdr:rowOff>0</xdr:rowOff>
    </xdr:from>
    <xdr:ext cx="0" cy="500892"/>
    <xdr:pic>
      <xdr:nvPicPr>
        <xdr:cNvPr id="56" name="Picture 55" descr="NCCP CMYK BI.jpg">
          <a:extLst>
            <a:ext uri="{FF2B5EF4-FFF2-40B4-BE49-F238E27FC236}">
              <a16:creationId xmlns:a16="http://schemas.microsoft.com/office/drawing/2014/main" id="{5932457A-5EAD-4373-934E-3D3E33FF74BD}"/>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twoCellAnchor editAs="oneCell">
    <xdr:from>
      <xdr:col>10</xdr:col>
      <xdr:colOff>0</xdr:colOff>
      <xdr:row>8</xdr:row>
      <xdr:rowOff>0</xdr:rowOff>
    </xdr:from>
    <xdr:to>
      <xdr:col>10</xdr:col>
      <xdr:colOff>0</xdr:colOff>
      <xdr:row>11</xdr:row>
      <xdr:rowOff>87395</xdr:rowOff>
    </xdr:to>
    <xdr:pic>
      <xdr:nvPicPr>
        <xdr:cNvPr id="57" name="Picture 56" descr="NCCP CMYK BI.jpg">
          <a:extLst>
            <a:ext uri="{FF2B5EF4-FFF2-40B4-BE49-F238E27FC236}">
              <a16:creationId xmlns:a16="http://schemas.microsoft.com/office/drawing/2014/main" id="{44B26FFC-2B54-4C73-8755-8C02A88530D3}"/>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73170"/>
        </a:xfrm>
        <a:prstGeom prst="rect">
          <a:avLst/>
        </a:prstGeom>
      </xdr:spPr>
    </xdr:pic>
    <xdr:clientData/>
  </xdr:twoCellAnchor>
  <xdr:oneCellAnchor>
    <xdr:from>
      <xdr:col>21</xdr:col>
      <xdr:colOff>0</xdr:colOff>
      <xdr:row>8</xdr:row>
      <xdr:rowOff>0</xdr:rowOff>
    </xdr:from>
    <xdr:ext cx="0" cy="510159"/>
    <xdr:pic>
      <xdr:nvPicPr>
        <xdr:cNvPr id="58" name="Picture 57" descr="NCCP CMYK BI.jpg">
          <a:extLst>
            <a:ext uri="{FF2B5EF4-FFF2-40B4-BE49-F238E27FC236}">
              <a16:creationId xmlns:a16="http://schemas.microsoft.com/office/drawing/2014/main" id="{6D552DE2-041C-43A7-AB1F-522C5F5BB0BD}"/>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21</xdr:col>
      <xdr:colOff>0</xdr:colOff>
      <xdr:row>8</xdr:row>
      <xdr:rowOff>0</xdr:rowOff>
    </xdr:from>
    <xdr:ext cx="0" cy="510159"/>
    <xdr:pic>
      <xdr:nvPicPr>
        <xdr:cNvPr id="59" name="Picture 58" descr="NCCP CMYK BI.jpg">
          <a:extLst>
            <a:ext uri="{FF2B5EF4-FFF2-40B4-BE49-F238E27FC236}">
              <a16:creationId xmlns:a16="http://schemas.microsoft.com/office/drawing/2014/main" id="{B6A7A500-7776-4D60-9072-135C27937A57}"/>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23</xdr:col>
      <xdr:colOff>0</xdr:colOff>
      <xdr:row>8</xdr:row>
      <xdr:rowOff>0</xdr:rowOff>
    </xdr:from>
    <xdr:ext cx="0" cy="513822"/>
    <xdr:pic>
      <xdr:nvPicPr>
        <xdr:cNvPr id="60" name="Picture 59" descr="NCCP CMYK BI.jpg">
          <a:extLst>
            <a:ext uri="{FF2B5EF4-FFF2-40B4-BE49-F238E27FC236}">
              <a16:creationId xmlns:a16="http://schemas.microsoft.com/office/drawing/2014/main" id="{C39AC131-F9DA-461A-8489-5EAC07E07B7F}"/>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28</xdr:col>
      <xdr:colOff>0</xdr:colOff>
      <xdr:row>8</xdr:row>
      <xdr:rowOff>0</xdr:rowOff>
    </xdr:from>
    <xdr:ext cx="0" cy="513822"/>
    <xdr:pic>
      <xdr:nvPicPr>
        <xdr:cNvPr id="61" name="Picture 60" descr="NCCP CMYK BI.jpg">
          <a:extLst>
            <a:ext uri="{FF2B5EF4-FFF2-40B4-BE49-F238E27FC236}">
              <a16:creationId xmlns:a16="http://schemas.microsoft.com/office/drawing/2014/main" id="{221D4BEA-E5FD-48A8-9326-90041305DB76}"/>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28</xdr:col>
      <xdr:colOff>0</xdr:colOff>
      <xdr:row>8</xdr:row>
      <xdr:rowOff>0</xdr:rowOff>
    </xdr:from>
    <xdr:ext cx="0" cy="500892"/>
    <xdr:pic>
      <xdr:nvPicPr>
        <xdr:cNvPr id="62" name="Picture 61" descr="NCCP CMYK BI.jpg">
          <a:extLst>
            <a:ext uri="{FF2B5EF4-FFF2-40B4-BE49-F238E27FC236}">
              <a16:creationId xmlns:a16="http://schemas.microsoft.com/office/drawing/2014/main" id="{8FBDA041-40B4-478E-811E-405F0EABF657}"/>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oneCellAnchor>
    <xdr:from>
      <xdr:col>19</xdr:col>
      <xdr:colOff>0</xdr:colOff>
      <xdr:row>42</xdr:row>
      <xdr:rowOff>0</xdr:rowOff>
    </xdr:from>
    <xdr:ext cx="0" cy="510159"/>
    <xdr:pic>
      <xdr:nvPicPr>
        <xdr:cNvPr id="63" name="Picture 62" descr="NCCP CMYK BI.jpg">
          <a:extLst>
            <a:ext uri="{FF2B5EF4-FFF2-40B4-BE49-F238E27FC236}">
              <a16:creationId xmlns:a16="http://schemas.microsoft.com/office/drawing/2014/main" id="{C87B7BA6-F667-4A2F-8DB9-444ECCCC0C1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 name="Picture 63" descr="NCCP CMYK BI.jpg">
          <a:extLst>
            <a:ext uri="{FF2B5EF4-FFF2-40B4-BE49-F238E27FC236}">
              <a16:creationId xmlns:a16="http://schemas.microsoft.com/office/drawing/2014/main" id="{8E8A3E2D-EABA-4B33-B2B2-316CCC4FAA3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5" name="Picture 64" descr="NCCP CMYK BI.jpg">
          <a:extLst>
            <a:ext uri="{FF2B5EF4-FFF2-40B4-BE49-F238E27FC236}">
              <a16:creationId xmlns:a16="http://schemas.microsoft.com/office/drawing/2014/main" id="{6F43FF25-8BD4-41E7-B106-A373D5A23D3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 name="Picture 65" descr="NCCP CMYK BI.jpg">
          <a:extLst>
            <a:ext uri="{FF2B5EF4-FFF2-40B4-BE49-F238E27FC236}">
              <a16:creationId xmlns:a16="http://schemas.microsoft.com/office/drawing/2014/main" id="{B75D644D-114F-409A-888D-F5B907E8260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 name="Picture 66" descr="NCCP CMYK BI.jpg">
          <a:extLst>
            <a:ext uri="{FF2B5EF4-FFF2-40B4-BE49-F238E27FC236}">
              <a16:creationId xmlns:a16="http://schemas.microsoft.com/office/drawing/2014/main" id="{7E6B7B7A-49F3-4AA3-B21A-9706F40C078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8" name="Picture 67" descr="NCCP CMYK BI.jpg">
          <a:extLst>
            <a:ext uri="{FF2B5EF4-FFF2-40B4-BE49-F238E27FC236}">
              <a16:creationId xmlns:a16="http://schemas.microsoft.com/office/drawing/2014/main" id="{9AAD1CCA-1CBA-480B-9BEF-EC27FE2F71C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 name="Picture 68" descr="NCCP CMYK BI.jpg">
          <a:extLst>
            <a:ext uri="{FF2B5EF4-FFF2-40B4-BE49-F238E27FC236}">
              <a16:creationId xmlns:a16="http://schemas.microsoft.com/office/drawing/2014/main" id="{054335CB-D7C7-4508-B9DC-F1464FEF59F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 name="Picture 69" descr="NCCP CMYK BI.jpg">
          <a:extLst>
            <a:ext uri="{FF2B5EF4-FFF2-40B4-BE49-F238E27FC236}">
              <a16:creationId xmlns:a16="http://schemas.microsoft.com/office/drawing/2014/main" id="{7C722D76-6BD2-4F8D-8E62-7E8744696B1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1" name="Picture 70" descr="NCCP CMYK BI.jpg">
          <a:extLst>
            <a:ext uri="{FF2B5EF4-FFF2-40B4-BE49-F238E27FC236}">
              <a16:creationId xmlns:a16="http://schemas.microsoft.com/office/drawing/2014/main" id="{713E574A-07FC-4EBE-B97F-A9B4E9B9118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2" name="Picture 71" descr="NCCP CMYK BI.jpg">
          <a:extLst>
            <a:ext uri="{FF2B5EF4-FFF2-40B4-BE49-F238E27FC236}">
              <a16:creationId xmlns:a16="http://schemas.microsoft.com/office/drawing/2014/main" id="{003B1483-BF4C-4724-AF8C-60819E6C6B0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 name="Picture 72" descr="NCCP CMYK BI.jpg">
          <a:extLst>
            <a:ext uri="{FF2B5EF4-FFF2-40B4-BE49-F238E27FC236}">
              <a16:creationId xmlns:a16="http://schemas.microsoft.com/office/drawing/2014/main" id="{7719595D-2306-4BF1-BB60-2314CADB800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4" name="Picture 73" descr="NCCP CMYK BI.jpg">
          <a:extLst>
            <a:ext uri="{FF2B5EF4-FFF2-40B4-BE49-F238E27FC236}">
              <a16:creationId xmlns:a16="http://schemas.microsoft.com/office/drawing/2014/main" id="{57BD5254-1B6D-48D7-B38C-9B5D561718F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5" name="Picture 74" descr="NCCP CMYK BI.jpg">
          <a:extLst>
            <a:ext uri="{FF2B5EF4-FFF2-40B4-BE49-F238E27FC236}">
              <a16:creationId xmlns:a16="http://schemas.microsoft.com/office/drawing/2014/main" id="{DF4A930F-F385-487B-BB74-F2475936281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twoCellAnchor editAs="oneCell">
    <xdr:from>
      <xdr:col>10</xdr:col>
      <xdr:colOff>0</xdr:colOff>
      <xdr:row>1</xdr:row>
      <xdr:rowOff>0</xdr:rowOff>
    </xdr:from>
    <xdr:to>
      <xdr:col>10</xdr:col>
      <xdr:colOff>0</xdr:colOff>
      <xdr:row>3</xdr:row>
      <xdr:rowOff>115970</xdr:rowOff>
    </xdr:to>
    <xdr:pic>
      <xdr:nvPicPr>
        <xdr:cNvPr id="76" name="Picture 75" descr="NCCP CMYK BI.jpg">
          <a:extLst>
            <a:ext uri="{FF2B5EF4-FFF2-40B4-BE49-F238E27FC236}">
              <a16:creationId xmlns:a16="http://schemas.microsoft.com/office/drawing/2014/main" id="{D1FCBEB8-0670-44D6-A235-CE2A475FA233}"/>
            </a:ext>
          </a:extLst>
        </xdr:cNvPr>
        <xdr:cNvPicPr>
          <a:picLocks noChangeAspect="1"/>
        </xdr:cNvPicPr>
      </xdr:nvPicPr>
      <xdr:blipFill>
        <a:blip xmlns:r="http://schemas.openxmlformats.org/officeDocument/2006/relationships" r:embed="rId1" cstate="print"/>
        <a:stretch>
          <a:fillRect/>
        </a:stretch>
      </xdr:blipFill>
      <xdr:spPr>
        <a:xfrm>
          <a:off x="7296150" y="171450"/>
          <a:ext cx="0" cy="487445"/>
        </a:xfrm>
        <a:prstGeom prst="rect">
          <a:avLst/>
        </a:prstGeom>
      </xdr:spPr>
    </xdr:pic>
    <xdr:clientData/>
  </xdr:twoCellAnchor>
  <xdr:oneCellAnchor>
    <xdr:from>
      <xdr:col>21</xdr:col>
      <xdr:colOff>0</xdr:colOff>
      <xdr:row>1</xdr:row>
      <xdr:rowOff>0</xdr:rowOff>
    </xdr:from>
    <xdr:ext cx="0" cy="510159"/>
    <xdr:pic>
      <xdr:nvPicPr>
        <xdr:cNvPr id="77" name="Picture 76" descr="NCCP CMYK BI.jpg">
          <a:extLst>
            <a:ext uri="{FF2B5EF4-FFF2-40B4-BE49-F238E27FC236}">
              <a16:creationId xmlns:a16="http://schemas.microsoft.com/office/drawing/2014/main" id="{E36046C7-0224-4731-ACC3-D46655FAA2E6}"/>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21</xdr:col>
      <xdr:colOff>0</xdr:colOff>
      <xdr:row>1</xdr:row>
      <xdr:rowOff>0</xdr:rowOff>
    </xdr:from>
    <xdr:ext cx="0" cy="510159"/>
    <xdr:pic>
      <xdr:nvPicPr>
        <xdr:cNvPr id="78" name="Picture 77" descr="NCCP CMYK BI.jpg">
          <a:extLst>
            <a:ext uri="{FF2B5EF4-FFF2-40B4-BE49-F238E27FC236}">
              <a16:creationId xmlns:a16="http://schemas.microsoft.com/office/drawing/2014/main" id="{BC106A1E-AF45-4632-9C6C-727F19C9DD95}"/>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23</xdr:col>
      <xdr:colOff>0</xdr:colOff>
      <xdr:row>1</xdr:row>
      <xdr:rowOff>0</xdr:rowOff>
    </xdr:from>
    <xdr:ext cx="0" cy="513822"/>
    <xdr:pic>
      <xdr:nvPicPr>
        <xdr:cNvPr id="79" name="Picture 78" descr="NCCP CMYK BI.jpg">
          <a:extLst>
            <a:ext uri="{FF2B5EF4-FFF2-40B4-BE49-F238E27FC236}">
              <a16:creationId xmlns:a16="http://schemas.microsoft.com/office/drawing/2014/main" id="{093CBB59-6D4D-48C4-A554-5EDDF81B88D1}"/>
            </a:ext>
          </a:extLst>
        </xdr:cNvPr>
        <xdr:cNvPicPr>
          <a:picLocks noChangeAspect="1"/>
        </xdr:cNvPicPr>
      </xdr:nvPicPr>
      <xdr:blipFill>
        <a:blip xmlns:r="http://schemas.openxmlformats.org/officeDocument/2006/relationships" r:embed="rId1" cstate="print"/>
        <a:stretch>
          <a:fillRect/>
        </a:stretch>
      </xdr:blipFill>
      <xdr:spPr>
        <a:xfrm>
          <a:off x="16078200" y="171450"/>
          <a:ext cx="0" cy="513822"/>
        </a:xfrm>
        <a:prstGeom prst="rect">
          <a:avLst/>
        </a:prstGeom>
      </xdr:spPr>
    </xdr:pic>
    <xdr:clientData/>
  </xdr:oneCellAnchor>
  <xdr:oneCellAnchor>
    <xdr:from>
      <xdr:col>28</xdr:col>
      <xdr:colOff>0</xdr:colOff>
      <xdr:row>1</xdr:row>
      <xdr:rowOff>0</xdr:rowOff>
    </xdr:from>
    <xdr:ext cx="0" cy="513822"/>
    <xdr:pic>
      <xdr:nvPicPr>
        <xdr:cNvPr id="80" name="Picture 79" descr="NCCP CMYK BI.jpg">
          <a:extLst>
            <a:ext uri="{FF2B5EF4-FFF2-40B4-BE49-F238E27FC236}">
              <a16:creationId xmlns:a16="http://schemas.microsoft.com/office/drawing/2014/main" id="{63DC6E66-A655-4C27-993F-4BB8BAFB1182}"/>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13822"/>
        </a:xfrm>
        <a:prstGeom prst="rect">
          <a:avLst/>
        </a:prstGeom>
      </xdr:spPr>
    </xdr:pic>
    <xdr:clientData/>
  </xdr:oneCellAnchor>
  <xdr:oneCellAnchor>
    <xdr:from>
      <xdr:col>28</xdr:col>
      <xdr:colOff>0</xdr:colOff>
      <xdr:row>1</xdr:row>
      <xdr:rowOff>0</xdr:rowOff>
    </xdr:from>
    <xdr:ext cx="0" cy="500892"/>
    <xdr:pic>
      <xdr:nvPicPr>
        <xdr:cNvPr id="81" name="Picture 80" descr="NCCP CMYK BI.jpg">
          <a:extLst>
            <a:ext uri="{FF2B5EF4-FFF2-40B4-BE49-F238E27FC236}">
              <a16:creationId xmlns:a16="http://schemas.microsoft.com/office/drawing/2014/main" id="{95AF84A9-BE00-4824-81D3-B8A2236F84E9}"/>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00892"/>
        </a:xfrm>
        <a:prstGeom prst="rect">
          <a:avLst/>
        </a:prstGeom>
      </xdr:spPr>
    </xdr:pic>
    <xdr:clientData/>
  </xdr:oneCellAnchor>
  <xdr:oneCellAnchor>
    <xdr:from>
      <xdr:col>19</xdr:col>
      <xdr:colOff>0</xdr:colOff>
      <xdr:row>42</xdr:row>
      <xdr:rowOff>0</xdr:rowOff>
    </xdr:from>
    <xdr:ext cx="0" cy="510159"/>
    <xdr:pic>
      <xdr:nvPicPr>
        <xdr:cNvPr id="82" name="Picture 81" descr="NCCP CMYK BI.jpg">
          <a:extLst>
            <a:ext uri="{FF2B5EF4-FFF2-40B4-BE49-F238E27FC236}">
              <a16:creationId xmlns:a16="http://schemas.microsoft.com/office/drawing/2014/main" id="{EC502A19-E1CE-471F-B28E-07FEDCD72D9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3" name="Picture 82" descr="NCCP CMYK BI.jpg">
          <a:extLst>
            <a:ext uri="{FF2B5EF4-FFF2-40B4-BE49-F238E27FC236}">
              <a16:creationId xmlns:a16="http://schemas.microsoft.com/office/drawing/2014/main" id="{FA79223D-8364-4B46-A77E-F8BCF82AA51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4" name="Picture 83" descr="NCCP CMYK BI.jpg">
          <a:extLst>
            <a:ext uri="{FF2B5EF4-FFF2-40B4-BE49-F238E27FC236}">
              <a16:creationId xmlns:a16="http://schemas.microsoft.com/office/drawing/2014/main" id="{4430BAF9-1DF8-410E-87BE-1D90669735B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5" name="Picture 84" descr="NCCP CMYK BI.jpg">
          <a:extLst>
            <a:ext uri="{FF2B5EF4-FFF2-40B4-BE49-F238E27FC236}">
              <a16:creationId xmlns:a16="http://schemas.microsoft.com/office/drawing/2014/main" id="{8253ADEC-8C03-4177-B689-E718994103C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6" name="Picture 85" descr="NCCP CMYK BI.jpg">
          <a:extLst>
            <a:ext uri="{FF2B5EF4-FFF2-40B4-BE49-F238E27FC236}">
              <a16:creationId xmlns:a16="http://schemas.microsoft.com/office/drawing/2014/main" id="{271EF6D4-5716-495C-891E-AB0859D5B01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7" name="Picture 86" descr="NCCP CMYK BI.jpg">
          <a:extLst>
            <a:ext uri="{FF2B5EF4-FFF2-40B4-BE49-F238E27FC236}">
              <a16:creationId xmlns:a16="http://schemas.microsoft.com/office/drawing/2014/main" id="{7F601628-3C4E-4B65-A3B3-AA19B14E77A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8" name="Picture 87" descr="NCCP CMYK BI.jpg">
          <a:extLst>
            <a:ext uri="{FF2B5EF4-FFF2-40B4-BE49-F238E27FC236}">
              <a16:creationId xmlns:a16="http://schemas.microsoft.com/office/drawing/2014/main" id="{E98E97EF-480E-47D7-93D1-E7A9EA8BA0E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9" name="Picture 88" descr="NCCP CMYK BI.jpg">
          <a:extLst>
            <a:ext uri="{FF2B5EF4-FFF2-40B4-BE49-F238E27FC236}">
              <a16:creationId xmlns:a16="http://schemas.microsoft.com/office/drawing/2014/main" id="{617F0669-DC14-4F6B-B934-2238FF2A5BB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0" name="Picture 89" descr="NCCP CMYK BI.jpg">
          <a:extLst>
            <a:ext uri="{FF2B5EF4-FFF2-40B4-BE49-F238E27FC236}">
              <a16:creationId xmlns:a16="http://schemas.microsoft.com/office/drawing/2014/main" id="{3CB30629-C18D-438B-AE5B-2655C13AF80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1" name="Picture 90" descr="NCCP CMYK BI.jpg">
          <a:extLst>
            <a:ext uri="{FF2B5EF4-FFF2-40B4-BE49-F238E27FC236}">
              <a16:creationId xmlns:a16="http://schemas.microsoft.com/office/drawing/2014/main" id="{3E26A24C-9708-4DA7-9B82-5052E18F9FA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2" name="Picture 91" descr="NCCP CMYK BI.jpg">
          <a:extLst>
            <a:ext uri="{FF2B5EF4-FFF2-40B4-BE49-F238E27FC236}">
              <a16:creationId xmlns:a16="http://schemas.microsoft.com/office/drawing/2014/main" id="{2F4596ED-C773-415A-9A0E-605EDEAF4C1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3" name="Picture 92" descr="NCCP CMYK BI.jpg">
          <a:extLst>
            <a:ext uri="{FF2B5EF4-FFF2-40B4-BE49-F238E27FC236}">
              <a16:creationId xmlns:a16="http://schemas.microsoft.com/office/drawing/2014/main" id="{C0D0DB88-A705-4086-BA48-0EFFC776524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4" name="Picture 93" descr="NCCP CMYK BI.jpg">
          <a:extLst>
            <a:ext uri="{FF2B5EF4-FFF2-40B4-BE49-F238E27FC236}">
              <a16:creationId xmlns:a16="http://schemas.microsoft.com/office/drawing/2014/main" id="{BE8044F7-98FA-4AE9-ACAE-B60EECCAF19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95" name="Picture 94" descr="NCCP CMYK BI.jpg">
          <a:extLst>
            <a:ext uri="{FF2B5EF4-FFF2-40B4-BE49-F238E27FC236}">
              <a16:creationId xmlns:a16="http://schemas.microsoft.com/office/drawing/2014/main" id="{B51F5F25-7813-4510-B731-71B17262384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6" name="Picture 95" descr="NCCP CMYK BI.jpg">
          <a:extLst>
            <a:ext uri="{FF2B5EF4-FFF2-40B4-BE49-F238E27FC236}">
              <a16:creationId xmlns:a16="http://schemas.microsoft.com/office/drawing/2014/main" id="{58362FC6-F155-457F-BE4E-64C922452D6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7" name="Picture 96" descr="NCCP CMYK BI.jpg">
          <a:extLst>
            <a:ext uri="{FF2B5EF4-FFF2-40B4-BE49-F238E27FC236}">
              <a16:creationId xmlns:a16="http://schemas.microsoft.com/office/drawing/2014/main" id="{8F37BD82-6AF2-4224-92F5-8A4C5C913F9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8" name="Picture 97" descr="NCCP CMYK BI.jpg">
          <a:extLst>
            <a:ext uri="{FF2B5EF4-FFF2-40B4-BE49-F238E27FC236}">
              <a16:creationId xmlns:a16="http://schemas.microsoft.com/office/drawing/2014/main" id="{A4C65C7A-F5DC-4510-B7E1-3F9E63316F2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9" name="Picture 98" descr="NCCP CMYK BI.jpg">
          <a:extLst>
            <a:ext uri="{FF2B5EF4-FFF2-40B4-BE49-F238E27FC236}">
              <a16:creationId xmlns:a16="http://schemas.microsoft.com/office/drawing/2014/main" id="{BB423D5A-76D2-4F00-84C2-9B2B5D0F719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00" name="Picture 99" descr="NCCP CMYK BI.jpg">
          <a:extLst>
            <a:ext uri="{FF2B5EF4-FFF2-40B4-BE49-F238E27FC236}">
              <a16:creationId xmlns:a16="http://schemas.microsoft.com/office/drawing/2014/main" id="{01861C15-15C0-4075-B231-0F88F73E120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01" name="Picture 100" descr="NCCP CMYK BI.jpg">
          <a:extLst>
            <a:ext uri="{FF2B5EF4-FFF2-40B4-BE49-F238E27FC236}">
              <a16:creationId xmlns:a16="http://schemas.microsoft.com/office/drawing/2014/main" id="{8BCB1A5A-79BF-4343-9EA1-A3E93A85A5E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02" name="Picture 101" descr="NCCP CMYK BI.jpg">
          <a:extLst>
            <a:ext uri="{FF2B5EF4-FFF2-40B4-BE49-F238E27FC236}">
              <a16:creationId xmlns:a16="http://schemas.microsoft.com/office/drawing/2014/main" id="{34ABF26F-AA7E-4CCF-A2B5-9523EA4A72B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03" name="Picture 102" descr="NCCP CMYK BI.jpg">
          <a:extLst>
            <a:ext uri="{FF2B5EF4-FFF2-40B4-BE49-F238E27FC236}">
              <a16:creationId xmlns:a16="http://schemas.microsoft.com/office/drawing/2014/main" id="{F120A430-5F16-4A87-8E4C-1088EF85F6C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04" name="Picture 103" descr="NCCP CMYK BI.jpg">
          <a:extLst>
            <a:ext uri="{FF2B5EF4-FFF2-40B4-BE49-F238E27FC236}">
              <a16:creationId xmlns:a16="http://schemas.microsoft.com/office/drawing/2014/main" id="{F807E57A-6E40-44F8-9D02-1894DC3CACD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05" name="Picture 104" descr="NCCP CMYK BI.jpg">
          <a:extLst>
            <a:ext uri="{FF2B5EF4-FFF2-40B4-BE49-F238E27FC236}">
              <a16:creationId xmlns:a16="http://schemas.microsoft.com/office/drawing/2014/main" id="{FF2A1829-5488-47C6-B4AB-6053272A849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06" name="Picture 105" descr="NCCP CMYK BI.jpg">
          <a:extLst>
            <a:ext uri="{FF2B5EF4-FFF2-40B4-BE49-F238E27FC236}">
              <a16:creationId xmlns:a16="http://schemas.microsoft.com/office/drawing/2014/main" id="{E4EC66FD-2EAE-4C5A-9CDD-C37EA701F74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07" name="Picture 106" descr="NCCP CMYK BI.jpg">
          <a:extLst>
            <a:ext uri="{FF2B5EF4-FFF2-40B4-BE49-F238E27FC236}">
              <a16:creationId xmlns:a16="http://schemas.microsoft.com/office/drawing/2014/main" id="{82713044-CDA6-45A8-B387-A9145C393C3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08" name="Picture 107" descr="NCCP CMYK BI.jpg">
          <a:extLst>
            <a:ext uri="{FF2B5EF4-FFF2-40B4-BE49-F238E27FC236}">
              <a16:creationId xmlns:a16="http://schemas.microsoft.com/office/drawing/2014/main" id="{243B0A39-49D7-4288-B363-C1EA4DEDA5F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09" name="Picture 108" descr="NCCP CMYK BI.jpg">
          <a:extLst>
            <a:ext uri="{FF2B5EF4-FFF2-40B4-BE49-F238E27FC236}">
              <a16:creationId xmlns:a16="http://schemas.microsoft.com/office/drawing/2014/main" id="{B365C2CA-038E-411F-985F-FE2B3CD51BB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10" name="Picture 109" descr="NCCP CMYK BI.jpg">
          <a:extLst>
            <a:ext uri="{FF2B5EF4-FFF2-40B4-BE49-F238E27FC236}">
              <a16:creationId xmlns:a16="http://schemas.microsoft.com/office/drawing/2014/main" id="{CA8C3A74-5F62-4235-89A8-84EA0C5E011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1" name="Picture 110" descr="NCCP CMYK BI.jpg">
          <a:extLst>
            <a:ext uri="{FF2B5EF4-FFF2-40B4-BE49-F238E27FC236}">
              <a16:creationId xmlns:a16="http://schemas.microsoft.com/office/drawing/2014/main" id="{050EEFD2-1B4B-45D1-9F18-F231654E2F0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12" name="Picture 111" descr="NCCP CMYK BI.jpg">
          <a:extLst>
            <a:ext uri="{FF2B5EF4-FFF2-40B4-BE49-F238E27FC236}">
              <a16:creationId xmlns:a16="http://schemas.microsoft.com/office/drawing/2014/main" id="{93CCD62C-AB36-4BF3-B895-E1F257BE4CD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13" name="Picture 112" descr="NCCP CMYK BI.jpg">
          <a:extLst>
            <a:ext uri="{FF2B5EF4-FFF2-40B4-BE49-F238E27FC236}">
              <a16:creationId xmlns:a16="http://schemas.microsoft.com/office/drawing/2014/main" id="{3349B68E-CBDB-40FC-B446-DF60DCF6F56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14" name="Picture 113" descr="NCCP CMYK BI.jpg">
          <a:extLst>
            <a:ext uri="{FF2B5EF4-FFF2-40B4-BE49-F238E27FC236}">
              <a16:creationId xmlns:a16="http://schemas.microsoft.com/office/drawing/2014/main" id="{4609831A-CA48-44ED-8C47-8C474CEBEFF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15" name="Picture 114" descr="NCCP CMYK BI.jpg">
          <a:extLst>
            <a:ext uri="{FF2B5EF4-FFF2-40B4-BE49-F238E27FC236}">
              <a16:creationId xmlns:a16="http://schemas.microsoft.com/office/drawing/2014/main" id="{5FCE257B-47B6-45E5-ADCF-C5168422EC7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16" name="Picture 115" descr="NCCP CMYK BI.jpg">
          <a:extLst>
            <a:ext uri="{FF2B5EF4-FFF2-40B4-BE49-F238E27FC236}">
              <a16:creationId xmlns:a16="http://schemas.microsoft.com/office/drawing/2014/main" id="{E3022984-7913-4D0C-8753-23D80442B46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17" name="Picture 116" descr="NCCP CMYK BI.jpg">
          <a:extLst>
            <a:ext uri="{FF2B5EF4-FFF2-40B4-BE49-F238E27FC236}">
              <a16:creationId xmlns:a16="http://schemas.microsoft.com/office/drawing/2014/main" id="{AB0B1078-6E9E-44B6-AE04-247B787D1D9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18" name="Picture 117" descr="NCCP CMYK BI.jpg">
          <a:extLst>
            <a:ext uri="{FF2B5EF4-FFF2-40B4-BE49-F238E27FC236}">
              <a16:creationId xmlns:a16="http://schemas.microsoft.com/office/drawing/2014/main" id="{DA5E1077-D223-411D-A456-8F8366A2739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19" name="Picture 118" descr="NCCP CMYK BI.jpg">
          <a:extLst>
            <a:ext uri="{FF2B5EF4-FFF2-40B4-BE49-F238E27FC236}">
              <a16:creationId xmlns:a16="http://schemas.microsoft.com/office/drawing/2014/main" id="{5DDEECA7-1613-4A60-93B0-E8165954BBF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20" name="Picture 119" descr="NCCP CMYK BI.jpg">
          <a:extLst>
            <a:ext uri="{FF2B5EF4-FFF2-40B4-BE49-F238E27FC236}">
              <a16:creationId xmlns:a16="http://schemas.microsoft.com/office/drawing/2014/main" id="{1E013111-4442-46DC-930B-3746E7F10FB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21" name="Picture 120" descr="NCCP CMYK BI.jpg">
          <a:extLst>
            <a:ext uri="{FF2B5EF4-FFF2-40B4-BE49-F238E27FC236}">
              <a16:creationId xmlns:a16="http://schemas.microsoft.com/office/drawing/2014/main" id="{F04E7A6D-5FCD-4EC2-900D-001A8D1CC8F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22" name="Picture 121" descr="NCCP CMYK BI.jpg">
          <a:extLst>
            <a:ext uri="{FF2B5EF4-FFF2-40B4-BE49-F238E27FC236}">
              <a16:creationId xmlns:a16="http://schemas.microsoft.com/office/drawing/2014/main" id="{E94F1115-0C00-49E1-AC2A-488992068AE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23" name="Picture 122" descr="NCCP CMYK BI.jpg">
          <a:extLst>
            <a:ext uri="{FF2B5EF4-FFF2-40B4-BE49-F238E27FC236}">
              <a16:creationId xmlns:a16="http://schemas.microsoft.com/office/drawing/2014/main" id="{91660B01-BEC9-458B-9E6C-7D762CED573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4" name="Picture 123" descr="NCCP CMYK BI.jpg">
          <a:extLst>
            <a:ext uri="{FF2B5EF4-FFF2-40B4-BE49-F238E27FC236}">
              <a16:creationId xmlns:a16="http://schemas.microsoft.com/office/drawing/2014/main" id="{25301A4E-6B49-4562-BAE1-B1BC122AD0B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25" name="Picture 124" descr="NCCP CMYK BI.jpg">
          <a:extLst>
            <a:ext uri="{FF2B5EF4-FFF2-40B4-BE49-F238E27FC236}">
              <a16:creationId xmlns:a16="http://schemas.microsoft.com/office/drawing/2014/main" id="{E0573C3D-EBE1-4CFE-9201-40DB982D92B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26" name="Picture 125" descr="NCCP CMYK BI.jpg">
          <a:extLst>
            <a:ext uri="{FF2B5EF4-FFF2-40B4-BE49-F238E27FC236}">
              <a16:creationId xmlns:a16="http://schemas.microsoft.com/office/drawing/2014/main" id="{DB62CD39-0777-4383-BD82-202310524CA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27" name="Picture 126" descr="NCCP CMYK BI.jpg">
          <a:extLst>
            <a:ext uri="{FF2B5EF4-FFF2-40B4-BE49-F238E27FC236}">
              <a16:creationId xmlns:a16="http://schemas.microsoft.com/office/drawing/2014/main" id="{A3303A6B-8D18-4105-BBCD-EDC78CA6522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28" name="Picture 127" descr="NCCP CMYK BI.jpg">
          <a:extLst>
            <a:ext uri="{FF2B5EF4-FFF2-40B4-BE49-F238E27FC236}">
              <a16:creationId xmlns:a16="http://schemas.microsoft.com/office/drawing/2014/main" id="{1F56E76C-CEB5-4516-8136-E696DF3F878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29" name="Picture 128" descr="NCCP CMYK BI.jpg">
          <a:extLst>
            <a:ext uri="{FF2B5EF4-FFF2-40B4-BE49-F238E27FC236}">
              <a16:creationId xmlns:a16="http://schemas.microsoft.com/office/drawing/2014/main" id="{781A94F7-B6A9-4BEA-9D24-ADE76ABFC78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30" name="Picture 129" descr="NCCP CMYK BI.jpg">
          <a:extLst>
            <a:ext uri="{FF2B5EF4-FFF2-40B4-BE49-F238E27FC236}">
              <a16:creationId xmlns:a16="http://schemas.microsoft.com/office/drawing/2014/main" id="{16D2AF25-4578-4DC3-8B01-696F6F5C1CA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31" name="Picture 130" descr="NCCP CMYK BI.jpg">
          <a:extLst>
            <a:ext uri="{FF2B5EF4-FFF2-40B4-BE49-F238E27FC236}">
              <a16:creationId xmlns:a16="http://schemas.microsoft.com/office/drawing/2014/main" id="{D40E88D3-CAEE-4E52-8679-254B336F487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32" name="Picture 131" descr="NCCP CMYK BI.jpg">
          <a:extLst>
            <a:ext uri="{FF2B5EF4-FFF2-40B4-BE49-F238E27FC236}">
              <a16:creationId xmlns:a16="http://schemas.microsoft.com/office/drawing/2014/main" id="{3F810751-B2BC-4A51-96DC-5A78CDB52A6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33" name="Picture 132" descr="NCCP CMYK BI.jpg">
          <a:extLst>
            <a:ext uri="{FF2B5EF4-FFF2-40B4-BE49-F238E27FC236}">
              <a16:creationId xmlns:a16="http://schemas.microsoft.com/office/drawing/2014/main" id="{BBA40574-3866-483F-AE58-99C9CEF6434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34" name="Picture 133" descr="NCCP CMYK BI.jpg">
          <a:extLst>
            <a:ext uri="{FF2B5EF4-FFF2-40B4-BE49-F238E27FC236}">
              <a16:creationId xmlns:a16="http://schemas.microsoft.com/office/drawing/2014/main" id="{BFA31D6F-289B-4584-9E03-4FC9B600A35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35" name="Picture 134" descr="NCCP CMYK BI.jpg">
          <a:extLst>
            <a:ext uri="{FF2B5EF4-FFF2-40B4-BE49-F238E27FC236}">
              <a16:creationId xmlns:a16="http://schemas.microsoft.com/office/drawing/2014/main" id="{AA772D10-55E7-4F73-BDA6-EDE79E0898B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36" name="Picture 135" descr="NCCP CMYK BI.jpg">
          <a:extLst>
            <a:ext uri="{FF2B5EF4-FFF2-40B4-BE49-F238E27FC236}">
              <a16:creationId xmlns:a16="http://schemas.microsoft.com/office/drawing/2014/main" id="{B7AF270F-DBA0-46EB-8405-D88844358C1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37" name="Picture 136" descr="NCCP CMYK BI.jpg">
          <a:extLst>
            <a:ext uri="{FF2B5EF4-FFF2-40B4-BE49-F238E27FC236}">
              <a16:creationId xmlns:a16="http://schemas.microsoft.com/office/drawing/2014/main" id="{3314D1E5-D77A-4EF6-A323-E7165FB5CAF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38" name="Picture 137" descr="NCCP CMYK BI.jpg">
          <a:extLst>
            <a:ext uri="{FF2B5EF4-FFF2-40B4-BE49-F238E27FC236}">
              <a16:creationId xmlns:a16="http://schemas.microsoft.com/office/drawing/2014/main" id="{0F596DB0-4CDD-4F87-84BF-2D7CD2F644A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39" name="Picture 138" descr="NCCP CMYK BI.jpg">
          <a:extLst>
            <a:ext uri="{FF2B5EF4-FFF2-40B4-BE49-F238E27FC236}">
              <a16:creationId xmlns:a16="http://schemas.microsoft.com/office/drawing/2014/main" id="{FD2B0A6F-095E-4F9B-A808-5D24947ABA0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40" name="Picture 139" descr="NCCP CMYK BI.jpg">
          <a:extLst>
            <a:ext uri="{FF2B5EF4-FFF2-40B4-BE49-F238E27FC236}">
              <a16:creationId xmlns:a16="http://schemas.microsoft.com/office/drawing/2014/main" id="{1953F0A0-9F8E-4035-B9DB-0C507187CC2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41" name="Picture 140" descr="NCCP CMYK BI.jpg">
          <a:extLst>
            <a:ext uri="{FF2B5EF4-FFF2-40B4-BE49-F238E27FC236}">
              <a16:creationId xmlns:a16="http://schemas.microsoft.com/office/drawing/2014/main" id="{77FF63B7-4D2E-491A-AD81-34CA4C137C8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42" name="Picture 141" descr="NCCP CMYK BI.jpg">
          <a:extLst>
            <a:ext uri="{FF2B5EF4-FFF2-40B4-BE49-F238E27FC236}">
              <a16:creationId xmlns:a16="http://schemas.microsoft.com/office/drawing/2014/main" id="{0CD4918C-500E-4321-A7FD-2393136C913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43" name="Picture 142" descr="NCCP CMYK BI.jpg">
          <a:extLst>
            <a:ext uri="{FF2B5EF4-FFF2-40B4-BE49-F238E27FC236}">
              <a16:creationId xmlns:a16="http://schemas.microsoft.com/office/drawing/2014/main" id="{01FE9BE1-1102-478F-9AA3-4DEB985BFA2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44" name="Picture 143" descr="NCCP CMYK BI.jpg">
          <a:extLst>
            <a:ext uri="{FF2B5EF4-FFF2-40B4-BE49-F238E27FC236}">
              <a16:creationId xmlns:a16="http://schemas.microsoft.com/office/drawing/2014/main" id="{50E67DFC-6B47-4D3E-934D-5280C98A98E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45" name="Picture 144" descr="NCCP CMYK BI.jpg">
          <a:extLst>
            <a:ext uri="{FF2B5EF4-FFF2-40B4-BE49-F238E27FC236}">
              <a16:creationId xmlns:a16="http://schemas.microsoft.com/office/drawing/2014/main" id="{11BB9D60-270C-49AD-B7D8-584E74AC1AE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46" name="Picture 145" descr="NCCP CMYK BI.jpg">
          <a:extLst>
            <a:ext uri="{FF2B5EF4-FFF2-40B4-BE49-F238E27FC236}">
              <a16:creationId xmlns:a16="http://schemas.microsoft.com/office/drawing/2014/main" id="{F34C940F-5306-4B6E-BEA5-52391E9B128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47" name="Picture 146" descr="NCCP CMYK BI.jpg">
          <a:extLst>
            <a:ext uri="{FF2B5EF4-FFF2-40B4-BE49-F238E27FC236}">
              <a16:creationId xmlns:a16="http://schemas.microsoft.com/office/drawing/2014/main" id="{3AD16794-CC8C-42B4-990C-2C2BE76DD06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48" name="Picture 147" descr="NCCP CMYK BI.jpg">
          <a:extLst>
            <a:ext uri="{FF2B5EF4-FFF2-40B4-BE49-F238E27FC236}">
              <a16:creationId xmlns:a16="http://schemas.microsoft.com/office/drawing/2014/main" id="{D5468233-025E-425C-9517-93D36BF736D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49" name="Picture 148" descr="NCCP CMYK BI.jpg">
          <a:extLst>
            <a:ext uri="{FF2B5EF4-FFF2-40B4-BE49-F238E27FC236}">
              <a16:creationId xmlns:a16="http://schemas.microsoft.com/office/drawing/2014/main" id="{577C24C7-13C1-43BB-AB0A-BB6BCB510BA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50" name="Picture 149" descr="NCCP CMYK BI.jpg">
          <a:extLst>
            <a:ext uri="{FF2B5EF4-FFF2-40B4-BE49-F238E27FC236}">
              <a16:creationId xmlns:a16="http://schemas.microsoft.com/office/drawing/2014/main" id="{BE345776-1F30-4D0E-AF7C-3B8BDE51AB0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51" name="Picture 150" descr="NCCP CMYK BI.jpg">
          <a:extLst>
            <a:ext uri="{FF2B5EF4-FFF2-40B4-BE49-F238E27FC236}">
              <a16:creationId xmlns:a16="http://schemas.microsoft.com/office/drawing/2014/main" id="{EF9A3F71-68D3-4F7E-824F-7165CF181CC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52" name="Picture 151" descr="NCCP CMYK BI.jpg">
          <a:extLst>
            <a:ext uri="{FF2B5EF4-FFF2-40B4-BE49-F238E27FC236}">
              <a16:creationId xmlns:a16="http://schemas.microsoft.com/office/drawing/2014/main" id="{014785C0-3041-47D7-9E87-2F72D9B45E9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53" name="Picture 152" descr="NCCP CMYK BI.jpg">
          <a:extLst>
            <a:ext uri="{FF2B5EF4-FFF2-40B4-BE49-F238E27FC236}">
              <a16:creationId xmlns:a16="http://schemas.microsoft.com/office/drawing/2014/main" id="{4CCD3635-C358-4955-98FA-B9CC49CE83D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54" name="Picture 153" descr="NCCP CMYK BI.jpg">
          <a:extLst>
            <a:ext uri="{FF2B5EF4-FFF2-40B4-BE49-F238E27FC236}">
              <a16:creationId xmlns:a16="http://schemas.microsoft.com/office/drawing/2014/main" id="{DC2D20E5-6972-4130-BA20-599F0534F29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55" name="Picture 154" descr="NCCP CMYK BI.jpg">
          <a:extLst>
            <a:ext uri="{FF2B5EF4-FFF2-40B4-BE49-F238E27FC236}">
              <a16:creationId xmlns:a16="http://schemas.microsoft.com/office/drawing/2014/main" id="{F18DA3B6-2F3A-43D5-8D7F-9BEAFA781E8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56" name="Picture 155" descr="NCCP CMYK BI.jpg">
          <a:extLst>
            <a:ext uri="{FF2B5EF4-FFF2-40B4-BE49-F238E27FC236}">
              <a16:creationId xmlns:a16="http://schemas.microsoft.com/office/drawing/2014/main" id="{1AC4B2DE-01CD-4487-8E36-E724A850641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57" name="Picture 156" descr="NCCP CMYK BI.jpg">
          <a:extLst>
            <a:ext uri="{FF2B5EF4-FFF2-40B4-BE49-F238E27FC236}">
              <a16:creationId xmlns:a16="http://schemas.microsoft.com/office/drawing/2014/main" id="{220E4BEF-0695-4CF6-BD9F-9577E8D5743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58" name="Picture 157" descr="NCCP CMYK BI.jpg">
          <a:extLst>
            <a:ext uri="{FF2B5EF4-FFF2-40B4-BE49-F238E27FC236}">
              <a16:creationId xmlns:a16="http://schemas.microsoft.com/office/drawing/2014/main" id="{28645593-96C7-47DF-9CCD-8400503DE3C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59" name="Picture 158" descr="NCCP CMYK BI.jpg">
          <a:extLst>
            <a:ext uri="{FF2B5EF4-FFF2-40B4-BE49-F238E27FC236}">
              <a16:creationId xmlns:a16="http://schemas.microsoft.com/office/drawing/2014/main" id="{622E830D-FB48-42EF-B425-952C5EDB5A1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60" name="Picture 159" descr="NCCP CMYK BI.jpg">
          <a:extLst>
            <a:ext uri="{FF2B5EF4-FFF2-40B4-BE49-F238E27FC236}">
              <a16:creationId xmlns:a16="http://schemas.microsoft.com/office/drawing/2014/main" id="{1CBAC70E-0E52-4988-B722-8048300EA4C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61" name="Picture 160" descr="NCCP CMYK BI.jpg">
          <a:extLst>
            <a:ext uri="{FF2B5EF4-FFF2-40B4-BE49-F238E27FC236}">
              <a16:creationId xmlns:a16="http://schemas.microsoft.com/office/drawing/2014/main" id="{637E0B88-5272-4486-B766-2A403731A37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62" name="Picture 161" descr="NCCP CMYK BI.jpg">
          <a:extLst>
            <a:ext uri="{FF2B5EF4-FFF2-40B4-BE49-F238E27FC236}">
              <a16:creationId xmlns:a16="http://schemas.microsoft.com/office/drawing/2014/main" id="{36D52114-D86B-4D39-92D3-0DAE8FDB94A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63" name="Picture 162" descr="NCCP CMYK BI.jpg">
          <a:extLst>
            <a:ext uri="{FF2B5EF4-FFF2-40B4-BE49-F238E27FC236}">
              <a16:creationId xmlns:a16="http://schemas.microsoft.com/office/drawing/2014/main" id="{67DC534C-8195-4E1F-A0D6-E0BD9AC0F9C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64" name="Picture 163" descr="NCCP CMYK BI.jpg">
          <a:extLst>
            <a:ext uri="{FF2B5EF4-FFF2-40B4-BE49-F238E27FC236}">
              <a16:creationId xmlns:a16="http://schemas.microsoft.com/office/drawing/2014/main" id="{5D398C41-EC5D-4036-82E6-944D2F745E0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65" name="Picture 164" descr="NCCP CMYK BI.jpg">
          <a:extLst>
            <a:ext uri="{FF2B5EF4-FFF2-40B4-BE49-F238E27FC236}">
              <a16:creationId xmlns:a16="http://schemas.microsoft.com/office/drawing/2014/main" id="{F751AAAE-F6EF-495A-A38B-94A00C96FB8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66" name="Picture 165" descr="NCCP CMYK BI.jpg">
          <a:extLst>
            <a:ext uri="{FF2B5EF4-FFF2-40B4-BE49-F238E27FC236}">
              <a16:creationId xmlns:a16="http://schemas.microsoft.com/office/drawing/2014/main" id="{4996A34E-1228-439F-9134-939F4C4CC19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7" name="Picture 166" descr="NCCP CMYK BI.jpg">
          <a:extLst>
            <a:ext uri="{FF2B5EF4-FFF2-40B4-BE49-F238E27FC236}">
              <a16:creationId xmlns:a16="http://schemas.microsoft.com/office/drawing/2014/main" id="{4B734FCF-D735-4069-B655-74866A78834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68" name="Picture 167" descr="NCCP CMYK BI.jpg">
          <a:extLst>
            <a:ext uri="{FF2B5EF4-FFF2-40B4-BE49-F238E27FC236}">
              <a16:creationId xmlns:a16="http://schemas.microsoft.com/office/drawing/2014/main" id="{73BDF2DD-CA7F-4175-9944-F20EF40437D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69" name="Picture 168" descr="NCCP CMYK BI.jpg">
          <a:extLst>
            <a:ext uri="{FF2B5EF4-FFF2-40B4-BE49-F238E27FC236}">
              <a16:creationId xmlns:a16="http://schemas.microsoft.com/office/drawing/2014/main" id="{4691EC04-B5F5-4C04-86C5-504FDA9710F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70" name="Picture 169" descr="NCCP CMYK BI.jpg">
          <a:extLst>
            <a:ext uri="{FF2B5EF4-FFF2-40B4-BE49-F238E27FC236}">
              <a16:creationId xmlns:a16="http://schemas.microsoft.com/office/drawing/2014/main" id="{ACC831EA-774F-4041-A378-97AAD20063E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71" name="Picture 170" descr="NCCP CMYK BI.jpg">
          <a:extLst>
            <a:ext uri="{FF2B5EF4-FFF2-40B4-BE49-F238E27FC236}">
              <a16:creationId xmlns:a16="http://schemas.microsoft.com/office/drawing/2014/main" id="{4A9FCEDB-3D7D-4990-A0B7-C1CBD717EDE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72" name="Picture 171" descr="NCCP CMYK BI.jpg">
          <a:extLst>
            <a:ext uri="{FF2B5EF4-FFF2-40B4-BE49-F238E27FC236}">
              <a16:creationId xmlns:a16="http://schemas.microsoft.com/office/drawing/2014/main" id="{A32B9DC5-B922-42FC-9FE3-01A32F1382D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73" name="Picture 172" descr="NCCP CMYK BI.jpg">
          <a:extLst>
            <a:ext uri="{FF2B5EF4-FFF2-40B4-BE49-F238E27FC236}">
              <a16:creationId xmlns:a16="http://schemas.microsoft.com/office/drawing/2014/main" id="{BD4E2D55-14D4-4B37-8B23-BEF39285DA9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74" name="Picture 173" descr="NCCP CMYK BI.jpg">
          <a:extLst>
            <a:ext uri="{FF2B5EF4-FFF2-40B4-BE49-F238E27FC236}">
              <a16:creationId xmlns:a16="http://schemas.microsoft.com/office/drawing/2014/main" id="{1E0C65F6-C37F-4CB2-B4B3-0F5E5F3F99A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75" name="Picture 174" descr="NCCP CMYK BI.jpg">
          <a:extLst>
            <a:ext uri="{FF2B5EF4-FFF2-40B4-BE49-F238E27FC236}">
              <a16:creationId xmlns:a16="http://schemas.microsoft.com/office/drawing/2014/main" id="{BE65B96B-10A7-4757-9608-7F0F1A197E5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76" name="Picture 175" descr="NCCP CMYK BI.jpg">
          <a:extLst>
            <a:ext uri="{FF2B5EF4-FFF2-40B4-BE49-F238E27FC236}">
              <a16:creationId xmlns:a16="http://schemas.microsoft.com/office/drawing/2014/main" id="{9EF67852-5F03-4921-967C-45AAC32B868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177" name="Picture 176" descr="NCCP CMYK BI.jpg">
          <a:extLst>
            <a:ext uri="{FF2B5EF4-FFF2-40B4-BE49-F238E27FC236}">
              <a16:creationId xmlns:a16="http://schemas.microsoft.com/office/drawing/2014/main" id="{192ADB55-6AA1-4C6C-BE0C-F28EFE0B1B8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78" name="Picture 177" descr="NCCP CMYK BI.jpg">
          <a:extLst>
            <a:ext uri="{FF2B5EF4-FFF2-40B4-BE49-F238E27FC236}">
              <a16:creationId xmlns:a16="http://schemas.microsoft.com/office/drawing/2014/main" id="{85AAD07F-23B4-47D5-854A-EFA904469B1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179" name="Picture 178" descr="NCCP CMYK BI.jpg">
          <a:extLst>
            <a:ext uri="{FF2B5EF4-FFF2-40B4-BE49-F238E27FC236}">
              <a16:creationId xmlns:a16="http://schemas.microsoft.com/office/drawing/2014/main" id="{22757B4C-E250-4D17-99E9-A2F935C5EF3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80" name="Picture 179" descr="NCCP CMYK BI.jpg">
          <a:extLst>
            <a:ext uri="{FF2B5EF4-FFF2-40B4-BE49-F238E27FC236}">
              <a16:creationId xmlns:a16="http://schemas.microsoft.com/office/drawing/2014/main" id="{2441B2D5-396A-4990-BF5B-B2A1D158ED4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81" name="Picture 180" descr="NCCP CMYK BI.jpg">
          <a:extLst>
            <a:ext uri="{FF2B5EF4-FFF2-40B4-BE49-F238E27FC236}">
              <a16:creationId xmlns:a16="http://schemas.microsoft.com/office/drawing/2014/main" id="{82F9A596-4557-4160-B8FB-75419B13647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2" name="Picture 181" descr="NCCP CMYK BI.jpg">
          <a:extLst>
            <a:ext uri="{FF2B5EF4-FFF2-40B4-BE49-F238E27FC236}">
              <a16:creationId xmlns:a16="http://schemas.microsoft.com/office/drawing/2014/main" id="{C921EBD6-C9C4-4047-8C4D-B61DB2F3CD5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83" name="Picture 182" descr="NCCP CMYK BI.jpg">
          <a:extLst>
            <a:ext uri="{FF2B5EF4-FFF2-40B4-BE49-F238E27FC236}">
              <a16:creationId xmlns:a16="http://schemas.microsoft.com/office/drawing/2014/main" id="{4F4D384D-FDF8-47E1-9033-6FDA26C04C1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84" name="Picture 183" descr="NCCP CMYK BI.jpg">
          <a:extLst>
            <a:ext uri="{FF2B5EF4-FFF2-40B4-BE49-F238E27FC236}">
              <a16:creationId xmlns:a16="http://schemas.microsoft.com/office/drawing/2014/main" id="{69FAE981-52EC-48CB-82B4-EBBD05C61FA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85" name="Picture 184" descr="NCCP CMYK BI.jpg">
          <a:extLst>
            <a:ext uri="{FF2B5EF4-FFF2-40B4-BE49-F238E27FC236}">
              <a16:creationId xmlns:a16="http://schemas.microsoft.com/office/drawing/2014/main" id="{CE29FA28-9FEB-42DC-B059-53CF8599885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86" name="Picture 185" descr="NCCP CMYK BI.jpg">
          <a:extLst>
            <a:ext uri="{FF2B5EF4-FFF2-40B4-BE49-F238E27FC236}">
              <a16:creationId xmlns:a16="http://schemas.microsoft.com/office/drawing/2014/main" id="{16AE90B3-0F6D-44CC-BDC7-D2DE847FDEC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187" name="Picture 186" descr="NCCP CMYK BI.jpg">
          <a:extLst>
            <a:ext uri="{FF2B5EF4-FFF2-40B4-BE49-F238E27FC236}">
              <a16:creationId xmlns:a16="http://schemas.microsoft.com/office/drawing/2014/main" id="{C92039B8-3997-492F-9C3A-DE397A85738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188" name="Picture 187" descr="NCCP CMYK BI.jpg">
          <a:extLst>
            <a:ext uri="{FF2B5EF4-FFF2-40B4-BE49-F238E27FC236}">
              <a16:creationId xmlns:a16="http://schemas.microsoft.com/office/drawing/2014/main" id="{240F748B-0872-4774-826A-F73DBCD395C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189" name="Picture 188" descr="NCCP CMYK BI.jpg">
          <a:extLst>
            <a:ext uri="{FF2B5EF4-FFF2-40B4-BE49-F238E27FC236}">
              <a16:creationId xmlns:a16="http://schemas.microsoft.com/office/drawing/2014/main" id="{0CC9F816-5243-4E9B-849C-3B1F7F08D16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190" name="Picture 189" descr="NCCP CMYK BI.jpg">
          <a:extLst>
            <a:ext uri="{FF2B5EF4-FFF2-40B4-BE49-F238E27FC236}">
              <a16:creationId xmlns:a16="http://schemas.microsoft.com/office/drawing/2014/main" id="{BE67AA03-ECFE-415F-87FF-BECD75FFC8E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191" name="Picture 190" descr="NCCP CMYK BI.jpg">
          <a:extLst>
            <a:ext uri="{FF2B5EF4-FFF2-40B4-BE49-F238E27FC236}">
              <a16:creationId xmlns:a16="http://schemas.microsoft.com/office/drawing/2014/main" id="{B41571D5-1C8C-4DE0-A686-A1B061526DE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192" name="Picture 191" descr="NCCP CMYK BI.jpg">
          <a:extLst>
            <a:ext uri="{FF2B5EF4-FFF2-40B4-BE49-F238E27FC236}">
              <a16:creationId xmlns:a16="http://schemas.microsoft.com/office/drawing/2014/main" id="{2E42683A-5D9F-40A4-8768-B17E0DC6B4C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3" name="Picture 192" descr="NCCP CMYK BI.jpg">
          <a:extLst>
            <a:ext uri="{FF2B5EF4-FFF2-40B4-BE49-F238E27FC236}">
              <a16:creationId xmlns:a16="http://schemas.microsoft.com/office/drawing/2014/main" id="{4E404933-4D19-45DC-9277-1A3B703F80F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194" name="Picture 193" descr="NCCP CMYK BI.jpg">
          <a:extLst>
            <a:ext uri="{FF2B5EF4-FFF2-40B4-BE49-F238E27FC236}">
              <a16:creationId xmlns:a16="http://schemas.microsoft.com/office/drawing/2014/main" id="{3087E7A7-93DD-4426-A42C-253A86C6C65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95" name="Picture 194" descr="NCCP CMYK BI.jpg">
          <a:extLst>
            <a:ext uri="{FF2B5EF4-FFF2-40B4-BE49-F238E27FC236}">
              <a16:creationId xmlns:a16="http://schemas.microsoft.com/office/drawing/2014/main" id="{99AB7522-A580-4BFD-A4E1-CC9B44FAAB1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6" name="Picture 195" descr="NCCP CMYK BI.jpg">
          <a:extLst>
            <a:ext uri="{FF2B5EF4-FFF2-40B4-BE49-F238E27FC236}">
              <a16:creationId xmlns:a16="http://schemas.microsoft.com/office/drawing/2014/main" id="{60BCE8D6-FAD3-4555-8696-9FDD9C838BE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197" name="Picture 196" descr="NCCP CMYK BI.jpg">
          <a:extLst>
            <a:ext uri="{FF2B5EF4-FFF2-40B4-BE49-F238E27FC236}">
              <a16:creationId xmlns:a16="http://schemas.microsoft.com/office/drawing/2014/main" id="{5A598B8E-4BAB-4D7C-BE2C-FB8DE4C0874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198" name="Picture 197" descr="NCCP CMYK BI.jpg">
          <a:extLst>
            <a:ext uri="{FF2B5EF4-FFF2-40B4-BE49-F238E27FC236}">
              <a16:creationId xmlns:a16="http://schemas.microsoft.com/office/drawing/2014/main" id="{D8C99165-7E3E-4C2E-AC7D-E3306A86C2E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199" name="Picture 198" descr="NCCP CMYK BI.jpg">
          <a:extLst>
            <a:ext uri="{FF2B5EF4-FFF2-40B4-BE49-F238E27FC236}">
              <a16:creationId xmlns:a16="http://schemas.microsoft.com/office/drawing/2014/main" id="{7330D969-0EEB-4EFC-B072-4BEC20745A1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00" name="Picture 199" descr="NCCP CMYK BI.jpg">
          <a:extLst>
            <a:ext uri="{FF2B5EF4-FFF2-40B4-BE49-F238E27FC236}">
              <a16:creationId xmlns:a16="http://schemas.microsoft.com/office/drawing/2014/main" id="{9FF28254-7F3A-48B1-BF4A-BBCFE542D0A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01" name="Picture 200" descr="NCCP CMYK BI.jpg">
          <a:extLst>
            <a:ext uri="{FF2B5EF4-FFF2-40B4-BE49-F238E27FC236}">
              <a16:creationId xmlns:a16="http://schemas.microsoft.com/office/drawing/2014/main" id="{EE2540C9-E90B-4C92-9130-E246A407BAE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02" name="Picture 201" descr="NCCP CMYK BI.jpg">
          <a:extLst>
            <a:ext uri="{FF2B5EF4-FFF2-40B4-BE49-F238E27FC236}">
              <a16:creationId xmlns:a16="http://schemas.microsoft.com/office/drawing/2014/main" id="{58EECF3F-F21B-4F11-8AFD-E306CDC1D31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03" name="Picture 202" descr="NCCP CMYK BI.jpg">
          <a:extLst>
            <a:ext uri="{FF2B5EF4-FFF2-40B4-BE49-F238E27FC236}">
              <a16:creationId xmlns:a16="http://schemas.microsoft.com/office/drawing/2014/main" id="{EF2817ED-A7A4-4864-B2C0-26EAA880398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04" name="Picture 203" descr="NCCP CMYK BI.jpg">
          <a:extLst>
            <a:ext uri="{FF2B5EF4-FFF2-40B4-BE49-F238E27FC236}">
              <a16:creationId xmlns:a16="http://schemas.microsoft.com/office/drawing/2014/main" id="{01FCDD52-ECFD-4943-A807-7DE34F0A7E3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205" name="Picture 204" descr="NCCP CMYK BI.jpg">
          <a:extLst>
            <a:ext uri="{FF2B5EF4-FFF2-40B4-BE49-F238E27FC236}">
              <a16:creationId xmlns:a16="http://schemas.microsoft.com/office/drawing/2014/main" id="{8054C99F-4434-4652-98BA-24DBE49731C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06" name="Picture 205" descr="NCCP CMYK BI.jpg">
          <a:extLst>
            <a:ext uri="{FF2B5EF4-FFF2-40B4-BE49-F238E27FC236}">
              <a16:creationId xmlns:a16="http://schemas.microsoft.com/office/drawing/2014/main" id="{0BC9A0E0-447E-44CA-A3E8-54EE98FCF8B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07" name="Picture 206" descr="NCCP CMYK BI.jpg">
          <a:extLst>
            <a:ext uri="{FF2B5EF4-FFF2-40B4-BE49-F238E27FC236}">
              <a16:creationId xmlns:a16="http://schemas.microsoft.com/office/drawing/2014/main" id="{124A5EEA-311A-4701-B42B-FC1406C30AF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08" name="Picture 207" descr="NCCP CMYK BI.jpg">
          <a:extLst>
            <a:ext uri="{FF2B5EF4-FFF2-40B4-BE49-F238E27FC236}">
              <a16:creationId xmlns:a16="http://schemas.microsoft.com/office/drawing/2014/main" id="{7A5B2C80-12B4-4E12-8B02-0ED36D0996A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09" name="Picture 208" descr="NCCP CMYK BI.jpg">
          <a:extLst>
            <a:ext uri="{FF2B5EF4-FFF2-40B4-BE49-F238E27FC236}">
              <a16:creationId xmlns:a16="http://schemas.microsoft.com/office/drawing/2014/main" id="{034CDE00-8AFD-4A9C-8EF9-37DDEF99B18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10" name="Picture 209" descr="NCCP CMYK BI.jpg">
          <a:extLst>
            <a:ext uri="{FF2B5EF4-FFF2-40B4-BE49-F238E27FC236}">
              <a16:creationId xmlns:a16="http://schemas.microsoft.com/office/drawing/2014/main" id="{B0189AE9-4854-47F5-A707-E4EDECEC02A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11" name="Picture 210" descr="NCCP CMYK BI.jpg">
          <a:extLst>
            <a:ext uri="{FF2B5EF4-FFF2-40B4-BE49-F238E27FC236}">
              <a16:creationId xmlns:a16="http://schemas.microsoft.com/office/drawing/2014/main" id="{4CAB17C6-7D2E-4C5E-AD8F-F91C9369916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12" name="Picture 211" descr="NCCP CMYK BI.jpg">
          <a:extLst>
            <a:ext uri="{FF2B5EF4-FFF2-40B4-BE49-F238E27FC236}">
              <a16:creationId xmlns:a16="http://schemas.microsoft.com/office/drawing/2014/main" id="{366958F6-439A-4321-9653-FD60E2AF7E0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13" name="Picture 212" descr="NCCP CMYK BI.jpg">
          <a:extLst>
            <a:ext uri="{FF2B5EF4-FFF2-40B4-BE49-F238E27FC236}">
              <a16:creationId xmlns:a16="http://schemas.microsoft.com/office/drawing/2014/main" id="{AEA5DE10-0509-4EFF-8091-FD57D836869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14" name="Picture 213" descr="NCCP CMYK BI.jpg">
          <a:extLst>
            <a:ext uri="{FF2B5EF4-FFF2-40B4-BE49-F238E27FC236}">
              <a16:creationId xmlns:a16="http://schemas.microsoft.com/office/drawing/2014/main" id="{85853AF5-2297-4AB0-B293-A358EFAB370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15" name="Picture 214" descr="NCCP CMYK BI.jpg">
          <a:extLst>
            <a:ext uri="{FF2B5EF4-FFF2-40B4-BE49-F238E27FC236}">
              <a16:creationId xmlns:a16="http://schemas.microsoft.com/office/drawing/2014/main" id="{5DDF76B8-931B-481C-91BF-95ACDDA33A5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16" name="Picture 215" descr="NCCP CMYK BI.jpg">
          <a:extLst>
            <a:ext uri="{FF2B5EF4-FFF2-40B4-BE49-F238E27FC236}">
              <a16:creationId xmlns:a16="http://schemas.microsoft.com/office/drawing/2014/main" id="{EF219A1D-8400-497F-A149-5E3F01D075F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17" name="Picture 216" descr="NCCP CMYK BI.jpg">
          <a:extLst>
            <a:ext uri="{FF2B5EF4-FFF2-40B4-BE49-F238E27FC236}">
              <a16:creationId xmlns:a16="http://schemas.microsoft.com/office/drawing/2014/main" id="{F6012D01-9C55-462F-8814-86AD9DC7FFE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18" name="Picture 217" descr="NCCP CMYK BI.jpg">
          <a:extLst>
            <a:ext uri="{FF2B5EF4-FFF2-40B4-BE49-F238E27FC236}">
              <a16:creationId xmlns:a16="http://schemas.microsoft.com/office/drawing/2014/main" id="{EF555A58-7F97-4C91-BC43-5FA2F367998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19" name="Picture 218" descr="NCCP CMYK BI.jpg">
          <a:extLst>
            <a:ext uri="{FF2B5EF4-FFF2-40B4-BE49-F238E27FC236}">
              <a16:creationId xmlns:a16="http://schemas.microsoft.com/office/drawing/2014/main" id="{123C6D95-9C3F-46EC-9B14-8EED6B05EA1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220" name="Picture 219" descr="NCCP CMYK BI.jpg">
          <a:extLst>
            <a:ext uri="{FF2B5EF4-FFF2-40B4-BE49-F238E27FC236}">
              <a16:creationId xmlns:a16="http://schemas.microsoft.com/office/drawing/2014/main" id="{9AB69C70-2295-4090-99A9-C664A853762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21" name="Picture 220" descr="NCCP CMYK BI.jpg">
          <a:extLst>
            <a:ext uri="{FF2B5EF4-FFF2-40B4-BE49-F238E27FC236}">
              <a16:creationId xmlns:a16="http://schemas.microsoft.com/office/drawing/2014/main" id="{38661BC8-EE89-4501-9366-AAFE3CF1A29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22" name="Picture 221" descr="NCCP CMYK BI.jpg">
          <a:extLst>
            <a:ext uri="{FF2B5EF4-FFF2-40B4-BE49-F238E27FC236}">
              <a16:creationId xmlns:a16="http://schemas.microsoft.com/office/drawing/2014/main" id="{4ED4E1C1-321F-428B-9CF2-EF7884D1FC7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23" name="Picture 222" descr="NCCP CMYK BI.jpg">
          <a:extLst>
            <a:ext uri="{FF2B5EF4-FFF2-40B4-BE49-F238E27FC236}">
              <a16:creationId xmlns:a16="http://schemas.microsoft.com/office/drawing/2014/main" id="{FF57A9C0-6C12-4758-B573-05A597DD8A0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24" name="Picture 223" descr="NCCP CMYK BI.jpg">
          <a:extLst>
            <a:ext uri="{FF2B5EF4-FFF2-40B4-BE49-F238E27FC236}">
              <a16:creationId xmlns:a16="http://schemas.microsoft.com/office/drawing/2014/main" id="{D61702F4-3A37-4269-B75E-8D915E2D8C8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25" name="Picture 224" descr="NCCP CMYK BI.jpg">
          <a:extLst>
            <a:ext uri="{FF2B5EF4-FFF2-40B4-BE49-F238E27FC236}">
              <a16:creationId xmlns:a16="http://schemas.microsoft.com/office/drawing/2014/main" id="{2B5629D1-A7EC-4713-A02A-776D583F29D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26" name="Picture 225" descr="NCCP CMYK BI.jpg">
          <a:extLst>
            <a:ext uri="{FF2B5EF4-FFF2-40B4-BE49-F238E27FC236}">
              <a16:creationId xmlns:a16="http://schemas.microsoft.com/office/drawing/2014/main" id="{F90191B3-BCD2-497F-896A-DE0FE603F20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27" name="Picture 226" descr="NCCP CMYK BI.jpg">
          <a:extLst>
            <a:ext uri="{FF2B5EF4-FFF2-40B4-BE49-F238E27FC236}">
              <a16:creationId xmlns:a16="http://schemas.microsoft.com/office/drawing/2014/main" id="{AD90A91B-0B05-4AB1-B237-DB700FFB5A2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28" name="Picture 227" descr="NCCP CMYK BI.jpg">
          <a:extLst>
            <a:ext uri="{FF2B5EF4-FFF2-40B4-BE49-F238E27FC236}">
              <a16:creationId xmlns:a16="http://schemas.microsoft.com/office/drawing/2014/main" id="{5CA8F1CB-907A-4761-9330-A31A4A2CB52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29" name="Picture 228" descr="NCCP CMYK BI.jpg">
          <a:extLst>
            <a:ext uri="{FF2B5EF4-FFF2-40B4-BE49-F238E27FC236}">
              <a16:creationId xmlns:a16="http://schemas.microsoft.com/office/drawing/2014/main" id="{629137B4-DD38-4BB9-96FD-C2680D77816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30" name="Picture 229" descr="NCCP CMYK BI.jpg">
          <a:extLst>
            <a:ext uri="{FF2B5EF4-FFF2-40B4-BE49-F238E27FC236}">
              <a16:creationId xmlns:a16="http://schemas.microsoft.com/office/drawing/2014/main" id="{E8864891-D33E-4E2E-9EA1-7E69EAC3A36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31" name="Picture 230" descr="NCCP CMYK BI.jpg">
          <a:extLst>
            <a:ext uri="{FF2B5EF4-FFF2-40B4-BE49-F238E27FC236}">
              <a16:creationId xmlns:a16="http://schemas.microsoft.com/office/drawing/2014/main" id="{EB9B31D1-1B86-4D85-A1D1-E7D9291C506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32" name="Picture 231" descr="NCCP CMYK BI.jpg">
          <a:extLst>
            <a:ext uri="{FF2B5EF4-FFF2-40B4-BE49-F238E27FC236}">
              <a16:creationId xmlns:a16="http://schemas.microsoft.com/office/drawing/2014/main" id="{44FBC643-B376-46C3-8397-822CD86E783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233" name="Picture 232" descr="NCCP CMYK BI.jpg">
          <a:extLst>
            <a:ext uri="{FF2B5EF4-FFF2-40B4-BE49-F238E27FC236}">
              <a16:creationId xmlns:a16="http://schemas.microsoft.com/office/drawing/2014/main" id="{9DDE3BDB-AFE1-4EEF-8198-E48BA567698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34" name="Picture 233" descr="NCCP CMYK BI.jpg">
          <a:extLst>
            <a:ext uri="{FF2B5EF4-FFF2-40B4-BE49-F238E27FC236}">
              <a16:creationId xmlns:a16="http://schemas.microsoft.com/office/drawing/2014/main" id="{5CCB9335-CADB-4504-B44A-FBAC3874434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35" name="Picture 234" descr="NCCP CMYK BI.jpg">
          <a:extLst>
            <a:ext uri="{FF2B5EF4-FFF2-40B4-BE49-F238E27FC236}">
              <a16:creationId xmlns:a16="http://schemas.microsoft.com/office/drawing/2014/main" id="{3E4A9A84-75D7-431A-B208-44494C5666C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36" name="Picture 235" descr="NCCP CMYK BI.jpg">
          <a:extLst>
            <a:ext uri="{FF2B5EF4-FFF2-40B4-BE49-F238E27FC236}">
              <a16:creationId xmlns:a16="http://schemas.microsoft.com/office/drawing/2014/main" id="{5B3E2A85-65B1-49A5-B53D-3E5F3D3D664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37" name="Picture 236" descr="NCCP CMYK BI.jpg">
          <a:extLst>
            <a:ext uri="{FF2B5EF4-FFF2-40B4-BE49-F238E27FC236}">
              <a16:creationId xmlns:a16="http://schemas.microsoft.com/office/drawing/2014/main" id="{974F24C5-8216-4668-B372-6ABF6D99452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38" name="Picture 237" descr="NCCP CMYK BI.jpg">
          <a:extLst>
            <a:ext uri="{FF2B5EF4-FFF2-40B4-BE49-F238E27FC236}">
              <a16:creationId xmlns:a16="http://schemas.microsoft.com/office/drawing/2014/main" id="{C3779558-C3B5-4239-B657-6C4CD8E063D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39" name="Picture 238" descr="NCCP CMYK BI.jpg">
          <a:extLst>
            <a:ext uri="{FF2B5EF4-FFF2-40B4-BE49-F238E27FC236}">
              <a16:creationId xmlns:a16="http://schemas.microsoft.com/office/drawing/2014/main" id="{70948969-D066-4597-B228-B09ABF96A37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40" name="Picture 239" descr="NCCP CMYK BI.jpg">
          <a:extLst>
            <a:ext uri="{FF2B5EF4-FFF2-40B4-BE49-F238E27FC236}">
              <a16:creationId xmlns:a16="http://schemas.microsoft.com/office/drawing/2014/main" id="{0FD9C67F-7EC4-41F4-A3A0-528A7F927FA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41" name="Picture 240" descr="NCCP CMYK BI.jpg">
          <a:extLst>
            <a:ext uri="{FF2B5EF4-FFF2-40B4-BE49-F238E27FC236}">
              <a16:creationId xmlns:a16="http://schemas.microsoft.com/office/drawing/2014/main" id="{3437F8DA-81EA-42F1-8F64-A6C6C4CB3B1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42" name="Picture 241" descr="NCCP CMYK BI.jpg">
          <a:extLst>
            <a:ext uri="{FF2B5EF4-FFF2-40B4-BE49-F238E27FC236}">
              <a16:creationId xmlns:a16="http://schemas.microsoft.com/office/drawing/2014/main" id="{EF298C76-87EC-44C6-9358-8E63B4BB238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43" name="Picture 242" descr="NCCP CMYK BI.jpg">
          <a:extLst>
            <a:ext uri="{FF2B5EF4-FFF2-40B4-BE49-F238E27FC236}">
              <a16:creationId xmlns:a16="http://schemas.microsoft.com/office/drawing/2014/main" id="{00CD6354-EB7B-4747-ADE3-6DFA86186C6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44" name="Picture 243" descr="NCCP CMYK BI.jpg">
          <a:extLst>
            <a:ext uri="{FF2B5EF4-FFF2-40B4-BE49-F238E27FC236}">
              <a16:creationId xmlns:a16="http://schemas.microsoft.com/office/drawing/2014/main" id="{5887C57D-C346-45C2-B9B3-7B87496A630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45" name="Picture 244" descr="NCCP CMYK BI.jpg">
          <a:extLst>
            <a:ext uri="{FF2B5EF4-FFF2-40B4-BE49-F238E27FC236}">
              <a16:creationId xmlns:a16="http://schemas.microsoft.com/office/drawing/2014/main" id="{7F702938-2E0E-441E-B91B-27A77F5DB5C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46" name="Picture 245" descr="NCCP CMYK BI.jpg">
          <a:extLst>
            <a:ext uri="{FF2B5EF4-FFF2-40B4-BE49-F238E27FC236}">
              <a16:creationId xmlns:a16="http://schemas.microsoft.com/office/drawing/2014/main" id="{1C7EE33C-F358-4547-808C-4FE3C130B17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47" name="Picture 246" descr="NCCP CMYK BI.jpg">
          <a:extLst>
            <a:ext uri="{FF2B5EF4-FFF2-40B4-BE49-F238E27FC236}">
              <a16:creationId xmlns:a16="http://schemas.microsoft.com/office/drawing/2014/main" id="{4DE5449F-B68E-41ED-9969-390A73D640D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248" name="Picture 247" descr="NCCP CMYK BI.jpg">
          <a:extLst>
            <a:ext uri="{FF2B5EF4-FFF2-40B4-BE49-F238E27FC236}">
              <a16:creationId xmlns:a16="http://schemas.microsoft.com/office/drawing/2014/main" id="{ACF741C5-2864-42B7-B17D-7316A6D5C74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49" name="Picture 248" descr="NCCP CMYK BI.jpg">
          <a:extLst>
            <a:ext uri="{FF2B5EF4-FFF2-40B4-BE49-F238E27FC236}">
              <a16:creationId xmlns:a16="http://schemas.microsoft.com/office/drawing/2014/main" id="{AC172DB0-3294-477A-88CA-CA4790E677F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250" name="Picture 249" descr="NCCP CMYK BI.jpg">
          <a:extLst>
            <a:ext uri="{FF2B5EF4-FFF2-40B4-BE49-F238E27FC236}">
              <a16:creationId xmlns:a16="http://schemas.microsoft.com/office/drawing/2014/main" id="{E0BB86A5-D1BE-47B2-8202-6676CB9A937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51" name="Picture 250" descr="NCCP CMYK BI.jpg">
          <a:extLst>
            <a:ext uri="{FF2B5EF4-FFF2-40B4-BE49-F238E27FC236}">
              <a16:creationId xmlns:a16="http://schemas.microsoft.com/office/drawing/2014/main" id="{F8764C19-BAA1-47E1-B600-BDC37D864EC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52" name="Picture 251" descr="NCCP CMYK BI.jpg">
          <a:extLst>
            <a:ext uri="{FF2B5EF4-FFF2-40B4-BE49-F238E27FC236}">
              <a16:creationId xmlns:a16="http://schemas.microsoft.com/office/drawing/2014/main" id="{A9B8CF82-8CC5-4BA7-9E20-FEC8A75C7B6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53" name="Picture 252" descr="NCCP CMYK BI.jpg">
          <a:extLst>
            <a:ext uri="{FF2B5EF4-FFF2-40B4-BE49-F238E27FC236}">
              <a16:creationId xmlns:a16="http://schemas.microsoft.com/office/drawing/2014/main" id="{89DBC5C5-473B-424E-923B-0ACEDCD9BD6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54" name="Picture 253" descr="NCCP CMYK BI.jpg">
          <a:extLst>
            <a:ext uri="{FF2B5EF4-FFF2-40B4-BE49-F238E27FC236}">
              <a16:creationId xmlns:a16="http://schemas.microsoft.com/office/drawing/2014/main" id="{CB458C4E-E1B7-448F-B73D-358D22211F7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55" name="Picture 254" descr="NCCP CMYK BI.jpg">
          <a:extLst>
            <a:ext uri="{FF2B5EF4-FFF2-40B4-BE49-F238E27FC236}">
              <a16:creationId xmlns:a16="http://schemas.microsoft.com/office/drawing/2014/main" id="{D8D0A05D-7525-4EB9-94AD-99A8374CFB9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56" name="Picture 255" descr="NCCP CMYK BI.jpg">
          <a:extLst>
            <a:ext uri="{FF2B5EF4-FFF2-40B4-BE49-F238E27FC236}">
              <a16:creationId xmlns:a16="http://schemas.microsoft.com/office/drawing/2014/main" id="{401D2548-E360-4183-A482-51356DBB45E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57" name="Picture 256" descr="NCCP CMYK BI.jpg">
          <a:extLst>
            <a:ext uri="{FF2B5EF4-FFF2-40B4-BE49-F238E27FC236}">
              <a16:creationId xmlns:a16="http://schemas.microsoft.com/office/drawing/2014/main" id="{6DBC71E1-BE64-44AD-9A79-959E36CECEE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58" name="Picture 257" descr="NCCP CMYK BI.jpg">
          <a:extLst>
            <a:ext uri="{FF2B5EF4-FFF2-40B4-BE49-F238E27FC236}">
              <a16:creationId xmlns:a16="http://schemas.microsoft.com/office/drawing/2014/main" id="{A69A7814-D111-4D98-A5DD-E14A38AEC46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59" name="Picture 258" descr="NCCP CMYK BI.jpg">
          <a:extLst>
            <a:ext uri="{FF2B5EF4-FFF2-40B4-BE49-F238E27FC236}">
              <a16:creationId xmlns:a16="http://schemas.microsoft.com/office/drawing/2014/main" id="{4725051F-17D9-4B90-932E-400B3D64CF1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60" name="Picture 259" descr="NCCP CMYK BI.jpg">
          <a:extLst>
            <a:ext uri="{FF2B5EF4-FFF2-40B4-BE49-F238E27FC236}">
              <a16:creationId xmlns:a16="http://schemas.microsoft.com/office/drawing/2014/main" id="{40FE8995-A45C-4252-8F0A-3C637A1D562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261" name="Picture 260" descr="NCCP CMYK BI.jpg">
          <a:extLst>
            <a:ext uri="{FF2B5EF4-FFF2-40B4-BE49-F238E27FC236}">
              <a16:creationId xmlns:a16="http://schemas.microsoft.com/office/drawing/2014/main" id="{8EA55FAC-C320-4153-8615-5F7C97C5E8F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62" name="Picture 261" descr="NCCP CMYK BI.jpg">
          <a:extLst>
            <a:ext uri="{FF2B5EF4-FFF2-40B4-BE49-F238E27FC236}">
              <a16:creationId xmlns:a16="http://schemas.microsoft.com/office/drawing/2014/main" id="{FEDF212C-47AC-4CC2-A9AD-066A880734A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63" name="Picture 262" descr="NCCP CMYK BI.jpg">
          <a:extLst>
            <a:ext uri="{FF2B5EF4-FFF2-40B4-BE49-F238E27FC236}">
              <a16:creationId xmlns:a16="http://schemas.microsoft.com/office/drawing/2014/main" id="{415CCECE-8D6B-421C-A43C-565F6CAFE88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264" name="Picture 263" descr="NCCP CMYK BI.jpg">
          <a:extLst>
            <a:ext uri="{FF2B5EF4-FFF2-40B4-BE49-F238E27FC236}">
              <a16:creationId xmlns:a16="http://schemas.microsoft.com/office/drawing/2014/main" id="{15F3A13E-DFC2-4A43-A988-B0B11CED9C7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265" name="Picture 264" descr="NCCP CMYK BI.jpg">
          <a:extLst>
            <a:ext uri="{FF2B5EF4-FFF2-40B4-BE49-F238E27FC236}">
              <a16:creationId xmlns:a16="http://schemas.microsoft.com/office/drawing/2014/main" id="{018D48A3-A272-4222-BAF9-1FE600B6265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266" name="Picture 265" descr="NCCP CMYK BI.jpg">
          <a:extLst>
            <a:ext uri="{FF2B5EF4-FFF2-40B4-BE49-F238E27FC236}">
              <a16:creationId xmlns:a16="http://schemas.microsoft.com/office/drawing/2014/main" id="{C4A8E09D-8212-45DB-B6B9-365232DA575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67" name="Picture 266" descr="NCCP CMYK BI.jpg">
          <a:extLst>
            <a:ext uri="{FF2B5EF4-FFF2-40B4-BE49-F238E27FC236}">
              <a16:creationId xmlns:a16="http://schemas.microsoft.com/office/drawing/2014/main" id="{2BBBEDA2-8208-4D5E-BFB2-66F05E833C2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268" name="Picture 267" descr="NCCP CMYK BI.jpg">
          <a:extLst>
            <a:ext uri="{FF2B5EF4-FFF2-40B4-BE49-F238E27FC236}">
              <a16:creationId xmlns:a16="http://schemas.microsoft.com/office/drawing/2014/main" id="{CED2ADD9-0A00-4C18-99CD-85D7D328F07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269" name="Picture 268" descr="NCCP CMYK BI.jpg">
          <a:extLst>
            <a:ext uri="{FF2B5EF4-FFF2-40B4-BE49-F238E27FC236}">
              <a16:creationId xmlns:a16="http://schemas.microsoft.com/office/drawing/2014/main" id="{14A91602-5B90-44AC-9162-DD1508148AC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270" name="Picture 269" descr="NCCP CMYK BI.jpg">
          <a:extLst>
            <a:ext uri="{FF2B5EF4-FFF2-40B4-BE49-F238E27FC236}">
              <a16:creationId xmlns:a16="http://schemas.microsoft.com/office/drawing/2014/main" id="{420CE806-C7BD-4E65-AC67-B757F8AA86E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271" name="Picture 270" descr="NCCP CMYK BI.jpg">
          <a:extLst>
            <a:ext uri="{FF2B5EF4-FFF2-40B4-BE49-F238E27FC236}">
              <a16:creationId xmlns:a16="http://schemas.microsoft.com/office/drawing/2014/main" id="{D54BBA6F-0B6E-40CB-90CE-527DE4793B1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272" name="Picture 271" descr="NCCP CMYK BI.jpg">
          <a:extLst>
            <a:ext uri="{FF2B5EF4-FFF2-40B4-BE49-F238E27FC236}">
              <a16:creationId xmlns:a16="http://schemas.microsoft.com/office/drawing/2014/main" id="{143F074E-E27E-447D-AFFD-0B08A9DC7C8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73" name="Picture 272" descr="NCCP CMYK BI.jpg">
          <a:extLst>
            <a:ext uri="{FF2B5EF4-FFF2-40B4-BE49-F238E27FC236}">
              <a16:creationId xmlns:a16="http://schemas.microsoft.com/office/drawing/2014/main" id="{E0AB6357-5503-4061-B2C2-BA80808D294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274" name="Picture 273" descr="NCCP CMYK BI.jpg">
          <a:extLst>
            <a:ext uri="{FF2B5EF4-FFF2-40B4-BE49-F238E27FC236}">
              <a16:creationId xmlns:a16="http://schemas.microsoft.com/office/drawing/2014/main" id="{8AD34B5A-68C5-4187-B7D2-79B84727DD2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75" name="Picture 274" descr="NCCP CMYK BI.jpg">
          <a:extLst>
            <a:ext uri="{FF2B5EF4-FFF2-40B4-BE49-F238E27FC236}">
              <a16:creationId xmlns:a16="http://schemas.microsoft.com/office/drawing/2014/main" id="{FC1E7AAB-F730-4251-9D7A-8D83225D888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76" name="Picture 275" descr="NCCP CMYK BI.jpg">
          <a:extLst>
            <a:ext uri="{FF2B5EF4-FFF2-40B4-BE49-F238E27FC236}">
              <a16:creationId xmlns:a16="http://schemas.microsoft.com/office/drawing/2014/main" id="{5B94CC62-2F0D-4259-8AB4-873E7C360BD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77" name="Picture 276" descr="NCCP CMYK BI.jpg">
          <a:extLst>
            <a:ext uri="{FF2B5EF4-FFF2-40B4-BE49-F238E27FC236}">
              <a16:creationId xmlns:a16="http://schemas.microsoft.com/office/drawing/2014/main" id="{B696D78E-7589-4C59-9037-67F266B2C42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78" name="Picture 277" descr="NCCP CMYK BI.jpg">
          <a:extLst>
            <a:ext uri="{FF2B5EF4-FFF2-40B4-BE49-F238E27FC236}">
              <a16:creationId xmlns:a16="http://schemas.microsoft.com/office/drawing/2014/main" id="{AD1474DA-BEE8-4976-81E2-2FAD8738020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279" name="Picture 278" descr="NCCP CMYK BI.jpg">
          <a:extLst>
            <a:ext uri="{FF2B5EF4-FFF2-40B4-BE49-F238E27FC236}">
              <a16:creationId xmlns:a16="http://schemas.microsoft.com/office/drawing/2014/main" id="{8FCCFF6C-0737-4578-857F-DF7ED841097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280" name="Picture 279" descr="NCCP CMYK BI.jpg">
          <a:extLst>
            <a:ext uri="{FF2B5EF4-FFF2-40B4-BE49-F238E27FC236}">
              <a16:creationId xmlns:a16="http://schemas.microsoft.com/office/drawing/2014/main" id="{572D3D69-A9D4-4B81-A672-E6185A6E173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480" name="Picture 479" descr="NCCP CMYK BI.jpg">
          <a:extLst>
            <a:ext uri="{FF2B5EF4-FFF2-40B4-BE49-F238E27FC236}">
              <a16:creationId xmlns:a16="http://schemas.microsoft.com/office/drawing/2014/main" id="{A941649C-D725-40CF-83BF-C756B73AF74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81" name="Picture 480" descr="NCCP CMYK BI.jpg">
          <a:extLst>
            <a:ext uri="{FF2B5EF4-FFF2-40B4-BE49-F238E27FC236}">
              <a16:creationId xmlns:a16="http://schemas.microsoft.com/office/drawing/2014/main" id="{C67435ED-BAF8-4BE9-8949-04075558CE3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482" name="Picture 481" descr="NCCP CMYK BI.jpg">
          <a:extLst>
            <a:ext uri="{FF2B5EF4-FFF2-40B4-BE49-F238E27FC236}">
              <a16:creationId xmlns:a16="http://schemas.microsoft.com/office/drawing/2014/main" id="{9952D9AF-7AEE-467A-8C95-ABDC4409836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83" name="Picture 482" descr="NCCP CMYK BI.jpg">
          <a:extLst>
            <a:ext uri="{FF2B5EF4-FFF2-40B4-BE49-F238E27FC236}">
              <a16:creationId xmlns:a16="http://schemas.microsoft.com/office/drawing/2014/main" id="{1EE264E3-AE8B-47FB-9F3E-5ED08CE1B44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84" name="Picture 483" descr="NCCP CMYK BI.jpg">
          <a:extLst>
            <a:ext uri="{FF2B5EF4-FFF2-40B4-BE49-F238E27FC236}">
              <a16:creationId xmlns:a16="http://schemas.microsoft.com/office/drawing/2014/main" id="{DB535584-4954-49D6-ABE0-89563F26060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85" name="Picture 484" descr="NCCP CMYK BI.jpg">
          <a:extLst>
            <a:ext uri="{FF2B5EF4-FFF2-40B4-BE49-F238E27FC236}">
              <a16:creationId xmlns:a16="http://schemas.microsoft.com/office/drawing/2014/main" id="{649FD110-A40E-4C28-B364-EA1575C114F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86" name="Picture 485" descr="NCCP CMYK BI.jpg">
          <a:extLst>
            <a:ext uri="{FF2B5EF4-FFF2-40B4-BE49-F238E27FC236}">
              <a16:creationId xmlns:a16="http://schemas.microsoft.com/office/drawing/2014/main" id="{4D7D8CD2-FA43-488C-9FC9-B0123D5FF19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87" name="Picture 486" descr="NCCP CMYK BI.jpg">
          <a:extLst>
            <a:ext uri="{FF2B5EF4-FFF2-40B4-BE49-F238E27FC236}">
              <a16:creationId xmlns:a16="http://schemas.microsoft.com/office/drawing/2014/main" id="{81B35444-4564-4532-8611-938B3AFA65E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488" name="Picture 487" descr="NCCP CMYK BI.jpg">
          <a:extLst>
            <a:ext uri="{FF2B5EF4-FFF2-40B4-BE49-F238E27FC236}">
              <a16:creationId xmlns:a16="http://schemas.microsoft.com/office/drawing/2014/main" id="{28D630AE-ADB0-4C59-9A91-5D11D1BABC9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489" name="Picture 488" descr="NCCP CMYK BI.jpg">
          <a:extLst>
            <a:ext uri="{FF2B5EF4-FFF2-40B4-BE49-F238E27FC236}">
              <a16:creationId xmlns:a16="http://schemas.microsoft.com/office/drawing/2014/main" id="{2FB4D8E7-2992-4BA1-9AB9-F0EBACC7FC1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490" name="Picture 489" descr="NCCP CMYK BI.jpg">
          <a:extLst>
            <a:ext uri="{FF2B5EF4-FFF2-40B4-BE49-F238E27FC236}">
              <a16:creationId xmlns:a16="http://schemas.microsoft.com/office/drawing/2014/main" id="{2EDED7B5-5AC4-4C1F-97A0-4091AFAA81F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491" name="Picture 490" descr="NCCP CMYK BI.jpg">
          <a:extLst>
            <a:ext uri="{FF2B5EF4-FFF2-40B4-BE49-F238E27FC236}">
              <a16:creationId xmlns:a16="http://schemas.microsoft.com/office/drawing/2014/main" id="{CCBB22DA-84CA-4C10-A5F4-ACB15FE30E8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492" name="Picture 491" descr="NCCP CMYK BI.jpg">
          <a:extLst>
            <a:ext uri="{FF2B5EF4-FFF2-40B4-BE49-F238E27FC236}">
              <a16:creationId xmlns:a16="http://schemas.microsoft.com/office/drawing/2014/main" id="{035C329C-BD71-4813-AE5F-4BD387317E7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493" name="Picture 492" descr="NCCP CMYK BI.jpg">
          <a:extLst>
            <a:ext uri="{FF2B5EF4-FFF2-40B4-BE49-F238E27FC236}">
              <a16:creationId xmlns:a16="http://schemas.microsoft.com/office/drawing/2014/main" id="{535928B6-A606-4CBB-B1FF-E9FAF22ADBB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94" name="Picture 493" descr="NCCP CMYK BI.jpg">
          <a:extLst>
            <a:ext uri="{FF2B5EF4-FFF2-40B4-BE49-F238E27FC236}">
              <a16:creationId xmlns:a16="http://schemas.microsoft.com/office/drawing/2014/main" id="{AAB5766C-D043-49F6-AE49-C80144987EA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495" name="Picture 494" descr="NCCP CMYK BI.jpg">
          <a:extLst>
            <a:ext uri="{FF2B5EF4-FFF2-40B4-BE49-F238E27FC236}">
              <a16:creationId xmlns:a16="http://schemas.microsoft.com/office/drawing/2014/main" id="{F5BFDA6D-FEB9-430C-83C3-FC20DE235D0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96" name="Picture 495" descr="NCCP CMYK BI.jpg">
          <a:extLst>
            <a:ext uri="{FF2B5EF4-FFF2-40B4-BE49-F238E27FC236}">
              <a16:creationId xmlns:a16="http://schemas.microsoft.com/office/drawing/2014/main" id="{5E5565B8-7AD2-48E7-AE08-DC9C266AD56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97" name="Picture 496" descr="NCCP CMYK BI.jpg">
          <a:extLst>
            <a:ext uri="{FF2B5EF4-FFF2-40B4-BE49-F238E27FC236}">
              <a16:creationId xmlns:a16="http://schemas.microsoft.com/office/drawing/2014/main" id="{6F32ECB4-1A0B-44EC-90FB-2C501EBDB93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98" name="Picture 497" descr="NCCP CMYK BI.jpg">
          <a:extLst>
            <a:ext uri="{FF2B5EF4-FFF2-40B4-BE49-F238E27FC236}">
              <a16:creationId xmlns:a16="http://schemas.microsoft.com/office/drawing/2014/main" id="{80B0C5AA-53F8-4FCB-8DAD-B8AD979A3B8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99" name="Picture 498" descr="NCCP CMYK BI.jpg">
          <a:extLst>
            <a:ext uri="{FF2B5EF4-FFF2-40B4-BE49-F238E27FC236}">
              <a16:creationId xmlns:a16="http://schemas.microsoft.com/office/drawing/2014/main" id="{835357C8-90C1-4AC1-994F-F5C8FD70EE0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00" name="Picture 499" descr="NCCP CMYK BI.jpg">
          <a:extLst>
            <a:ext uri="{FF2B5EF4-FFF2-40B4-BE49-F238E27FC236}">
              <a16:creationId xmlns:a16="http://schemas.microsoft.com/office/drawing/2014/main" id="{8365BBF9-FF80-4CE2-811B-A4B80685621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01" name="Picture 500" descr="NCCP CMYK BI.jpg">
          <a:extLst>
            <a:ext uri="{FF2B5EF4-FFF2-40B4-BE49-F238E27FC236}">
              <a16:creationId xmlns:a16="http://schemas.microsoft.com/office/drawing/2014/main" id="{3B050DF5-D1B5-471C-B978-D4CAF230B52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02" name="Picture 501" descr="NCCP CMYK BI.jpg">
          <a:extLst>
            <a:ext uri="{FF2B5EF4-FFF2-40B4-BE49-F238E27FC236}">
              <a16:creationId xmlns:a16="http://schemas.microsoft.com/office/drawing/2014/main" id="{940A60CD-9FC8-407E-9F83-05D1A8F70B9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03" name="Picture 502" descr="NCCP CMYK BI.jpg">
          <a:extLst>
            <a:ext uri="{FF2B5EF4-FFF2-40B4-BE49-F238E27FC236}">
              <a16:creationId xmlns:a16="http://schemas.microsoft.com/office/drawing/2014/main" id="{5001CE04-936C-44C6-A43F-38B9CD2E819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04" name="Picture 503" descr="NCCP CMYK BI.jpg">
          <a:extLst>
            <a:ext uri="{FF2B5EF4-FFF2-40B4-BE49-F238E27FC236}">
              <a16:creationId xmlns:a16="http://schemas.microsoft.com/office/drawing/2014/main" id="{AC5400D9-9B7D-470D-AAA8-B16F1FB2797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05" name="Picture 504" descr="NCCP CMYK BI.jpg">
          <a:extLst>
            <a:ext uri="{FF2B5EF4-FFF2-40B4-BE49-F238E27FC236}">
              <a16:creationId xmlns:a16="http://schemas.microsoft.com/office/drawing/2014/main" id="{17D4BAC9-E170-43E1-8279-2A569FBEE24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06" name="Picture 505" descr="NCCP CMYK BI.jpg">
          <a:extLst>
            <a:ext uri="{FF2B5EF4-FFF2-40B4-BE49-F238E27FC236}">
              <a16:creationId xmlns:a16="http://schemas.microsoft.com/office/drawing/2014/main" id="{AF603148-7746-4CFD-A496-F4CC56712DD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07" name="Picture 506" descr="NCCP CMYK BI.jpg">
          <a:extLst>
            <a:ext uri="{FF2B5EF4-FFF2-40B4-BE49-F238E27FC236}">
              <a16:creationId xmlns:a16="http://schemas.microsoft.com/office/drawing/2014/main" id="{C0251211-EEC6-4219-AEA5-484F26D4E2A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08" name="Picture 507" descr="NCCP CMYK BI.jpg">
          <a:extLst>
            <a:ext uri="{FF2B5EF4-FFF2-40B4-BE49-F238E27FC236}">
              <a16:creationId xmlns:a16="http://schemas.microsoft.com/office/drawing/2014/main" id="{859081B9-5144-4474-91BF-594918C50A5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09" name="Picture 508" descr="NCCP CMYK BI.jpg">
          <a:extLst>
            <a:ext uri="{FF2B5EF4-FFF2-40B4-BE49-F238E27FC236}">
              <a16:creationId xmlns:a16="http://schemas.microsoft.com/office/drawing/2014/main" id="{6944208B-2394-4EA5-ACAA-FB091BBAB73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510" name="Picture 509" descr="NCCP CMYK BI.jpg">
          <a:extLst>
            <a:ext uri="{FF2B5EF4-FFF2-40B4-BE49-F238E27FC236}">
              <a16:creationId xmlns:a16="http://schemas.microsoft.com/office/drawing/2014/main" id="{47B13A3D-9E43-4002-9621-A4D5296A48C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11" name="Picture 510" descr="NCCP CMYK BI.jpg">
          <a:extLst>
            <a:ext uri="{FF2B5EF4-FFF2-40B4-BE49-F238E27FC236}">
              <a16:creationId xmlns:a16="http://schemas.microsoft.com/office/drawing/2014/main" id="{C4999DA8-0EA5-466D-B4E9-E33BF94D847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12" name="Picture 511" descr="NCCP CMYK BI.jpg">
          <a:extLst>
            <a:ext uri="{FF2B5EF4-FFF2-40B4-BE49-F238E27FC236}">
              <a16:creationId xmlns:a16="http://schemas.microsoft.com/office/drawing/2014/main" id="{7E331250-DB4D-42FD-8DD6-FCB7CCE1293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13" name="Picture 512" descr="NCCP CMYK BI.jpg">
          <a:extLst>
            <a:ext uri="{FF2B5EF4-FFF2-40B4-BE49-F238E27FC236}">
              <a16:creationId xmlns:a16="http://schemas.microsoft.com/office/drawing/2014/main" id="{496AAB8E-70C5-4350-AEA7-61D0E6A8D69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14" name="Picture 513" descr="NCCP CMYK BI.jpg">
          <a:extLst>
            <a:ext uri="{FF2B5EF4-FFF2-40B4-BE49-F238E27FC236}">
              <a16:creationId xmlns:a16="http://schemas.microsoft.com/office/drawing/2014/main" id="{A0FE2161-EABB-498A-B673-39AFC019E97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15" name="Picture 514" descr="NCCP CMYK BI.jpg">
          <a:extLst>
            <a:ext uri="{FF2B5EF4-FFF2-40B4-BE49-F238E27FC236}">
              <a16:creationId xmlns:a16="http://schemas.microsoft.com/office/drawing/2014/main" id="{F7AA49E7-35F9-4FDF-B57D-FF861CD3F1B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16" name="Picture 515" descr="NCCP CMYK BI.jpg">
          <a:extLst>
            <a:ext uri="{FF2B5EF4-FFF2-40B4-BE49-F238E27FC236}">
              <a16:creationId xmlns:a16="http://schemas.microsoft.com/office/drawing/2014/main" id="{5089FD4F-52C8-4672-B890-59EB54F37B1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17" name="Picture 516" descr="NCCP CMYK BI.jpg">
          <a:extLst>
            <a:ext uri="{FF2B5EF4-FFF2-40B4-BE49-F238E27FC236}">
              <a16:creationId xmlns:a16="http://schemas.microsoft.com/office/drawing/2014/main" id="{70B87197-F942-40D0-B822-87D148E68B8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18" name="Picture 517" descr="NCCP CMYK BI.jpg">
          <a:extLst>
            <a:ext uri="{FF2B5EF4-FFF2-40B4-BE49-F238E27FC236}">
              <a16:creationId xmlns:a16="http://schemas.microsoft.com/office/drawing/2014/main" id="{FC86B341-BCC2-4DE2-BA89-0A71DD940BB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19" name="Picture 518" descr="NCCP CMYK BI.jpg">
          <a:extLst>
            <a:ext uri="{FF2B5EF4-FFF2-40B4-BE49-F238E27FC236}">
              <a16:creationId xmlns:a16="http://schemas.microsoft.com/office/drawing/2014/main" id="{DAAE6EB7-E297-404D-B8EB-FA711A785A5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20" name="Picture 519" descr="NCCP CMYK BI.jpg">
          <a:extLst>
            <a:ext uri="{FF2B5EF4-FFF2-40B4-BE49-F238E27FC236}">
              <a16:creationId xmlns:a16="http://schemas.microsoft.com/office/drawing/2014/main" id="{95D158A8-EAD7-4E9A-996A-13F59B11A20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21" name="Picture 520" descr="NCCP CMYK BI.jpg">
          <a:extLst>
            <a:ext uri="{FF2B5EF4-FFF2-40B4-BE49-F238E27FC236}">
              <a16:creationId xmlns:a16="http://schemas.microsoft.com/office/drawing/2014/main" id="{2CB6FD4C-0CA0-46BB-A8B0-32CAEC5AC6E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22" name="Picture 521" descr="NCCP CMYK BI.jpg">
          <a:extLst>
            <a:ext uri="{FF2B5EF4-FFF2-40B4-BE49-F238E27FC236}">
              <a16:creationId xmlns:a16="http://schemas.microsoft.com/office/drawing/2014/main" id="{CB677665-C0E0-4423-8A43-39FBD2B6954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23" name="Picture 522" descr="NCCP CMYK BI.jpg">
          <a:extLst>
            <a:ext uri="{FF2B5EF4-FFF2-40B4-BE49-F238E27FC236}">
              <a16:creationId xmlns:a16="http://schemas.microsoft.com/office/drawing/2014/main" id="{D24F775C-891A-48C8-9D97-D2656CD1F39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24" name="Picture 523" descr="NCCP CMYK BI.jpg">
          <a:extLst>
            <a:ext uri="{FF2B5EF4-FFF2-40B4-BE49-F238E27FC236}">
              <a16:creationId xmlns:a16="http://schemas.microsoft.com/office/drawing/2014/main" id="{680204EA-1B77-460D-97DE-727ED8D80A9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25" name="Picture 524" descr="NCCP CMYK BI.jpg">
          <a:extLst>
            <a:ext uri="{FF2B5EF4-FFF2-40B4-BE49-F238E27FC236}">
              <a16:creationId xmlns:a16="http://schemas.microsoft.com/office/drawing/2014/main" id="{29696521-822A-4FDC-BE81-50D6497826C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26" name="Picture 525" descr="NCCP CMYK BI.jpg">
          <a:extLst>
            <a:ext uri="{FF2B5EF4-FFF2-40B4-BE49-F238E27FC236}">
              <a16:creationId xmlns:a16="http://schemas.microsoft.com/office/drawing/2014/main" id="{DEAC7E06-975E-46CA-8527-7D091A8E67C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27" name="Picture 526" descr="NCCP CMYK BI.jpg">
          <a:extLst>
            <a:ext uri="{FF2B5EF4-FFF2-40B4-BE49-F238E27FC236}">
              <a16:creationId xmlns:a16="http://schemas.microsoft.com/office/drawing/2014/main" id="{327C08F7-430B-4BF9-BCD5-5E308D37341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28" name="Picture 527" descr="NCCP CMYK BI.jpg">
          <a:extLst>
            <a:ext uri="{FF2B5EF4-FFF2-40B4-BE49-F238E27FC236}">
              <a16:creationId xmlns:a16="http://schemas.microsoft.com/office/drawing/2014/main" id="{3A7F8D1A-F79D-4467-8A0E-540EB033C57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29" name="Picture 528" descr="NCCP CMYK BI.jpg">
          <a:extLst>
            <a:ext uri="{FF2B5EF4-FFF2-40B4-BE49-F238E27FC236}">
              <a16:creationId xmlns:a16="http://schemas.microsoft.com/office/drawing/2014/main" id="{1E243AFC-49C4-411A-8403-CF2B69AE457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30" name="Picture 529" descr="NCCP CMYK BI.jpg">
          <a:extLst>
            <a:ext uri="{FF2B5EF4-FFF2-40B4-BE49-F238E27FC236}">
              <a16:creationId xmlns:a16="http://schemas.microsoft.com/office/drawing/2014/main" id="{000D509A-BA7B-404C-BFCF-7D257200369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31" name="Picture 530" descr="NCCP CMYK BI.jpg">
          <a:extLst>
            <a:ext uri="{FF2B5EF4-FFF2-40B4-BE49-F238E27FC236}">
              <a16:creationId xmlns:a16="http://schemas.microsoft.com/office/drawing/2014/main" id="{3CA52ABE-113F-4F39-A6E2-DA144C4933D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32" name="Picture 531" descr="NCCP CMYK BI.jpg">
          <a:extLst>
            <a:ext uri="{FF2B5EF4-FFF2-40B4-BE49-F238E27FC236}">
              <a16:creationId xmlns:a16="http://schemas.microsoft.com/office/drawing/2014/main" id="{FB6756F3-425A-4D98-ACA0-8833BA0DAD4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3" name="Picture 532" descr="NCCP CMYK BI.jpg">
          <a:extLst>
            <a:ext uri="{FF2B5EF4-FFF2-40B4-BE49-F238E27FC236}">
              <a16:creationId xmlns:a16="http://schemas.microsoft.com/office/drawing/2014/main" id="{42BDDE01-514E-435C-A03F-2B9FBB36138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534" name="Picture 533" descr="NCCP CMYK BI.jpg">
          <a:extLst>
            <a:ext uri="{FF2B5EF4-FFF2-40B4-BE49-F238E27FC236}">
              <a16:creationId xmlns:a16="http://schemas.microsoft.com/office/drawing/2014/main" id="{9B6B1B4D-2973-44C3-BD65-536F36ECD16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35" name="Picture 534" descr="NCCP CMYK BI.jpg">
          <a:extLst>
            <a:ext uri="{FF2B5EF4-FFF2-40B4-BE49-F238E27FC236}">
              <a16:creationId xmlns:a16="http://schemas.microsoft.com/office/drawing/2014/main" id="{6F3F31EF-0702-4FAB-A93A-7E4B8CF0B7F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36" name="Picture 535" descr="NCCP CMYK BI.jpg">
          <a:extLst>
            <a:ext uri="{FF2B5EF4-FFF2-40B4-BE49-F238E27FC236}">
              <a16:creationId xmlns:a16="http://schemas.microsoft.com/office/drawing/2014/main" id="{834FB037-9EFB-4F08-9168-51334854B0A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37" name="Picture 536" descr="NCCP CMYK BI.jpg">
          <a:extLst>
            <a:ext uri="{FF2B5EF4-FFF2-40B4-BE49-F238E27FC236}">
              <a16:creationId xmlns:a16="http://schemas.microsoft.com/office/drawing/2014/main" id="{AF9816C0-D599-4F61-A503-E8BF8A1DD98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38" name="Picture 537" descr="NCCP CMYK BI.jpg">
          <a:extLst>
            <a:ext uri="{FF2B5EF4-FFF2-40B4-BE49-F238E27FC236}">
              <a16:creationId xmlns:a16="http://schemas.microsoft.com/office/drawing/2014/main" id="{95A57616-DA22-4C92-8157-F9CC2073831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39" name="Picture 538" descr="NCCP CMYK BI.jpg">
          <a:extLst>
            <a:ext uri="{FF2B5EF4-FFF2-40B4-BE49-F238E27FC236}">
              <a16:creationId xmlns:a16="http://schemas.microsoft.com/office/drawing/2014/main" id="{9980CC9A-2454-43DA-98A5-DC16CCE55DD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40" name="Picture 539" descr="NCCP CMYK BI.jpg">
          <a:extLst>
            <a:ext uri="{FF2B5EF4-FFF2-40B4-BE49-F238E27FC236}">
              <a16:creationId xmlns:a16="http://schemas.microsoft.com/office/drawing/2014/main" id="{C5555758-5811-44C4-8DDF-252F32A488B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41" name="Picture 540" descr="NCCP CMYK BI.jpg">
          <a:extLst>
            <a:ext uri="{FF2B5EF4-FFF2-40B4-BE49-F238E27FC236}">
              <a16:creationId xmlns:a16="http://schemas.microsoft.com/office/drawing/2014/main" id="{2C3AD554-457D-4001-8EC9-A8C2B05854B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42" name="Picture 541" descr="NCCP CMYK BI.jpg">
          <a:extLst>
            <a:ext uri="{FF2B5EF4-FFF2-40B4-BE49-F238E27FC236}">
              <a16:creationId xmlns:a16="http://schemas.microsoft.com/office/drawing/2014/main" id="{923FDD07-611F-4569-86DE-5ECEBE0FB9D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43" name="Picture 542" descr="NCCP CMYK BI.jpg">
          <a:extLst>
            <a:ext uri="{FF2B5EF4-FFF2-40B4-BE49-F238E27FC236}">
              <a16:creationId xmlns:a16="http://schemas.microsoft.com/office/drawing/2014/main" id="{0B260163-EE29-4E72-A1CE-456A2D61049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44" name="Picture 543" descr="NCCP CMYK BI.jpg">
          <a:extLst>
            <a:ext uri="{FF2B5EF4-FFF2-40B4-BE49-F238E27FC236}">
              <a16:creationId xmlns:a16="http://schemas.microsoft.com/office/drawing/2014/main" id="{9591933B-F429-48F2-B33A-36B2E56AE38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45" name="Picture 544" descr="NCCP CMYK BI.jpg">
          <a:extLst>
            <a:ext uri="{FF2B5EF4-FFF2-40B4-BE49-F238E27FC236}">
              <a16:creationId xmlns:a16="http://schemas.microsoft.com/office/drawing/2014/main" id="{62D4BD45-DF1F-46A7-AEC9-08CC2CE69CB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46" name="Picture 545" descr="NCCP CMYK BI.jpg">
          <a:extLst>
            <a:ext uri="{FF2B5EF4-FFF2-40B4-BE49-F238E27FC236}">
              <a16:creationId xmlns:a16="http://schemas.microsoft.com/office/drawing/2014/main" id="{97773152-C3F3-4695-AB8C-867F98F63E9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7" name="Picture 546" descr="NCCP CMYK BI.jpg">
          <a:extLst>
            <a:ext uri="{FF2B5EF4-FFF2-40B4-BE49-F238E27FC236}">
              <a16:creationId xmlns:a16="http://schemas.microsoft.com/office/drawing/2014/main" id="{CA95CCA6-9D93-4954-A535-BAEB4637A19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48" name="Picture 547" descr="NCCP CMYK BI.jpg">
          <a:extLst>
            <a:ext uri="{FF2B5EF4-FFF2-40B4-BE49-F238E27FC236}">
              <a16:creationId xmlns:a16="http://schemas.microsoft.com/office/drawing/2014/main" id="{5ED7A537-7FB7-482A-9644-686E87E464B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49" name="Picture 548" descr="NCCP CMYK BI.jpg">
          <a:extLst>
            <a:ext uri="{FF2B5EF4-FFF2-40B4-BE49-F238E27FC236}">
              <a16:creationId xmlns:a16="http://schemas.microsoft.com/office/drawing/2014/main" id="{B3BF8B50-629A-4C9A-AA28-7F62ECDEFC0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50" name="Picture 549" descr="NCCP CMYK BI.jpg">
          <a:extLst>
            <a:ext uri="{FF2B5EF4-FFF2-40B4-BE49-F238E27FC236}">
              <a16:creationId xmlns:a16="http://schemas.microsoft.com/office/drawing/2014/main" id="{884418DC-7952-40AE-B065-B8CA24EF94B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551" name="Picture 550" descr="NCCP CMYK BI.jpg">
          <a:extLst>
            <a:ext uri="{FF2B5EF4-FFF2-40B4-BE49-F238E27FC236}">
              <a16:creationId xmlns:a16="http://schemas.microsoft.com/office/drawing/2014/main" id="{3C67E50D-ACE4-4B44-A0EC-6410A69A5F2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52" name="Picture 551" descr="NCCP CMYK BI.jpg">
          <a:extLst>
            <a:ext uri="{FF2B5EF4-FFF2-40B4-BE49-F238E27FC236}">
              <a16:creationId xmlns:a16="http://schemas.microsoft.com/office/drawing/2014/main" id="{50AE6684-6B78-40DF-A5DC-08253607822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53" name="Picture 552" descr="NCCP CMYK BI.jpg">
          <a:extLst>
            <a:ext uri="{FF2B5EF4-FFF2-40B4-BE49-F238E27FC236}">
              <a16:creationId xmlns:a16="http://schemas.microsoft.com/office/drawing/2014/main" id="{3B58CBA1-6806-424F-B84C-DC6AD2A87D6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54" name="Picture 553" descr="NCCP CMYK BI.jpg">
          <a:extLst>
            <a:ext uri="{FF2B5EF4-FFF2-40B4-BE49-F238E27FC236}">
              <a16:creationId xmlns:a16="http://schemas.microsoft.com/office/drawing/2014/main" id="{99B221F4-B716-40F8-8EC8-E7A8F03EBE5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55" name="Picture 554" descr="NCCP CMYK BI.jpg">
          <a:extLst>
            <a:ext uri="{FF2B5EF4-FFF2-40B4-BE49-F238E27FC236}">
              <a16:creationId xmlns:a16="http://schemas.microsoft.com/office/drawing/2014/main" id="{E1FC6FC4-14FB-48B2-B409-55FA312D0E7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56" name="Picture 555" descr="NCCP CMYK BI.jpg">
          <a:extLst>
            <a:ext uri="{FF2B5EF4-FFF2-40B4-BE49-F238E27FC236}">
              <a16:creationId xmlns:a16="http://schemas.microsoft.com/office/drawing/2014/main" id="{0B5DCFF0-81E3-4DE8-8970-E0842ACEBCE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57" name="Picture 556" descr="NCCP CMYK BI.jpg">
          <a:extLst>
            <a:ext uri="{FF2B5EF4-FFF2-40B4-BE49-F238E27FC236}">
              <a16:creationId xmlns:a16="http://schemas.microsoft.com/office/drawing/2014/main" id="{62B95BC0-D4C2-4F39-8165-DD686D75ABB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58" name="Picture 557" descr="NCCP CMYK BI.jpg">
          <a:extLst>
            <a:ext uri="{FF2B5EF4-FFF2-40B4-BE49-F238E27FC236}">
              <a16:creationId xmlns:a16="http://schemas.microsoft.com/office/drawing/2014/main" id="{A3BF4BCA-3D61-4C44-8FA8-7A97139C475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59" name="Picture 558" descr="NCCP CMYK BI.jpg">
          <a:extLst>
            <a:ext uri="{FF2B5EF4-FFF2-40B4-BE49-F238E27FC236}">
              <a16:creationId xmlns:a16="http://schemas.microsoft.com/office/drawing/2014/main" id="{A429A71F-9F0A-4F91-ACFB-8C907E4225F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60" name="Picture 559" descr="NCCP CMYK BI.jpg">
          <a:extLst>
            <a:ext uri="{FF2B5EF4-FFF2-40B4-BE49-F238E27FC236}">
              <a16:creationId xmlns:a16="http://schemas.microsoft.com/office/drawing/2014/main" id="{D8387813-EDB1-42FC-99D1-6BF430685C1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61" name="Picture 560" descr="NCCP CMYK BI.jpg">
          <a:extLst>
            <a:ext uri="{FF2B5EF4-FFF2-40B4-BE49-F238E27FC236}">
              <a16:creationId xmlns:a16="http://schemas.microsoft.com/office/drawing/2014/main" id="{0DE9D40B-8240-486D-BE44-EE71B493EE5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62" name="Picture 561" descr="NCCP CMYK BI.jpg">
          <a:extLst>
            <a:ext uri="{FF2B5EF4-FFF2-40B4-BE49-F238E27FC236}">
              <a16:creationId xmlns:a16="http://schemas.microsoft.com/office/drawing/2014/main" id="{AE8DBC35-9960-4C22-B455-3AAD639ACB3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63" name="Picture 562" descr="NCCP CMYK BI.jpg">
          <a:extLst>
            <a:ext uri="{FF2B5EF4-FFF2-40B4-BE49-F238E27FC236}">
              <a16:creationId xmlns:a16="http://schemas.microsoft.com/office/drawing/2014/main" id="{5954CFE4-1E42-4A5B-8632-D289CCAA3A8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64" name="Picture 563" descr="NCCP CMYK BI.jpg">
          <a:extLst>
            <a:ext uri="{FF2B5EF4-FFF2-40B4-BE49-F238E27FC236}">
              <a16:creationId xmlns:a16="http://schemas.microsoft.com/office/drawing/2014/main" id="{C74DFC32-66CD-4126-B511-EC1FF4E2F69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65" name="Picture 564" descr="NCCP CMYK BI.jpg">
          <a:extLst>
            <a:ext uri="{FF2B5EF4-FFF2-40B4-BE49-F238E27FC236}">
              <a16:creationId xmlns:a16="http://schemas.microsoft.com/office/drawing/2014/main" id="{BA911B14-41DE-4A5D-B2C2-8E6F3CDFF1B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66" name="Picture 565" descr="NCCP CMYK BI.jpg">
          <a:extLst>
            <a:ext uri="{FF2B5EF4-FFF2-40B4-BE49-F238E27FC236}">
              <a16:creationId xmlns:a16="http://schemas.microsoft.com/office/drawing/2014/main" id="{490F0FBA-BDAE-4D9B-A8F7-1203B8FA039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67" name="Picture 566" descr="NCCP CMYK BI.jpg">
          <a:extLst>
            <a:ext uri="{FF2B5EF4-FFF2-40B4-BE49-F238E27FC236}">
              <a16:creationId xmlns:a16="http://schemas.microsoft.com/office/drawing/2014/main" id="{CDFD3F08-CD41-4FC3-9B77-1059228105E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68" name="Picture 567" descr="NCCP CMYK BI.jpg">
          <a:extLst>
            <a:ext uri="{FF2B5EF4-FFF2-40B4-BE49-F238E27FC236}">
              <a16:creationId xmlns:a16="http://schemas.microsoft.com/office/drawing/2014/main" id="{6BF4131D-762A-4818-A6E5-FFC9B1EA82B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69" name="Picture 568" descr="NCCP CMYK BI.jpg">
          <a:extLst>
            <a:ext uri="{FF2B5EF4-FFF2-40B4-BE49-F238E27FC236}">
              <a16:creationId xmlns:a16="http://schemas.microsoft.com/office/drawing/2014/main" id="{071DEE99-0243-4FFC-BDBF-B196E53A224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70" name="Picture 569" descr="NCCP CMYK BI.jpg">
          <a:extLst>
            <a:ext uri="{FF2B5EF4-FFF2-40B4-BE49-F238E27FC236}">
              <a16:creationId xmlns:a16="http://schemas.microsoft.com/office/drawing/2014/main" id="{59BD2E73-3408-4D41-B1DE-D9068F002C8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71" name="Picture 570" descr="NCCP CMYK BI.jpg">
          <a:extLst>
            <a:ext uri="{FF2B5EF4-FFF2-40B4-BE49-F238E27FC236}">
              <a16:creationId xmlns:a16="http://schemas.microsoft.com/office/drawing/2014/main" id="{804C15A5-E816-4599-9843-B010CD849E2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72" name="Picture 571" descr="NCCP CMYK BI.jpg">
          <a:extLst>
            <a:ext uri="{FF2B5EF4-FFF2-40B4-BE49-F238E27FC236}">
              <a16:creationId xmlns:a16="http://schemas.microsoft.com/office/drawing/2014/main" id="{523F965D-ECB4-47DE-9DCE-E18456F9CFF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73" name="Picture 572" descr="NCCP CMYK BI.jpg">
          <a:extLst>
            <a:ext uri="{FF2B5EF4-FFF2-40B4-BE49-F238E27FC236}">
              <a16:creationId xmlns:a16="http://schemas.microsoft.com/office/drawing/2014/main" id="{F0249C05-4DC3-41A5-904E-A35E6EEBF33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74" name="Picture 573" descr="NCCP CMYK BI.jpg">
          <a:extLst>
            <a:ext uri="{FF2B5EF4-FFF2-40B4-BE49-F238E27FC236}">
              <a16:creationId xmlns:a16="http://schemas.microsoft.com/office/drawing/2014/main" id="{40F276AC-6068-4B30-9044-766212111BB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575" name="Picture 574" descr="NCCP CMYK BI.jpg">
          <a:extLst>
            <a:ext uri="{FF2B5EF4-FFF2-40B4-BE49-F238E27FC236}">
              <a16:creationId xmlns:a16="http://schemas.microsoft.com/office/drawing/2014/main" id="{E44F02B4-EF79-41FB-A678-24CA26D88A4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76" name="Picture 575" descr="NCCP CMYK BI.jpg">
          <a:extLst>
            <a:ext uri="{FF2B5EF4-FFF2-40B4-BE49-F238E27FC236}">
              <a16:creationId xmlns:a16="http://schemas.microsoft.com/office/drawing/2014/main" id="{FAAAEE3E-D271-4B6D-A39D-37D0D91EA55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77" name="Picture 576" descr="NCCP CMYK BI.jpg">
          <a:extLst>
            <a:ext uri="{FF2B5EF4-FFF2-40B4-BE49-F238E27FC236}">
              <a16:creationId xmlns:a16="http://schemas.microsoft.com/office/drawing/2014/main" id="{8608894E-3E89-41A0-86EF-37EA3357F07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78" name="Picture 577" descr="NCCP CMYK BI.jpg">
          <a:extLst>
            <a:ext uri="{FF2B5EF4-FFF2-40B4-BE49-F238E27FC236}">
              <a16:creationId xmlns:a16="http://schemas.microsoft.com/office/drawing/2014/main" id="{D833C9DC-3B6E-4C10-B37E-D2EDF28AF0E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79" name="Picture 578" descr="NCCP CMYK BI.jpg">
          <a:extLst>
            <a:ext uri="{FF2B5EF4-FFF2-40B4-BE49-F238E27FC236}">
              <a16:creationId xmlns:a16="http://schemas.microsoft.com/office/drawing/2014/main" id="{06C4CEE6-ECB5-439D-BCF1-92504DFAC73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80" name="Picture 579" descr="NCCP CMYK BI.jpg">
          <a:extLst>
            <a:ext uri="{FF2B5EF4-FFF2-40B4-BE49-F238E27FC236}">
              <a16:creationId xmlns:a16="http://schemas.microsoft.com/office/drawing/2014/main" id="{AD077324-7093-462B-A51C-F642EE5B57A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81" name="Picture 580" descr="NCCP CMYK BI.jpg">
          <a:extLst>
            <a:ext uri="{FF2B5EF4-FFF2-40B4-BE49-F238E27FC236}">
              <a16:creationId xmlns:a16="http://schemas.microsoft.com/office/drawing/2014/main" id="{3BA1181D-C4E9-4A87-B534-75AC2436C59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82" name="Picture 581" descr="NCCP CMYK BI.jpg">
          <a:extLst>
            <a:ext uri="{FF2B5EF4-FFF2-40B4-BE49-F238E27FC236}">
              <a16:creationId xmlns:a16="http://schemas.microsoft.com/office/drawing/2014/main" id="{6970E498-A56D-4B1A-9789-97BF73343CB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83" name="Picture 582" descr="NCCP CMYK BI.jpg">
          <a:extLst>
            <a:ext uri="{FF2B5EF4-FFF2-40B4-BE49-F238E27FC236}">
              <a16:creationId xmlns:a16="http://schemas.microsoft.com/office/drawing/2014/main" id="{20885027-EC39-4FAA-AD78-28681121DC7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84" name="Picture 583" descr="NCCP CMYK BI.jpg">
          <a:extLst>
            <a:ext uri="{FF2B5EF4-FFF2-40B4-BE49-F238E27FC236}">
              <a16:creationId xmlns:a16="http://schemas.microsoft.com/office/drawing/2014/main" id="{AD761B98-BFAC-4E39-970E-5403F3750FA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85" name="Picture 584" descr="NCCP CMYK BI.jpg">
          <a:extLst>
            <a:ext uri="{FF2B5EF4-FFF2-40B4-BE49-F238E27FC236}">
              <a16:creationId xmlns:a16="http://schemas.microsoft.com/office/drawing/2014/main" id="{1B3D3C5A-3F2E-4EE9-8678-C609E121EC5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86" name="Picture 585" descr="NCCP CMYK BI.jpg">
          <a:extLst>
            <a:ext uri="{FF2B5EF4-FFF2-40B4-BE49-F238E27FC236}">
              <a16:creationId xmlns:a16="http://schemas.microsoft.com/office/drawing/2014/main" id="{8BCDD371-63C0-4C1D-BC2C-42B8BA81253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87" name="Picture 586" descr="NCCP CMYK BI.jpg">
          <a:extLst>
            <a:ext uri="{FF2B5EF4-FFF2-40B4-BE49-F238E27FC236}">
              <a16:creationId xmlns:a16="http://schemas.microsoft.com/office/drawing/2014/main" id="{59BF8453-7EBE-4FC0-960B-141869E6E9C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88" name="Picture 587" descr="NCCP CMYK BI.jpg">
          <a:extLst>
            <a:ext uri="{FF2B5EF4-FFF2-40B4-BE49-F238E27FC236}">
              <a16:creationId xmlns:a16="http://schemas.microsoft.com/office/drawing/2014/main" id="{D986EDAE-EE32-48D4-8806-7178F0748B5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89" name="Picture 588" descr="NCCP CMYK BI.jpg">
          <a:extLst>
            <a:ext uri="{FF2B5EF4-FFF2-40B4-BE49-F238E27FC236}">
              <a16:creationId xmlns:a16="http://schemas.microsoft.com/office/drawing/2014/main" id="{036827A4-DA6A-4C7F-94D4-0463D56FBA7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90" name="Picture 589" descr="NCCP CMYK BI.jpg">
          <a:extLst>
            <a:ext uri="{FF2B5EF4-FFF2-40B4-BE49-F238E27FC236}">
              <a16:creationId xmlns:a16="http://schemas.microsoft.com/office/drawing/2014/main" id="{823FE4B0-8F96-432F-8A25-17AEAE9AFE0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91" name="Picture 590" descr="NCCP CMYK BI.jpg">
          <a:extLst>
            <a:ext uri="{FF2B5EF4-FFF2-40B4-BE49-F238E27FC236}">
              <a16:creationId xmlns:a16="http://schemas.microsoft.com/office/drawing/2014/main" id="{8B8D18AB-C4F7-4717-919E-7D260011917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592" name="Picture 591" descr="NCCP CMYK BI.jpg">
          <a:extLst>
            <a:ext uri="{FF2B5EF4-FFF2-40B4-BE49-F238E27FC236}">
              <a16:creationId xmlns:a16="http://schemas.microsoft.com/office/drawing/2014/main" id="{0C9D07CD-BEA1-4417-8717-2192A582980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93" name="Picture 592" descr="NCCP CMYK BI.jpg">
          <a:extLst>
            <a:ext uri="{FF2B5EF4-FFF2-40B4-BE49-F238E27FC236}">
              <a16:creationId xmlns:a16="http://schemas.microsoft.com/office/drawing/2014/main" id="{E1B20412-A7FC-4731-9937-68C0CC07ABD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94" name="Picture 593" descr="NCCP CMYK BI.jpg">
          <a:extLst>
            <a:ext uri="{FF2B5EF4-FFF2-40B4-BE49-F238E27FC236}">
              <a16:creationId xmlns:a16="http://schemas.microsoft.com/office/drawing/2014/main" id="{542BCD23-8E98-482B-8EEE-DF86B307EC4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95" name="Picture 594" descr="NCCP CMYK BI.jpg">
          <a:extLst>
            <a:ext uri="{FF2B5EF4-FFF2-40B4-BE49-F238E27FC236}">
              <a16:creationId xmlns:a16="http://schemas.microsoft.com/office/drawing/2014/main" id="{68692F0C-F5C7-4D47-AEA4-0B157B5AD13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96" name="Picture 595" descr="NCCP CMYK BI.jpg">
          <a:extLst>
            <a:ext uri="{FF2B5EF4-FFF2-40B4-BE49-F238E27FC236}">
              <a16:creationId xmlns:a16="http://schemas.microsoft.com/office/drawing/2014/main" id="{5589C441-4F2D-493F-B2FD-83F71625FA1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97" name="Picture 596" descr="NCCP CMYK BI.jpg">
          <a:extLst>
            <a:ext uri="{FF2B5EF4-FFF2-40B4-BE49-F238E27FC236}">
              <a16:creationId xmlns:a16="http://schemas.microsoft.com/office/drawing/2014/main" id="{812009A1-9F29-4EC7-803F-923A4030683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98" name="Picture 597" descr="NCCP CMYK BI.jpg">
          <a:extLst>
            <a:ext uri="{FF2B5EF4-FFF2-40B4-BE49-F238E27FC236}">
              <a16:creationId xmlns:a16="http://schemas.microsoft.com/office/drawing/2014/main" id="{B6311772-DCB0-4247-9957-ABCC2F85742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99" name="Picture 598" descr="NCCP CMYK BI.jpg">
          <a:extLst>
            <a:ext uri="{FF2B5EF4-FFF2-40B4-BE49-F238E27FC236}">
              <a16:creationId xmlns:a16="http://schemas.microsoft.com/office/drawing/2014/main" id="{D50F90F4-66D3-46F0-A8D8-6834D01C6ED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00" name="Picture 599" descr="NCCP CMYK BI.jpg">
          <a:extLst>
            <a:ext uri="{FF2B5EF4-FFF2-40B4-BE49-F238E27FC236}">
              <a16:creationId xmlns:a16="http://schemas.microsoft.com/office/drawing/2014/main" id="{144B4C29-6B0C-46C8-8F82-9DCA63743BF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01" name="Picture 600" descr="NCCP CMYK BI.jpg">
          <a:extLst>
            <a:ext uri="{FF2B5EF4-FFF2-40B4-BE49-F238E27FC236}">
              <a16:creationId xmlns:a16="http://schemas.microsoft.com/office/drawing/2014/main" id="{E16C6E6E-98C0-4647-8443-2BCA7468EB3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02" name="Picture 601" descr="NCCP CMYK BI.jpg">
          <a:extLst>
            <a:ext uri="{FF2B5EF4-FFF2-40B4-BE49-F238E27FC236}">
              <a16:creationId xmlns:a16="http://schemas.microsoft.com/office/drawing/2014/main" id="{13E59F7F-5AD8-407F-A41B-5C22F0C3C95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03" name="Picture 602" descr="NCCP CMYK BI.jpg">
          <a:extLst>
            <a:ext uri="{FF2B5EF4-FFF2-40B4-BE49-F238E27FC236}">
              <a16:creationId xmlns:a16="http://schemas.microsoft.com/office/drawing/2014/main" id="{09703501-90BF-4E45-8F8E-6480A081C25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04" name="Picture 603" descr="NCCP CMYK BI.jpg">
          <a:extLst>
            <a:ext uri="{FF2B5EF4-FFF2-40B4-BE49-F238E27FC236}">
              <a16:creationId xmlns:a16="http://schemas.microsoft.com/office/drawing/2014/main" id="{78762E79-6D82-42CA-8DCA-A54E5693451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05" name="Picture 604" descr="NCCP CMYK BI.jpg">
          <a:extLst>
            <a:ext uri="{FF2B5EF4-FFF2-40B4-BE49-F238E27FC236}">
              <a16:creationId xmlns:a16="http://schemas.microsoft.com/office/drawing/2014/main" id="{9C33FED0-95D4-452B-BCDC-11201DB8592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06" name="Picture 605" descr="NCCP CMYK BI.jpg">
          <a:extLst>
            <a:ext uri="{FF2B5EF4-FFF2-40B4-BE49-F238E27FC236}">
              <a16:creationId xmlns:a16="http://schemas.microsoft.com/office/drawing/2014/main" id="{31AAFEC7-F5FD-4FD1-B532-D5B2DC94226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07" name="Picture 606" descr="NCCP CMYK BI.jpg">
          <a:extLst>
            <a:ext uri="{FF2B5EF4-FFF2-40B4-BE49-F238E27FC236}">
              <a16:creationId xmlns:a16="http://schemas.microsoft.com/office/drawing/2014/main" id="{6C0FAB52-ADB1-4C0F-88C0-BFA8A9AEF15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08" name="Picture 607" descr="NCCP CMYK BI.jpg">
          <a:extLst>
            <a:ext uri="{FF2B5EF4-FFF2-40B4-BE49-F238E27FC236}">
              <a16:creationId xmlns:a16="http://schemas.microsoft.com/office/drawing/2014/main" id="{160CC16B-5AB3-41CC-A862-EA4989C3D4A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09" name="Picture 608" descr="NCCP CMYK BI.jpg">
          <a:extLst>
            <a:ext uri="{FF2B5EF4-FFF2-40B4-BE49-F238E27FC236}">
              <a16:creationId xmlns:a16="http://schemas.microsoft.com/office/drawing/2014/main" id="{FB08BEF8-D4FB-46E4-8891-A821D022117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10" name="Picture 609" descr="NCCP CMYK BI.jpg">
          <a:extLst>
            <a:ext uri="{FF2B5EF4-FFF2-40B4-BE49-F238E27FC236}">
              <a16:creationId xmlns:a16="http://schemas.microsoft.com/office/drawing/2014/main" id="{ACB37FF5-FB5B-49F2-909E-D3E6D178236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11" name="Picture 610" descr="NCCP CMYK BI.jpg">
          <a:extLst>
            <a:ext uri="{FF2B5EF4-FFF2-40B4-BE49-F238E27FC236}">
              <a16:creationId xmlns:a16="http://schemas.microsoft.com/office/drawing/2014/main" id="{AF3C0D56-6CC5-4ED6-A50C-87A647F52DE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12" name="Picture 611" descr="NCCP CMYK BI.jpg">
          <a:extLst>
            <a:ext uri="{FF2B5EF4-FFF2-40B4-BE49-F238E27FC236}">
              <a16:creationId xmlns:a16="http://schemas.microsoft.com/office/drawing/2014/main" id="{8B382012-6F47-4C44-874A-BED0BBCA44D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13" name="Picture 612" descr="NCCP CMYK BI.jpg">
          <a:extLst>
            <a:ext uri="{FF2B5EF4-FFF2-40B4-BE49-F238E27FC236}">
              <a16:creationId xmlns:a16="http://schemas.microsoft.com/office/drawing/2014/main" id="{7427BFA3-5CEF-4F36-996B-A820B70E9B2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14" name="Picture 613" descr="NCCP CMYK BI.jpg">
          <a:extLst>
            <a:ext uri="{FF2B5EF4-FFF2-40B4-BE49-F238E27FC236}">
              <a16:creationId xmlns:a16="http://schemas.microsoft.com/office/drawing/2014/main" id="{04424742-C8BA-4C21-8C81-1E034748B44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15" name="Picture 614" descr="NCCP CMYK BI.jpg">
          <a:extLst>
            <a:ext uri="{FF2B5EF4-FFF2-40B4-BE49-F238E27FC236}">
              <a16:creationId xmlns:a16="http://schemas.microsoft.com/office/drawing/2014/main" id="{C791C926-0D94-4AE3-AECB-AB8E501FD1F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16" name="Picture 615" descr="NCCP CMYK BI.jpg">
          <a:extLst>
            <a:ext uri="{FF2B5EF4-FFF2-40B4-BE49-F238E27FC236}">
              <a16:creationId xmlns:a16="http://schemas.microsoft.com/office/drawing/2014/main" id="{AEE8BE24-F451-40DC-971B-A9252ABF529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17" name="Picture 616" descr="NCCP CMYK BI.jpg">
          <a:extLst>
            <a:ext uri="{FF2B5EF4-FFF2-40B4-BE49-F238E27FC236}">
              <a16:creationId xmlns:a16="http://schemas.microsoft.com/office/drawing/2014/main" id="{A1845EB6-79AE-42EE-AB70-C0F9C1BFC3A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18" name="Picture 617" descr="NCCP CMYK BI.jpg">
          <a:extLst>
            <a:ext uri="{FF2B5EF4-FFF2-40B4-BE49-F238E27FC236}">
              <a16:creationId xmlns:a16="http://schemas.microsoft.com/office/drawing/2014/main" id="{043EED38-F8C2-4DB2-A3E3-CD29AD63237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19" name="Picture 618" descr="NCCP CMYK BI.jpg">
          <a:extLst>
            <a:ext uri="{FF2B5EF4-FFF2-40B4-BE49-F238E27FC236}">
              <a16:creationId xmlns:a16="http://schemas.microsoft.com/office/drawing/2014/main" id="{80265637-269D-46F3-A98D-9D1AD5FBFE2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20" name="Picture 619" descr="NCCP CMYK BI.jpg">
          <a:extLst>
            <a:ext uri="{FF2B5EF4-FFF2-40B4-BE49-F238E27FC236}">
              <a16:creationId xmlns:a16="http://schemas.microsoft.com/office/drawing/2014/main" id="{FED4B36A-FABD-4704-B50F-474BB6D03DF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21" name="Picture 620" descr="NCCP CMYK BI.jpg">
          <a:extLst>
            <a:ext uri="{FF2B5EF4-FFF2-40B4-BE49-F238E27FC236}">
              <a16:creationId xmlns:a16="http://schemas.microsoft.com/office/drawing/2014/main" id="{DB9C2029-EA1B-4F72-9EBB-C5F9E0C58E6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22" name="Picture 621" descr="NCCP CMYK BI.jpg">
          <a:extLst>
            <a:ext uri="{FF2B5EF4-FFF2-40B4-BE49-F238E27FC236}">
              <a16:creationId xmlns:a16="http://schemas.microsoft.com/office/drawing/2014/main" id="{CB357190-BE9B-400A-A313-D242668A5AB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23" name="Picture 622" descr="NCCP CMYK BI.jpg">
          <a:extLst>
            <a:ext uri="{FF2B5EF4-FFF2-40B4-BE49-F238E27FC236}">
              <a16:creationId xmlns:a16="http://schemas.microsoft.com/office/drawing/2014/main" id="{EB99023D-94F9-4389-ADFB-1183A366D8B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24" name="Picture 623" descr="NCCP CMYK BI.jpg">
          <a:extLst>
            <a:ext uri="{FF2B5EF4-FFF2-40B4-BE49-F238E27FC236}">
              <a16:creationId xmlns:a16="http://schemas.microsoft.com/office/drawing/2014/main" id="{CCEC63BC-8924-4FA4-B5F3-CC37159D32E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25" name="Picture 624" descr="NCCP CMYK BI.jpg">
          <a:extLst>
            <a:ext uri="{FF2B5EF4-FFF2-40B4-BE49-F238E27FC236}">
              <a16:creationId xmlns:a16="http://schemas.microsoft.com/office/drawing/2014/main" id="{4587E8A3-87FB-4452-9F39-29809633E6A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26" name="Picture 625" descr="NCCP CMYK BI.jpg">
          <a:extLst>
            <a:ext uri="{FF2B5EF4-FFF2-40B4-BE49-F238E27FC236}">
              <a16:creationId xmlns:a16="http://schemas.microsoft.com/office/drawing/2014/main" id="{CF4E32B1-5E11-4890-BFBB-3FF4C167CBF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27" name="Picture 626" descr="NCCP CMYK BI.jpg">
          <a:extLst>
            <a:ext uri="{FF2B5EF4-FFF2-40B4-BE49-F238E27FC236}">
              <a16:creationId xmlns:a16="http://schemas.microsoft.com/office/drawing/2014/main" id="{BF9D69D3-4287-4D92-A288-9720F6606D4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28" name="Picture 627" descr="NCCP CMYK BI.jpg">
          <a:extLst>
            <a:ext uri="{FF2B5EF4-FFF2-40B4-BE49-F238E27FC236}">
              <a16:creationId xmlns:a16="http://schemas.microsoft.com/office/drawing/2014/main" id="{9CE1D545-0669-4A3C-BB81-7E8E3A08278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29" name="Picture 628" descr="NCCP CMYK BI.jpg">
          <a:extLst>
            <a:ext uri="{FF2B5EF4-FFF2-40B4-BE49-F238E27FC236}">
              <a16:creationId xmlns:a16="http://schemas.microsoft.com/office/drawing/2014/main" id="{1304D6BE-3889-4FC4-A3C8-C155B2EDE44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30" name="Picture 629" descr="NCCP CMYK BI.jpg">
          <a:extLst>
            <a:ext uri="{FF2B5EF4-FFF2-40B4-BE49-F238E27FC236}">
              <a16:creationId xmlns:a16="http://schemas.microsoft.com/office/drawing/2014/main" id="{F0204E67-1EED-4A30-9609-A1636489EC8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631" name="Picture 630" descr="NCCP CMYK BI.jpg">
          <a:extLst>
            <a:ext uri="{FF2B5EF4-FFF2-40B4-BE49-F238E27FC236}">
              <a16:creationId xmlns:a16="http://schemas.microsoft.com/office/drawing/2014/main" id="{E5A1E5E8-5B89-4BCE-9E22-1BA02E9E2C2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32" name="Picture 631" descr="NCCP CMYK BI.jpg">
          <a:extLst>
            <a:ext uri="{FF2B5EF4-FFF2-40B4-BE49-F238E27FC236}">
              <a16:creationId xmlns:a16="http://schemas.microsoft.com/office/drawing/2014/main" id="{C98603DA-618D-4A16-A37C-2918E1AA892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33" name="Picture 632" descr="NCCP CMYK BI.jpg">
          <a:extLst>
            <a:ext uri="{FF2B5EF4-FFF2-40B4-BE49-F238E27FC236}">
              <a16:creationId xmlns:a16="http://schemas.microsoft.com/office/drawing/2014/main" id="{B0EF45DD-C84E-48FA-B358-E801DCE5732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34" name="Picture 633" descr="NCCP CMYK BI.jpg">
          <a:extLst>
            <a:ext uri="{FF2B5EF4-FFF2-40B4-BE49-F238E27FC236}">
              <a16:creationId xmlns:a16="http://schemas.microsoft.com/office/drawing/2014/main" id="{0DFF3FFB-4222-4F84-81B3-2D8A1BEFD347}"/>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35" name="Picture 634" descr="NCCP CMYK BI.jpg">
          <a:extLst>
            <a:ext uri="{FF2B5EF4-FFF2-40B4-BE49-F238E27FC236}">
              <a16:creationId xmlns:a16="http://schemas.microsoft.com/office/drawing/2014/main" id="{D173FCEF-874E-46F1-A4F1-BC8A0CF621F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36" name="Picture 635" descr="NCCP CMYK BI.jpg">
          <a:extLst>
            <a:ext uri="{FF2B5EF4-FFF2-40B4-BE49-F238E27FC236}">
              <a16:creationId xmlns:a16="http://schemas.microsoft.com/office/drawing/2014/main" id="{0B63C8D6-11BC-4BAD-9FDA-0E78F552894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37" name="Picture 636" descr="NCCP CMYK BI.jpg">
          <a:extLst>
            <a:ext uri="{FF2B5EF4-FFF2-40B4-BE49-F238E27FC236}">
              <a16:creationId xmlns:a16="http://schemas.microsoft.com/office/drawing/2014/main" id="{616FC619-2FCC-4514-BB69-432EB5A5CFF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38" name="Picture 637" descr="NCCP CMYK BI.jpg">
          <a:extLst>
            <a:ext uri="{FF2B5EF4-FFF2-40B4-BE49-F238E27FC236}">
              <a16:creationId xmlns:a16="http://schemas.microsoft.com/office/drawing/2014/main" id="{6FB2E1E3-354C-48EB-975C-6A40C63605E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39" name="Picture 638" descr="NCCP CMYK BI.jpg">
          <a:extLst>
            <a:ext uri="{FF2B5EF4-FFF2-40B4-BE49-F238E27FC236}">
              <a16:creationId xmlns:a16="http://schemas.microsoft.com/office/drawing/2014/main" id="{5B44686F-C5B4-4675-A391-ACB6C6AFD69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40" name="Picture 639" descr="NCCP CMYK BI.jpg">
          <a:extLst>
            <a:ext uri="{FF2B5EF4-FFF2-40B4-BE49-F238E27FC236}">
              <a16:creationId xmlns:a16="http://schemas.microsoft.com/office/drawing/2014/main" id="{04C04AAF-66E9-48E3-A438-617C8144121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41" name="Picture 640" descr="NCCP CMYK BI.jpg">
          <a:extLst>
            <a:ext uri="{FF2B5EF4-FFF2-40B4-BE49-F238E27FC236}">
              <a16:creationId xmlns:a16="http://schemas.microsoft.com/office/drawing/2014/main" id="{85E5EFB4-643B-4631-86DB-E5610857096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42" name="Picture 641" descr="NCCP CMYK BI.jpg">
          <a:extLst>
            <a:ext uri="{FF2B5EF4-FFF2-40B4-BE49-F238E27FC236}">
              <a16:creationId xmlns:a16="http://schemas.microsoft.com/office/drawing/2014/main" id="{5EFA909A-60AB-4034-85DE-426A111EDA9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43" name="Picture 642" descr="NCCP CMYK BI.jpg">
          <a:extLst>
            <a:ext uri="{FF2B5EF4-FFF2-40B4-BE49-F238E27FC236}">
              <a16:creationId xmlns:a16="http://schemas.microsoft.com/office/drawing/2014/main" id="{7EB84590-B5FE-4884-9FA5-F94E70B7E99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44" name="Picture 643" descr="NCCP CMYK BI.jpg">
          <a:extLst>
            <a:ext uri="{FF2B5EF4-FFF2-40B4-BE49-F238E27FC236}">
              <a16:creationId xmlns:a16="http://schemas.microsoft.com/office/drawing/2014/main" id="{9048F877-1210-4839-B70B-E5F17635D42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45" name="Picture 644" descr="NCCP CMYK BI.jpg">
          <a:extLst>
            <a:ext uri="{FF2B5EF4-FFF2-40B4-BE49-F238E27FC236}">
              <a16:creationId xmlns:a16="http://schemas.microsoft.com/office/drawing/2014/main" id="{204C01CC-A18E-46DB-A6D6-54F6FE44313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46" name="Picture 645" descr="NCCP CMYK BI.jpg">
          <a:extLst>
            <a:ext uri="{FF2B5EF4-FFF2-40B4-BE49-F238E27FC236}">
              <a16:creationId xmlns:a16="http://schemas.microsoft.com/office/drawing/2014/main" id="{17E74544-1190-48FF-8B1E-BFE26521163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7" name="Picture 646" descr="NCCP CMYK BI.jpg">
          <a:extLst>
            <a:ext uri="{FF2B5EF4-FFF2-40B4-BE49-F238E27FC236}">
              <a16:creationId xmlns:a16="http://schemas.microsoft.com/office/drawing/2014/main" id="{D9D5488E-695E-4F27-8959-3EE1B14569E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48" name="Picture 647" descr="NCCP CMYK BI.jpg">
          <a:extLst>
            <a:ext uri="{FF2B5EF4-FFF2-40B4-BE49-F238E27FC236}">
              <a16:creationId xmlns:a16="http://schemas.microsoft.com/office/drawing/2014/main" id="{4F1AA6B5-42E8-4FF7-9F85-DD1C921976B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49" name="Picture 648" descr="NCCP CMYK BI.jpg">
          <a:extLst>
            <a:ext uri="{FF2B5EF4-FFF2-40B4-BE49-F238E27FC236}">
              <a16:creationId xmlns:a16="http://schemas.microsoft.com/office/drawing/2014/main" id="{F5671755-FDFF-4F05-B26A-6871DABAA46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50" name="Picture 649" descr="NCCP CMYK BI.jpg">
          <a:extLst>
            <a:ext uri="{FF2B5EF4-FFF2-40B4-BE49-F238E27FC236}">
              <a16:creationId xmlns:a16="http://schemas.microsoft.com/office/drawing/2014/main" id="{69E6797D-4A7E-4944-A845-4D8E99FBD22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51" name="Picture 650" descr="NCCP CMYK BI.jpg">
          <a:extLst>
            <a:ext uri="{FF2B5EF4-FFF2-40B4-BE49-F238E27FC236}">
              <a16:creationId xmlns:a16="http://schemas.microsoft.com/office/drawing/2014/main" id="{C7B023C1-807C-4CAE-B616-606AFC45D9A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52" name="Picture 651" descr="NCCP CMYK BI.jpg">
          <a:extLst>
            <a:ext uri="{FF2B5EF4-FFF2-40B4-BE49-F238E27FC236}">
              <a16:creationId xmlns:a16="http://schemas.microsoft.com/office/drawing/2014/main" id="{760F1E83-8B84-420A-80D6-E2A07D0A597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53" name="Picture 652" descr="NCCP CMYK BI.jpg">
          <a:extLst>
            <a:ext uri="{FF2B5EF4-FFF2-40B4-BE49-F238E27FC236}">
              <a16:creationId xmlns:a16="http://schemas.microsoft.com/office/drawing/2014/main" id="{02C23AD1-48D7-4B65-BFE5-7101252E502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54" name="Picture 653" descr="NCCP CMYK BI.jpg">
          <a:extLst>
            <a:ext uri="{FF2B5EF4-FFF2-40B4-BE49-F238E27FC236}">
              <a16:creationId xmlns:a16="http://schemas.microsoft.com/office/drawing/2014/main" id="{7AA8090D-19E0-49AB-A831-264CD16D64B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55" name="Picture 654" descr="NCCP CMYK BI.jpg">
          <a:extLst>
            <a:ext uri="{FF2B5EF4-FFF2-40B4-BE49-F238E27FC236}">
              <a16:creationId xmlns:a16="http://schemas.microsoft.com/office/drawing/2014/main" id="{E2124A58-A078-427F-9E44-57D6B58453B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56" name="Picture 655" descr="NCCP CMYK BI.jpg">
          <a:extLst>
            <a:ext uri="{FF2B5EF4-FFF2-40B4-BE49-F238E27FC236}">
              <a16:creationId xmlns:a16="http://schemas.microsoft.com/office/drawing/2014/main" id="{CAA3493F-8E25-4763-A505-09586B7452D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57" name="Picture 656" descr="NCCP CMYK BI.jpg">
          <a:extLst>
            <a:ext uri="{FF2B5EF4-FFF2-40B4-BE49-F238E27FC236}">
              <a16:creationId xmlns:a16="http://schemas.microsoft.com/office/drawing/2014/main" id="{B9C9A4DB-624B-42BA-89C8-62774F20F23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58" name="Picture 657" descr="NCCP CMYK BI.jpg">
          <a:extLst>
            <a:ext uri="{FF2B5EF4-FFF2-40B4-BE49-F238E27FC236}">
              <a16:creationId xmlns:a16="http://schemas.microsoft.com/office/drawing/2014/main" id="{EF7983F0-A209-4A6C-96E7-C8786822D29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659" name="Picture 658" descr="NCCP CMYK BI.jpg">
          <a:extLst>
            <a:ext uri="{FF2B5EF4-FFF2-40B4-BE49-F238E27FC236}">
              <a16:creationId xmlns:a16="http://schemas.microsoft.com/office/drawing/2014/main" id="{474BB7EA-A527-444E-8D9C-7AF2A0608E8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60" name="Picture 659" descr="NCCP CMYK BI.jpg">
          <a:extLst>
            <a:ext uri="{FF2B5EF4-FFF2-40B4-BE49-F238E27FC236}">
              <a16:creationId xmlns:a16="http://schemas.microsoft.com/office/drawing/2014/main" id="{D581B49B-73DB-409F-AB2F-9229E79EAFD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61" name="Picture 660" descr="NCCP CMYK BI.jpg">
          <a:extLst>
            <a:ext uri="{FF2B5EF4-FFF2-40B4-BE49-F238E27FC236}">
              <a16:creationId xmlns:a16="http://schemas.microsoft.com/office/drawing/2014/main" id="{97EA87BC-AA88-4B89-BECC-49D129DAB81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662" name="Picture 661" descr="NCCP CMYK BI.jpg">
          <a:extLst>
            <a:ext uri="{FF2B5EF4-FFF2-40B4-BE49-F238E27FC236}">
              <a16:creationId xmlns:a16="http://schemas.microsoft.com/office/drawing/2014/main" id="{5A557618-07AE-4B20-8EE2-2A43C5730FB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663" name="Picture 662" descr="NCCP CMYK BI.jpg">
          <a:extLst>
            <a:ext uri="{FF2B5EF4-FFF2-40B4-BE49-F238E27FC236}">
              <a16:creationId xmlns:a16="http://schemas.microsoft.com/office/drawing/2014/main" id="{9AD4431F-3109-4060-BB17-AEF71878C8D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664" name="Picture 663" descr="NCCP CMYK BI.jpg">
          <a:extLst>
            <a:ext uri="{FF2B5EF4-FFF2-40B4-BE49-F238E27FC236}">
              <a16:creationId xmlns:a16="http://schemas.microsoft.com/office/drawing/2014/main" id="{F097F4BE-A5FE-4CF4-9072-F2814EDBBA7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65" name="Picture 664" descr="NCCP CMYK BI.jpg">
          <a:extLst>
            <a:ext uri="{FF2B5EF4-FFF2-40B4-BE49-F238E27FC236}">
              <a16:creationId xmlns:a16="http://schemas.microsoft.com/office/drawing/2014/main" id="{6882EBD1-7440-46A3-A1BF-4CC62FF8F3B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66" name="Picture 665" descr="NCCP CMYK BI.jpg">
          <a:extLst>
            <a:ext uri="{FF2B5EF4-FFF2-40B4-BE49-F238E27FC236}">
              <a16:creationId xmlns:a16="http://schemas.microsoft.com/office/drawing/2014/main" id="{75830492-7033-4EB5-ADD2-BD84772EC7D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67" name="Picture 666" descr="NCCP CMYK BI.jpg">
          <a:extLst>
            <a:ext uri="{FF2B5EF4-FFF2-40B4-BE49-F238E27FC236}">
              <a16:creationId xmlns:a16="http://schemas.microsoft.com/office/drawing/2014/main" id="{335BD51E-3402-4AE0-88A4-37AAC476268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68" name="Picture 667" descr="NCCP CMYK BI.jpg">
          <a:extLst>
            <a:ext uri="{FF2B5EF4-FFF2-40B4-BE49-F238E27FC236}">
              <a16:creationId xmlns:a16="http://schemas.microsoft.com/office/drawing/2014/main" id="{6AB0C226-6C70-4B81-93F0-7383F3180F0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9" name="Picture 668" descr="NCCP CMYK BI.jpg">
          <a:extLst>
            <a:ext uri="{FF2B5EF4-FFF2-40B4-BE49-F238E27FC236}">
              <a16:creationId xmlns:a16="http://schemas.microsoft.com/office/drawing/2014/main" id="{556AF3DB-4A0C-48F8-AF5B-0002DA35DC2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0" name="Picture 669" descr="NCCP CMYK BI.jpg">
          <a:extLst>
            <a:ext uri="{FF2B5EF4-FFF2-40B4-BE49-F238E27FC236}">
              <a16:creationId xmlns:a16="http://schemas.microsoft.com/office/drawing/2014/main" id="{9926664A-2D4F-48B9-8770-B2110AB9058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71" name="Picture 670" descr="NCCP CMYK BI.jpg">
          <a:extLst>
            <a:ext uri="{FF2B5EF4-FFF2-40B4-BE49-F238E27FC236}">
              <a16:creationId xmlns:a16="http://schemas.microsoft.com/office/drawing/2014/main" id="{E210A2ED-C8DA-4B4C-812E-CA4D89A9CD7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72" name="Picture 671" descr="NCCP CMYK BI.jpg">
          <a:extLst>
            <a:ext uri="{FF2B5EF4-FFF2-40B4-BE49-F238E27FC236}">
              <a16:creationId xmlns:a16="http://schemas.microsoft.com/office/drawing/2014/main" id="{401BEBEE-0763-4FA1-ACEF-FB9EAA3D095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73" name="Picture 672" descr="NCCP CMYK BI.jpg">
          <a:extLst>
            <a:ext uri="{FF2B5EF4-FFF2-40B4-BE49-F238E27FC236}">
              <a16:creationId xmlns:a16="http://schemas.microsoft.com/office/drawing/2014/main" id="{CCD12A5A-0211-47A4-949F-FC10AB880B8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74" name="Picture 673" descr="NCCP CMYK BI.jpg">
          <a:extLst>
            <a:ext uri="{FF2B5EF4-FFF2-40B4-BE49-F238E27FC236}">
              <a16:creationId xmlns:a16="http://schemas.microsoft.com/office/drawing/2014/main" id="{BA7355F4-F581-42A9-B039-4EB3FAED360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75" name="Picture 674" descr="NCCP CMYK BI.jpg">
          <a:extLst>
            <a:ext uri="{FF2B5EF4-FFF2-40B4-BE49-F238E27FC236}">
              <a16:creationId xmlns:a16="http://schemas.microsoft.com/office/drawing/2014/main" id="{B1BAF684-61CE-49A4-B160-63ED7DC2E75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76" name="Picture 675" descr="NCCP CMYK BI.jpg">
          <a:extLst>
            <a:ext uri="{FF2B5EF4-FFF2-40B4-BE49-F238E27FC236}">
              <a16:creationId xmlns:a16="http://schemas.microsoft.com/office/drawing/2014/main" id="{BB2EFB34-5351-410A-9CD9-1AD9F177C88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77" name="Picture 676" descr="NCCP CMYK BI.jpg">
          <a:extLst>
            <a:ext uri="{FF2B5EF4-FFF2-40B4-BE49-F238E27FC236}">
              <a16:creationId xmlns:a16="http://schemas.microsoft.com/office/drawing/2014/main" id="{52D64B8F-174E-48A1-B9D8-73A2A46FE06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78" name="Picture 677" descr="NCCP CMYK BI.jpg">
          <a:extLst>
            <a:ext uri="{FF2B5EF4-FFF2-40B4-BE49-F238E27FC236}">
              <a16:creationId xmlns:a16="http://schemas.microsoft.com/office/drawing/2014/main" id="{EEFC45AE-723F-42A7-8FB6-75557D7818A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10</xdr:col>
      <xdr:colOff>0</xdr:colOff>
      <xdr:row>8</xdr:row>
      <xdr:rowOff>0</xdr:rowOff>
    </xdr:from>
    <xdr:to>
      <xdr:col>10</xdr:col>
      <xdr:colOff>0</xdr:colOff>
      <xdr:row>11</xdr:row>
      <xdr:rowOff>106445</xdr:rowOff>
    </xdr:to>
    <xdr:pic>
      <xdr:nvPicPr>
        <xdr:cNvPr id="2" name="Picture 1" descr="NCCP CMYK BI.jpg">
          <a:extLst>
            <a:ext uri="{FF2B5EF4-FFF2-40B4-BE49-F238E27FC236}">
              <a16:creationId xmlns:a16="http://schemas.microsoft.com/office/drawing/2014/main" id="{FB44371B-A27A-4043-A5AD-4D65E9138759}"/>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92220"/>
        </a:xfrm>
        <a:prstGeom prst="rect">
          <a:avLst/>
        </a:prstGeom>
      </xdr:spPr>
    </xdr:pic>
    <xdr:clientData/>
  </xdr:twoCellAnchor>
  <xdr:oneCellAnchor>
    <xdr:from>
      <xdr:col>11</xdr:col>
      <xdr:colOff>0</xdr:colOff>
      <xdr:row>70</xdr:row>
      <xdr:rowOff>0</xdr:rowOff>
    </xdr:from>
    <xdr:ext cx="0" cy="510159"/>
    <xdr:pic>
      <xdr:nvPicPr>
        <xdr:cNvPr id="3" name="Picture 2" descr="NCCP CMYK BI.jpg">
          <a:extLst>
            <a:ext uri="{FF2B5EF4-FFF2-40B4-BE49-F238E27FC236}">
              <a16:creationId xmlns:a16="http://schemas.microsoft.com/office/drawing/2014/main" id="{1BA590D9-A605-4692-BB1F-0D9EA6F27270}"/>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4" name="Picture 3" descr="NCCP CMYK BI.jpg">
          <a:extLst>
            <a:ext uri="{FF2B5EF4-FFF2-40B4-BE49-F238E27FC236}">
              <a16:creationId xmlns:a16="http://schemas.microsoft.com/office/drawing/2014/main" id="{FE87E888-D4F2-4D7A-B000-A9CEA3D78156}"/>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5" name="Picture 4" descr="NCCP CMYK BI.jpg">
          <a:extLst>
            <a:ext uri="{FF2B5EF4-FFF2-40B4-BE49-F238E27FC236}">
              <a16:creationId xmlns:a16="http://schemas.microsoft.com/office/drawing/2014/main" id="{77E36816-F01E-46F7-B101-030F2457454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6" name="Picture 5" descr="NCCP CMYK BI.jpg">
          <a:extLst>
            <a:ext uri="{FF2B5EF4-FFF2-40B4-BE49-F238E27FC236}">
              <a16:creationId xmlns:a16="http://schemas.microsoft.com/office/drawing/2014/main" id="{BC09C0D5-3CE9-4B9E-8D25-AEF8B4F2C242}"/>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7" name="Picture 6" descr="NCCP CMYK BI.jpg">
          <a:extLst>
            <a:ext uri="{FF2B5EF4-FFF2-40B4-BE49-F238E27FC236}">
              <a16:creationId xmlns:a16="http://schemas.microsoft.com/office/drawing/2014/main" id="{EA7A10CD-AC88-411F-9C75-13C260B5F8EB}"/>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8" name="Picture 7" descr="NCCP CMYK BI.jpg">
          <a:extLst>
            <a:ext uri="{FF2B5EF4-FFF2-40B4-BE49-F238E27FC236}">
              <a16:creationId xmlns:a16="http://schemas.microsoft.com/office/drawing/2014/main" id="{459FF29B-55D0-49C3-AF8F-83F33B40FE9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9" name="Picture 8" descr="NCCP CMYK BI.jpg">
          <a:extLst>
            <a:ext uri="{FF2B5EF4-FFF2-40B4-BE49-F238E27FC236}">
              <a16:creationId xmlns:a16="http://schemas.microsoft.com/office/drawing/2014/main" id="{F1F2B13D-4757-4C9D-875A-8185CA05E760}"/>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10" name="Picture 9" descr="NCCP CMYK BI.jpg">
          <a:extLst>
            <a:ext uri="{FF2B5EF4-FFF2-40B4-BE49-F238E27FC236}">
              <a16:creationId xmlns:a16="http://schemas.microsoft.com/office/drawing/2014/main" id="{69F4D9F1-2B48-4C1F-AA3D-EF3EA89499A7}"/>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11" name="Picture 10" descr="NCCP CMYK BI.jpg">
          <a:extLst>
            <a:ext uri="{FF2B5EF4-FFF2-40B4-BE49-F238E27FC236}">
              <a16:creationId xmlns:a16="http://schemas.microsoft.com/office/drawing/2014/main" id="{B56A3844-AF0E-4030-8AD2-8C6B730B377D}"/>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12" name="Picture 11" descr="NCCP CMYK BI.jpg">
          <a:extLst>
            <a:ext uri="{FF2B5EF4-FFF2-40B4-BE49-F238E27FC236}">
              <a16:creationId xmlns:a16="http://schemas.microsoft.com/office/drawing/2014/main" id="{69EF02A5-CD1B-476A-888E-3DB3362EED05}"/>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13" name="Picture 12" descr="NCCP CMYK BI.jpg">
          <a:extLst>
            <a:ext uri="{FF2B5EF4-FFF2-40B4-BE49-F238E27FC236}">
              <a16:creationId xmlns:a16="http://schemas.microsoft.com/office/drawing/2014/main" id="{9B5BA347-56C3-4F77-B96C-7DAEB6066954}"/>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14" name="Picture 13" descr="NCCP CMYK BI.jpg">
          <a:extLst>
            <a:ext uri="{FF2B5EF4-FFF2-40B4-BE49-F238E27FC236}">
              <a16:creationId xmlns:a16="http://schemas.microsoft.com/office/drawing/2014/main" id="{C12CEF90-D1C1-4277-8EEE-804D877FE8C1}"/>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15" name="Picture 14" descr="NCCP CMYK BI.jpg">
          <a:extLst>
            <a:ext uri="{FF2B5EF4-FFF2-40B4-BE49-F238E27FC236}">
              <a16:creationId xmlns:a16="http://schemas.microsoft.com/office/drawing/2014/main" id="{6489AA8D-706A-4D65-8F8E-004FCEFD468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16" name="Picture 15" descr="NCCP CMYK BI.jpg">
          <a:extLst>
            <a:ext uri="{FF2B5EF4-FFF2-40B4-BE49-F238E27FC236}">
              <a16:creationId xmlns:a16="http://schemas.microsoft.com/office/drawing/2014/main" id="{87E82487-1F27-4E9E-B27C-9B86203F4248}"/>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17" name="Picture 16" descr="NCCP CMYK BI.jpg">
          <a:extLst>
            <a:ext uri="{FF2B5EF4-FFF2-40B4-BE49-F238E27FC236}">
              <a16:creationId xmlns:a16="http://schemas.microsoft.com/office/drawing/2014/main" id="{C1C27FD9-F3EC-417B-810E-8A325158C34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18" name="Picture 17" descr="NCCP CMYK BI.jpg">
          <a:extLst>
            <a:ext uri="{FF2B5EF4-FFF2-40B4-BE49-F238E27FC236}">
              <a16:creationId xmlns:a16="http://schemas.microsoft.com/office/drawing/2014/main" id="{C8055DFB-9B9B-4C4F-A130-E917240A6F3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19" name="Picture 18" descr="NCCP CMYK BI.jpg">
          <a:extLst>
            <a:ext uri="{FF2B5EF4-FFF2-40B4-BE49-F238E27FC236}">
              <a16:creationId xmlns:a16="http://schemas.microsoft.com/office/drawing/2014/main" id="{BF0A98BA-6079-4C11-9AED-A8E5CF57567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20" name="Picture 19" descr="NCCP CMYK BI.jpg">
          <a:extLst>
            <a:ext uri="{FF2B5EF4-FFF2-40B4-BE49-F238E27FC236}">
              <a16:creationId xmlns:a16="http://schemas.microsoft.com/office/drawing/2014/main" id="{C9409FD9-9AFD-4B10-ADDC-E2C36CA1BD8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65942</xdr:rowOff>
    </xdr:from>
    <xdr:to>
      <xdr:col>33</xdr:col>
      <xdr:colOff>7327</xdr:colOff>
      <xdr:row>40</xdr:row>
      <xdr:rowOff>87923</xdr:rowOff>
    </xdr:to>
    <xdr:cxnSp macro="">
      <xdr:nvCxnSpPr>
        <xdr:cNvPr id="21" name="Straight Connector 20">
          <a:extLst>
            <a:ext uri="{FF2B5EF4-FFF2-40B4-BE49-F238E27FC236}">
              <a16:creationId xmlns:a16="http://schemas.microsoft.com/office/drawing/2014/main" id="{2BE506ED-1E97-434C-8B44-FA496BE0A928}"/>
            </a:ext>
          </a:extLst>
        </xdr:cNvPr>
        <xdr:cNvCxnSpPr/>
      </xdr:nvCxnSpPr>
      <xdr:spPr>
        <a:xfrm flipV="1">
          <a:off x="29308" y="6819167"/>
          <a:ext cx="23485719" cy="219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22" name="Picture 21" descr="NCCP CMYK BI.jpg">
          <a:extLst>
            <a:ext uri="{FF2B5EF4-FFF2-40B4-BE49-F238E27FC236}">
              <a16:creationId xmlns:a16="http://schemas.microsoft.com/office/drawing/2014/main" id="{DF54826D-9453-4C4E-9D7C-D16CFCA67011}"/>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23" name="Picture 22" descr="NCCP CMYK BI.jpg">
          <a:extLst>
            <a:ext uri="{FF2B5EF4-FFF2-40B4-BE49-F238E27FC236}">
              <a16:creationId xmlns:a16="http://schemas.microsoft.com/office/drawing/2014/main" id="{3E7C8591-EFA0-48D1-BFB1-E303BCEB09B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24" name="Picture 23" descr="NCCP CMYK BI.jpg">
          <a:extLst>
            <a:ext uri="{FF2B5EF4-FFF2-40B4-BE49-F238E27FC236}">
              <a16:creationId xmlns:a16="http://schemas.microsoft.com/office/drawing/2014/main" id="{C3D82DD3-F859-41C3-B708-B54FFDB27B6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25" name="Picture 24" descr="NCCP CMYK BI.jpg">
          <a:extLst>
            <a:ext uri="{FF2B5EF4-FFF2-40B4-BE49-F238E27FC236}">
              <a16:creationId xmlns:a16="http://schemas.microsoft.com/office/drawing/2014/main" id="{1F6F4E22-55B3-441F-8A71-243F3F86E86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26" name="Picture 25" descr="NCCP CMYK BI.jpg">
          <a:extLst>
            <a:ext uri="{FF2B5EF4-FFF2-40B4-BE49-F238E27FC236}">
              <a16:creationId xmlns:a16="http://schemas.microsoft.com/office/drawing/2014/main" id="{0B20E9C2-B462-4244-98DD-801639DA2CE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27" name="Picture 26" descr="NCCP CMYK BI.jpg">
          <a:extLst>
            <a:ext uri="{FF2B5EF4-FFF2-40B4-BE49-F238E27FC236}">
              <a16:creationId xmlns:a16="http://schemas.microsoft.com/office/drawing/2014/main" id="{560ACA8E-1D77-4213-90BF-5E3EDC7DF7F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twoCellAnchor editAs="oneCell">
    <xdr:from>
      <xdr:col>10</xdr:col>
      <xdr:colOff>0</xdr:colOff>
      <xdr:row>8</xdr:row>
      <xdr:rowOff>0</xdr:rowOff>
    </xdr:from>
    <xdr:to>
      <xdr:col>10</xdr:col>
      <xdr:colOff>0</xdr:colOff>
      <xdr:row>11</xdr:row>
      <xdr:rowOff>106445</xdr:rowOff>
    </xdr:to>
    <xdr:pic>
      <xdr:nvPicPr>
        <xdr:cNvPr id="28" name="Picture 27" descr="NCCP CMYK BI.jpg">
          <a:extLst>
            <a:ext uri="{FF2B5EF4-FFF2-40B4-BE49-F238E27FC236}">
              <a16:creationId xmlns:a16="http://schemas.microsoft.com/office/drawing/2014/main" id="{50D39BED-D467-46D9-9B12-DB54A67A676F}"/>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92220"/>
        </a:xfrm>
        <a:prstGeom prst="rect">
          <a:avLst/>
        </a:prstGeom>
      </xdr:spPr>
    </xdr:pic>
    <xdr:clientData/>
  </xdr:twoCellAnchor>
  <xdr:oneCellAnchor>
    <xdr:from>
      <xdr:col>11</xdr:col>
      <xdr:colOff>0</xdr:colOff>
      <xdr:row>70</xdr:row>
      <xdr:rowOff>0</xdr:rowOff>
    </xdr:from>
    <xdr:ext cx="0" cy="510159"/>
    <xdr:pic>
      <xdr:nvPicPr>
        <xdr:cNvPr id="29" name="Picture 28" descr="NCCP CMYK BI.jpg">
          <a:extLst>
            <a:ext uri="{FF2B5EF4-FFF2-40B4-BE49-F238E27FC236}">
              <a16:creationId xmlns:a16="http://schemas.microsoft.com/office/drawing/2014/main" id="{141AEB28-CC8E-401F-917F-F8E005B8806F}"/>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0" name="Picture 29" descr="NCCP CMYK BI.jpg">
          <a:extLst>
            <a:ext uri="{FF2B5EF4-FFF2-40B4-BE49-F238E27FC236}">
              <a16:creationId xmlns:a16="http://schemas.microsoft.com/office/drawing/2014/main" id="{2A35179C-7264-4BEE-8991-2226DE956A0F}"/>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1" name="Picture 30" descr="NCCP CMYK BI.jpg">
          <a:extLst>
            <a:ext uri="{FF2B5EF4-FFF2-40B4-BE49-F238E27FC236}">
              <a16:creationId xmlns:a16="http://schemas.microsoft.com/office/drawing/2014/main" id="{8F11FE2E-A1E8-4523-8CDC-AF63DB9BA95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2" name="Picture 31" descr="NCCP CMYK BI.jpg">
          <a:extLst>
            <a:ext uri="{FF2B5EF4-FFF2-40B4-BE49-F238E27FC236}">
              <a16:creationId xmlns:a16="http://schemas.microsoft.com/office/drawing/2014/main" id="{0F9800D0-F9DB-4C9F-A935-FC21697B92DE}"/>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21</xdr:col>
      <xdr:colOff>0</xdr:colOff>
      <xdr:row>8</xdr:row>
      <xdr:rowOff>0</xdr:rowOff>
    </xdr:from>
    <xdr:ext cx="0" cy="510159"/>
    <xdr:pic>
      <xdr:nvPicPr>
        <xdr:cNvPr id="33" name="Picture 32" descr="NCCP CMYK BI.jpg">
          <a:extLst>
            <a:ext uri="{FF2B5EF4-FFF2-40B4-BE49-F238E27FC236}">
              <a16:creationId xmlns:a16="http://schemas.microsoft.com/office/drawing/2014/main" id="{3A3A4FF6-3AAC-420E-A636-E5E2B8C09A4A}"/>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19</xdr:col>
      <xdr:colOff>0</xdr:colOff>
      <xdr:row>42</xdr:row>
      <xdr:rowOff>0</xdr:rowOff>
    </xdr:from>
    <xdr:ext cx="0" cy="510159"/>
    <xdr:pic>
      <xdr:nvPicPr>
        <xdr:cNvPr id="34" name="Picture 33" descr="NCCP CMYK BI.jpg">
          <a:extLst>
            <a:ext uri="{FF2B5EF4-FFF2-40B4-BE49-F238E27FC236}">
              <a16:creationId xmlns:a16="http://schemas.microsoft.com/office/drawing/2014/main" id="{69FC7832-F196-4D74-94AA-D839EB41071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11</xdr:col>
      <xdr:colOff>0</xdr:colOff>
      <xdr:row>70</xdr:row>
      <xdr:rowOff>0</xdr:rowOff>
    </xdr:from>
    <xdr:ext cx="0" cy="510159"/>
    <xdr:pic>
      <xdr:nvPicPr>
        <xdr:cNvPr id="35" name="Picture 34" descr="NCCP CMYK BI.jpg">
          <a:extLst>
            <a:ext uri="{FF2B5EF4-FFF2-40B4-BE49-F238E27FC236}">
              <a16:creationId xmlns:a16="http://schemas.microsoft.com/office/drawing/2014/main" id="{0B8678FD-53D4-43B4-8A87-2E44B371B776}"/>
            </a:ext>
          </a:extLst>
        </xdr:cNvPr>
        <xdr:cNvPicPr>
          <a:picLocks noChangeAspect="1"/>
        </xdr:cNvPicPr>
      </xdr:nvPicPr>
      <xdr:blipFill>
        <a:blip xmlns:r="http://schemas.openxmlformats.org/officeDocument/2006/relationships" r:embed="rId1" cstate="print"/>
        <a:stretch>
          <a:fillRect/>
        </a:stretch>
      </xdr:blipFill>
      <xdr:spPr>
        <a:xfrm>
          <a:off x="8039100" y="11791950"/>
          <a:ext cx="0" cy="510159"/>
        </a:xfrm>
        <a:prstGeom prst="rect">
          <a:avLst/>
        </a:prstGeom>
      </xdr:spPr>
    </xdr:pic>
    <xdr:clientData/>
  </xdr:oneCellAnchor>
  <xdr:oneCellAnchor>
    <xdr:from>
      <xdr:col>19</xdr:col>
      <xdr:colOff>0</xdr:colOff>
      <xdr:row>67</xdr:row>
      <xdr:rowOff>15240</xdr:rowOff>
    </xdr:from>
    <xdr:ext cx="0" cy="510159"/>
    <xdr:pic>
      <xdr:nvPicPr>
        <xdr:cNvPr id="36" name="Picture 35" descr="NCCP CMYK BI.jpg">
          <a:extLst>
            <a:ext uri="{FF2B5EF4-FFF2-40B4-BE49-F238E27FC236}">
              <a16:creationId xmlns:a16="http://schemas.microsoft.com/office/drawing/2014/main" id="{F453AD34-A99E-4987-B78D-982C630BEBEB}"/>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19</xdr:col>
      <xdr:colOff>0</xdr:colOff>
      <xdr:row>67</xdr:row>
      <xdr:rowOff>15240</xdr:rowOff>
    </xdr:from>
    <xdr:ext cx="0" cy="510159"/>
    <xdr:pic>
      <xdr:nvPicPr>
        <xdr:cNvPr id="37" name="Picture 36" descr="NCCP CMYK BI.jpg">
          <a:extLst>
            <a:ext uri="{FF2B5EF4-FFF2-40B4-BE49-F238E27FC236}">
              <a16:creationId xmlns:a16="http://schemas.microsoft.com/office/drawing/2014/main" id="{BC529B95-3259-40C6-9FF8-CC5581585204}"/>
            </a:ext>
          </a:extLst>
        </xdr:cNvPr>
        <xdr:cNvPicPr>
          <a:picLocks noChangeAspect="1"/>
        </xdr:cNvPicPr>
      </xdr:nvPicPr>
      <xdr:blipFill>
        <a:blip xmlns:r="http://schemas.openxmlformats.org/officeDocument/2006/relationships" r:embed="rId1" cstate="print"/>
        <a:stretch>
          <a:fillRect/>
        </a:stretch>
      </xdr:blipFill>
      <xdr:spPr>
        <a:xfrm>
          <a:off x="13506450" y="11321415"/>
          <a:ext cx="0" cy="510159"/>
        </a:xfrm>
        <a:prstGeom prst="rect">
          <a:avLst/>
        </a:prstGeom>
      </xdr:spPr>
    </xdr:pic>
    <xdr:clientData/>
  </xdr:oneCellAnchor>
  <xdr:oneCellAnchor>
    <xdr:from>
      <xdr:col>10</xdr:col>
      <xdr:colOff>0</xdr:colOff>
      <xdr:row>562</xdr:row>
      <xdr:rowOff>15240</xdr:rowOff>
    </xdr:from>
    <xdr:ext cx="0" cy="510159"/>
    <xdr:pic>
      <xdr:nvPicPr>
        <xdr:cNvPr id="38" name="Picture 37" descr="NCCP CMYK BI.jpg">
          <a:extLst>
            <a:ext uri="{FF2B5EF4-FFF2-40B4-BE49-F238E27FC236}">
              <a16:creationId xmlns:a16="http://schemas.microsoft.com/office/drawing/2014/main" id="{EBCF5381-974E-4AFE-8B86-74957421BBE9}"/>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10</xdr:col>
      <xdr:colOff>0</xdr:colOff>
      <xdr:row>562</xdr:row>
      <xdr:rowOff>15240</xdr:rowOff>
    </xdr:from>
    <xdr:ext cx="0" cy="510159"/>
    <xdr:pic>
      <xdr:nvPicPr>
        <xdr:cNvPr id="39" name="Picture 38" descr="NCCP CMYK BI.jpg">
          <a:extLst>
            <a:ext uri="{FF2B5EF4-FFF2-40B4-BE49-F238E27FC236}">
              <a16:creationId xmlns:a16="http://schemas.microsoft.com/office/drawing/2014/main" id="{9AAB7B42-4160-42EE-A2E3-6449D52726E0}"/>
            </a:ext>
          </a:extLst>
        </xdr:cNvPr>
        <xdr:cNvPicPr>
          <a:picLocks noChangeAspect="1"/>
        </xdr:cNvPicPr>
      </xdr:nvPicPr>
      <xdr:blipFill>
        <a:blip xmlns:r="http://schemas.openxmlformats.org/officeDocument/2006/relationships" r:embed="rId1" cstate="print"/>
        <a:stretch>
          <a:fillRect/>
        </a:stretch>
      </xdr:blipFill>
      <xdr:spPr>
        <a:xfrm>
          <a:off x="7296150" y="91521915"/>
          <a:ext cx="0" cy="510159"/>
        </a:xfrm>
        <a:prstGeom prst="rect">
          <a:avLst/>
        </a:prstGeom>
      </xdr:spPr>
    </xdr:pic>
    <xdr:clientData/>
  </xdr:oneCellAnchor>
  <xdr:oneCellAnchor>
    <xdr:from>
      <xdr:col>23</xdr:col>
      <xdr:colOff>0</xdr:colOff>
      <xdr:row>8</xdr:row>
      <xdr:rowOff>0</xdr:rowOff>
    </xdr:from>
    <xdr:ext cx="0" cy="513822"/>
    <xdr:pic>
      <xdr:nvPicPr>
        <xdr:cNvPr id="40" name="Picture 39" descr="NCCP CMYK BI.jpg">
          <a:extLst>
            <a:ext uri="{FF2B5EF4-FFF2-40B4-BE49-F238E27FC236}">
              <a16:creationId xmlns:a16="http://schemas.microsoft.com/office/drawing/2014/main" id="{327D0184-4E86-4EA9-AB85-295DAE22F1FF}"/>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xdr:col>
      <xdr:colOff>0</xdr:colOff>
      <xdr:row>42</xdr:row>
      <xdr:rowOff>0</xdr:rowOff>
    </xdr:from>
    <xdr:ext cx="0" cy="510159"/>
    <xdr:pic>
      <xdr:nvPicPr>
        <xdr:cNvPr id="41" name="Picture 40" descr="NCCP CMYK BI.jpg">
          <a:extLst>
            <a:ext uri="{FF2B5EF4-FFF2-40B4-BE49-F238E27FC236}">
              <a16:creationId xmlns:a16="http://schemas.microsoft.com/office/drawing/2014/main" id="{9413D137-3F01-4143-8676-95899DE06DB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42" name="Picture 41" descr="NCCP CMYK BI.jpg">
          <a:extLst>
            <a:ext uri="{FF2B5EF4-FFF2-40B4-BE49-F238E27FC236}">
              <a16:creationId xmlns:a16="http://schemas.microsoft.com/office/drawing/2014/main" id="{D9835FAF-39D3-4933-93A8-F507E2B95F5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43" name="Picture 42" descr="NCCP CMYK BI.jpg">
          <a:extLst>
            <a:ext uri="{FF2B5EF4-FFF2-40B4-BE49-F238E27FC236}">
              <a16:creationId xmlns:a16="http://schemas.microsoft.com/office/drawing/2014/main" id="{65F23216-B0F8-4913-B12D-33ED8819F81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44" name="Picture 43" descr="NCCP CMYK BI.jpg">
          <a:extLst>
            <a:ext uri="{FF2B5EF4-FFF2-40B4-BE49-F238E27FC236}">
              <a16:creationId xmlns:a16="http://schemas.microsoft.com/office/drawing/2014/main" id="{645422BC-A57D-4BAA-9350-21C5E5BD26C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45" name="Picture 44" descr="NCCP CMYK BI.jpg">
          <a:extLst>
            <a:ext uri="{FF2B5EF4-FFF2-40B4-BE49-F238E27FC236}">
              <a16:creationId xmlns:a16="http://schemas.microsoft.com/office/drawing/2014/main" id="{A2A4C264-D5AB-4283-B8A0-99BFDCD7837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46" name="Picture 45" descr="NCCP CMYK BI.jpg">
          <a:extLst>
            <a:ext uri="{FF2B5EF4-FFF2-40B4-BE49-F238E27FC236}">
              <a16:creationId xmlns:a16="http://schemas.microsoft.com/office/drawing/2014/main" id="{9206C197-A6FA-4FD3-97B3-C16901BA080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twoCellAnchor>
    <xdr:from>
      <xdr:col>0</xdr:col>
      <xdr:colOff>29308</xdr:colOff>
      <xdr:row>40</xdr:row>
      <xdr:rowOff>66675</xdr:rowOff>
    </xdr:from>
    <xdr:to>
      <xdr:col>35</xdr:col>
      <xdr:colOff>19050</xdr:colOff>
      <xdr:row>40</xdr:row>
      <xdr:rowOff>87924</xdr:rowOff>
    </xdr:to>
    <xdr:cxnSp macro="">
      <xdr:nvCxnSpPr>
        <xdr:cNvPr id="47" name="Straight Connector 46">
          <a:extLst>
            <a:ext uri="{FF2B5EF4-FFF2-40B4-BE49-F238E27FC236}">
              <a16:creationId xmlns:a16="http://schemas.microsoft.com/office/drawing/2014/main" id="{3E78B8C8-3EA4-4FE5-9168-3A9A430D9778}"/>
            </a:ext>
          </a:extLst>
        </xdr:cNvPr>
        <xdr:cNvCxnSpPr/>
      </xdr:nvCxnSpPr>
      <xdr:spPr>
        <a:xfrm flipV="1">
          <a:off x="29308" y="6819900"/>
          <a:ext cx="24983342" cy="2124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0</xdr:colOff>
      <xdr:row>8</xdr:row>
      <xdr:rowOff>0</xdr:rowOff>
    </xdr:from>
    <xdr:ext cx="0" cy="513822"/>
    <xdr:pic>
      <xdr:nvPicPr>
        <xdr:cNvPr id="48" name="Picture 47" descr="NCCP CMYK BI.jpg">
          <a:extLst>
            <a:ext uri="{FF2B5EF4-FFF2-40B4-BE49-F238E27FC236}">
              <a16:creationId xmlns:a16="http://schemas.microsoft.com/office/drawing/2014/main" id="{E4B875D7-D381-40A0-AACF-1939D6459E6C}"/>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10</xdr:col>
      <xdr:colOff>0</xdr:colOff>
      <xdr:row>42</xdr:row>
      <xdr:rowOff>0</xdr:rowOff>
    </xdr:from>
    <xdr:ext cx="0" cy="513822"/>
    <xdr:pic>
      <xdr:nvPicPr>
        <xdr:cNvPr id="49" name="Picture 48" descr="NCCP CMYK BI.jpg">
          <a:extLst>
            <a:ext uri="{FF2B5EF4-FFF2-40B4-BE49-F238E27FC236}">
              <a16:creationId xmlns:a16="http://schemas.microsoft.com/office/drawing/2014/main" id="{7F700B0D-DFCF-4064-AF24-8449CD41382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0" name="Picture 49" descr="NCCP CMYK BI.jpg">
          <a:extLst>
            <a:ext uri="{FF2B5EF4-FFF2-40B4-BE49-F238E27FC236}">
              <a16:creationId xmlns:a16="http://schemas.microsoft.com/office/drawing/2014/main" id="{4F4D2DBC-CDDA-4798-9BBB-BC9C54B49A8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1" name="Picture 50" descr="NCCP CMYK BI.jpg">
          <a:extLst>
            <a:ext uri="{FF2B5EF4-FFF2-40B4-BE49-F238E27FC236}">
              <a16:creationId xmlns:a16="http://schemas.microsoft.com/office/drawing/2014/main" id="{61F2BE63-D494-4FC8-AB52-3D33AA0042A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2" name="Picture 51" descr="NCCP CMYK BI.jpg">
          <a:extLst>
            <a:ext uri="{FF2B5EF4-FFF2-40B4-BE49-F238E27FC236}">
              <a16:creationId xmlns:a16="http://schemas.microsoft.com/office/drawing/2014/main" id="{3A032878-50AC-4770-90FA-474F1758027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 name="Picture 52" descr="NCCP CMYK BI.jpg">
          <a:extLst>
            <a:ext uri="{FF2B5EF4-FFF2-40B4-BE49-F238E27FC236}">
              <a16:creationId xmlns:a16="http://schemas.microsoft.com/office/drawing/2014/main" id="{77885FFE-1838-47E5-AF86-DAF8C5A012D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 name="Picture 53" descr="NCCP CMYK BI.jpg">
          <a:extLst>
            <a:ext uri="{FF2B5EF4-FFF2-40B4-BE49-F238E27FC236}">
              <a16:creationId xmlns:a16="http://schemas.microsoft.com/office/drawing/2014/main" id="{9B3A7FB3-AB5A-43EA-92D0-0B295481304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5" name="Picture 54" descr="NCCP CMYK BI.jpg">
          <a:extLst>
            <a:ext uri="{FF2B5EF4-FFF2-40B4-BE49-F238E27FC236}">
              <a16:creationId xmlns:a16="http://schemas.microsoft.com/office/drawing/2014/main" id="{51919515-0FD7-4C9A-8C6F-EAEB0172295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28</xdr:col>
      <xdr:colOff>0</xdr:colOff>
      <xdr:row>8</xdr:row>
      <xdr:rowOff>0</xdr:rowOff>
    </xdr:from>
    <xdr:ext cx="0" cy="500892"/>
    <xdr:pic>
      <xdr:nvPicPr>
        <xdr:cNvPr id="56" name="Picture 55" descr="NCCP CMYK BI.jpg">
          <a:extLst>
            <a:ext uri="{FF2B5EF4-FFF2-40B4-BE49-F238E27FC236}">
              <a16:creationId xmlns:a16="http://schemas.microsoft.com/office/drawing/2014/main" id="{2F3FFFD2-F4F1-4DBC-8CFC-13BFAD93AB85}"/>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twoCellAnchor editAs="oneCell">
    <xdr:from>
      <xdr:col>10</xdr:col>
      <xdr:colOff>0</xdr:colOff>
      <xdr:row>8</xdr:row>
      <xdr:rowOff>0</xdr:rowOff>
    </xdr:from>
    <xdr:to>
      <xdr:col>10</xdr:col>
      <xdr:colOff>0</xdr:colOff>
      <xdr:row>11</xdr:row>
      <xdr:rowOff>106445</xdr:rowOff>
    </xdr:to>
    <xdr:pic>
      <xdr:nvPicPr>
        <xdr:cNvPr id="57" name="Picture 56" descr="NCCP CMYK BI.jpg">
          <a:extLst>
            <a:ext uri="{FF2B5EF4-FFF2-40B4-BE49-F238E27FC236}">
              <a16:creationId xmlns:a16="http://schemas.microsoft.com/office/drawing/2014/main" id="{A8B5C3F6-F2F9-4E96-9134-8435CE8955E1}"/>
            </a:ext>
          </a:extLst>
        </xdr:cNvPr>
        <xdr:cNvPicPr>
          <a:picLocks noChangeAspect="1"/>
        </xdr:cNvPicPr>
      </xdr:nvPicPr>
      <xdr:blipFill>
        <a:blip xmlns:r="http://schemas.openxmlformats.org/officeDocument/2006/relationships" r:embed="rId1" cstate="print"/>
        <a:stretch>
          <a:fillRect/>
        </a:stretch>
      </xdr:blipFill>
      <xdr:spPr>
        <a:xfrm>
          <a:off x="7296150" y="1304925"/>
          <a:ext cx="0" cy="592220"/>
        </a:xfrm>
        <a:prstGeom prst="rect">
          <a:avLst/>
        </a:prstGeom>
      </xdr:spPr>
    </xdr:pic>
    <xdr:clientData/>
  </xdr:twoCellAnchor>
  <xdr:oneCellAnchor>
    <xdr:from>
      <xdr:col>21</xdr:col>
      <xdr:colOff>0</xdr:colOff>
      <xdr:row>8</xdr:row>
      <xdr:rowOff>0</xdr:rowOff>
    </xdr:from>
    <xdr:ext cx="0" cy="510159"/>
    <xdr:pic>
      <xdr:nvPicPr>
        <xdr:cNvPr id="58" name="Picture 57" descr="NCCP CMYK BI.jpg">
          <a:extLst>
            <a:ext uri="{FF2B5EF4-FFF2-40B4-BE49-F238E27FC236}">
              <a16:creationId xmlns:a16="http://schemas.microsoft.com/office/drawing/2014/main" id="{C236ECE3-239B-4EFA-B228-A88801FFF858}"/>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21</xdr:col>
      <xdr:colOff>0</xdr:colOff>
      <xdr:row>8</xdr:row>
      <xdr:rowOff>0</xdr:rowOff>
    </xdr:from>
    <xdr:ext cx="0" cy="510159"/>
    <xdr:pic>
      <xdr:nvPicPr>
        <xdr:cNvPr id="59" name="Picture 58" descr="NCCP CMYK BI.jpg">
          <a:extLst>
            <a:ext uri="{FF2B5EF4-FFF2-40B4-BE49-F238E27FC236}">
              <a16:creationId xmlns:a16="http://schemas.microsoft.com/office/drawing/2014/main" id="{BBA8AFE9-F082-4456-A3E2-97A981C2052E}"/>
            </a:ext>
          </a:extLst>
        </xdr:cNvPr>
        <xdr:cNvPicPr>
          <a:picLocks noChangeAspect="1"/>
        </xdr:cNvPicPr>
      </xdr:nvPicPr>
      <xdr:blipFill>
        <a:blip xmlns:r="http://schemas.openxmlformats.org/officeDocument/2006/relationships" r:embed="rId1" cstate="print"/>
        <a:stretch>
          <a:fillRect/>
        </a:stretch>
      </xdr:blipFill>
      <xdr:spPr>
        <a:xfrm>
          <a:off x="14592300" y="1304925"/>
          <a:ext cx="0" cy="510159"/>
        </a:xfrm>
        <a:prstGeom prst="rect">
          <a:avLst/>
        </a:prstGeom>
      </xdr:spPr>
    </xdr:pic>
    <xdr:clientData/>
  </xdr:oneCellAnchor>
  <xdr:oneCellAnchor>
    <xdr:from>
      <xdr:col>23</xdr:col>
      <xdr:colOff>0</xdr:colOff>
      <xdr:row>8</xdr:row>
      <xdr:rowOff>0</xdr:rowOff>
    </xdr:from>
    <xdr:ext cx="0" cy="513822"/>
    <xdr:pic>
      <xdr:nvPicPr>
        <xdr:cNvPr id="60" name="Picture 59" descr="NCCP CMYK BI.jpg">
          <a:extLst>
            <a:ext uri="{FF2B5EF4-FFF2-40B4-BE49-F238E27FC236}">
              <a16:creationId xmlns:a16="http://schemas.microsoft.com/office/drawing/2014/main" id="{0AC569E2-3E6A-4A62-AEE1-77CAB755A966}"/>
            </a:ext>
          </a:extLst>
        </xdr:cNvPr>
        <xdr:cNvPicPr>
          <a:picLocks noChangeAspect="1"/>
        </xdr:cNvPicPr>
      </xdr:nvPicPr>
      <xdr:blipFill>
        <a:blip xmlns:r="http://schemas.openxmlformats.org/officeDocument/2006/relationships" r:embed="rId1" cstate="print"/>
        <a:stretch>
          <a:fillRect/>
        </a:stretch>
      </xdr:blipFill>
      <xdr:spPr>
        <a:xfrm>
          <a:off x="16078200" y="1304925"/>
          <a:ext cx="0" cy="513822"/>
        </a:xfrm>
        <a:prstGeom prst="rect">
          <a:avLst/>
        </a:prstGeom>
      </xdr:spPr>
    </xdr:pic>
    <xdr:clientData/>
  </xdr:oneCellAnchor>
  <xdr:oneCellAnchor>
    <xdr:from>
      <xdr:col>28</xdr:col>
      <xdr:colOff>0</xdr:colOff>
      <xdr:row>8</xdr:row>
      <xdr:rowOff>0</xdr:rowOff>
    </xdr:from>
    <xdr:ext cx="0" cy="513822"/>
    <xdr:pic>
      <xdr:nvPicPr>
        <xdr:cNvPr id="61" name="Picture 60" descr="NCCP CMYK BI.jpg">
          <a:extLst>
            <a:ext uri="{FF2B5EF4-FFF2-40B4-BE49-F238E27FC236}">
              <a16:creationId xmlns:a16="http://schemas.microsoft.com/office/drawing/2014/main" id="{8E15BF56-9A22-467A-B6A6-6408A2D88AC0}"/>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13822"/>
        </a:xfrm>
        <a:prstGeom prst="rect">
          <a:avLst/>
        </a:prstGeom>
      </xdr:spPr>
    </xdr:pic>
    <xdr:clientData/>
  </xdr:oneCellAnchor>
  <xdr:oneCellAnchor>
    <xdr:from>
      <xdr:col>28</xdr:col>
      <xdr:colOff>0</xdr:colOff>
      <xdr:row>8</xdr:row>
      <xdr:rowOff>0</xdr:rowOff>
    </xdr:from>
    <xdr:ext cx="0" cy="500892"/>
    <xdr:pic>
      <xdr:nvPicPr>
        <xdr:cNvPr id="62" name="Picture 61" descr="NCCP CMYK BI.jpg">
          <a:extLst>
            <a:ext uri="{FF2B5EF4-FFF2-40B4-BE49-F238E27FC236}">
              <a16:creationId xmlns:a16="http://schemas.microsoft.com/office/drawing/2014/main" id="{7C51B593-1C39-4480-AEE3-5336CA88CB2E}"/>
            </a:ext>
          </a:extLst>
        </xdr:cNvPr>
        <xdr:cNvPicPr>
          <a:picLocks noChangeAspect="1"/>
        </xdr:cNvPicPr>
      </xdr:nvPicPr>
      <xdr:blipFill>
        <a:blip xmlns:r="http://schemas.openxmlformats.org/officeDocument/2006/relationships" r:embed="rId1" cstate="print"/>
        <a:stretch>
          <a:fillRect/>
        </a:stretch>
      </xdr:blipFill>
      <xdr:spPr>
        <a:xfrm>
          <a:off x="19792950" y="1304925"/>
          <a:ext cx="0" cy="500892"/>
        </a:xfrm>
        <a:prstGeom prst="rect">
          <a:avLst/>
        </a:prstGeom>
      </xdr:spPr>
    </xdr:pic>
    <xdr:clientData/>
  </xdr:oneCellAnchor>
  <xdr:oneCellAnchor>
    <xdr:from>
      <xdr:col>19</xdr:col>
      <xdr:colOff>0</xdr:colOff>
      <xdr:row>42</xdr:row>
      <xdr:rowOff>0</xdr:rowOff>
    </xdr:from>
    <xdr:ext cx="0" cy="510159"/>
    <xdr:pic>
      <xdr:nvPicPr>
        <xdr:cNvPr id="63" name="Picture 62" descr="NCCP CMYK BI.jpg">
          <a:extLst>
            <a:ext uri="{FF2B5EF4-FFF2-40B4-BE49-F238E27FC236}">
              <a16:creationId xmlns:a16="http://schemas.microsoft.com/office/drawing/2014/main" id="{BE34827E-A9EE-45FF-AF34-97312218469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 name="Picture 63" descr="NCCP CMYK BI.jpg">
          <a:extLst>
            <a:ext uri="{FF2B5EF4-FFF2-40B4-BE49-F238E27FC236}">
              <a16:creationId xmlns:a16="http://schemas.microsoft.com/office/drawing/2014/main" id="{E1DED52F-10BA-4421-A374-982E65A5D91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5" name="Picture 64" descr="NCCP CMYK BI.jpg">
          <a:extLst>
            <a:ext uri="{FF2B5EF4-FFF2-40B4-BE49-F238E27FC236}">
              <a16:creationId xmlns:a16="http://schemas.microsoft.com/office/drawing/2014/main" id="{4820B66B-3BD1-4F83-A7AF-6959ED4928B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 name="Picture 65" descr="NCCP CMYK BI.jpg">
          <a:extLst>
            <a:ext uri="{FF2B5EF4-FFF2-40B4-BE49-F238E27FC236}">
              <a16:creationId xmlns:a16="http://schemas.microsoft.com/office/drawing/2014/main" id="{E86EB09B-EEB9-4899-AEB9-6096B5412A1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 name="Picture 66" descr="NCCP CMYK BI.jpg">
          <a:extLst>
            <a:ext uri="{FF2B5EF4-FFF2-40B4-BE49-F238E27FC236}">
              <a16:creationId xmlns:a16="http://schemas.microsoft.com/office/drawing/2014/main" id="{3D058925-9606-4BDB-9B1E-3D4715DEEEA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8" name="Picture 67" descr="NCCP CMYK BI.jpg">
          <a:extLst>
            <a:ext uri="{FF2B5EF4-FFF2-40B4-BE49-F238E27FC236}">
              <a16:creationId xmlns:a16="http://schemas.microsoft.com/office/drawing/2014/main" id="{80C5A043-2222-4B69-8650-53EE563D251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 name="Picture 68" descr="NCCP CMYK BI.jpg">
          <a:extLst>
            <a:ext uri="{FF2B5EF4-FFF2-40B4-BE49-F238E27FC236}">
              <a16:creationId xmlns:a16="http://schemas.microsoft.com/office/drawing/2014/main" id="{9015FA75-8644-4625-AC3D-AC45E2B62B3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 name="Picture 69" descr="NCCP CMYK BI.jpg">
          <a:extLst>
            <a:ext uri="{FF2B5EF4-FFF2-40B4-BE49-F238E27FC236}">
              <a16:creationId xmlns:a16="http://schemas.microsoft.com/office/drawing/2014/main" id="{D9B23BF2-B829-42A8-AD94-9C542F493E1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1" name="Picture 70" descr="NCCP CMYK BI.jpg">
          <a:extLst>
            <a:ext uri="{FF2B5EF4-FFF2-40B4-BE49-F238E27FC236}">
              <a16:creationId xmlns:a16="http://schemas.microsoft.com/office/drawing/2014/main" id="{D859DBB0-1113-4C13-80D1-BE54DAF7885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2" name="Picture 71" descr="NCCP CMYK BI.jpg">
          <a:extLst>
            <a:ext uri="{FF2B5EF4-FFF2-40B4-BE49-F238E27FC236}">
              <a16:creationId xmlns:a16="http://schemas.microsoft.com/office/drawing/2014/main" id="{3AAD4502-AD44-4C5E-B14D-07C94F3A210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 name="Picture 72" descr="NCCP CMYK BI.jpg">
          <a:extLst>
            <a:ext uri="{FF2B5EF4-FFF2-40B4-BE49-F238E27FC236}">
              <a16:creationId xmlns:a16="http://schemas.microsoft.com/office/drawing/2014/main" id="{2B68FBF2-19CD-4920-9B48-587D4138F15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4" name="Picture 73" descr="NCCP CMYK BI.jpg">
          <a:extLst>
            <a:ext uri="{FF2B5EF4-FFF2-40B4-BE49-F238E27FC236}">
              <a16:creationId xmlns:a16="http://schemas.microsoft.com/office/drawing/2014/main" id="{793AA92D-442E-4000-AA62-A75A5B9E2D6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5" name="Picture 74" descr="NCCP CMYK BI.jpg">
          <a:extLst>
            <a:ext uri="{FF2B5EF4-FFF2-40B4-BE49-F238E27FC236}">
              <a16:creationId xmlns:a16="http://schemas.microsoft.com/office/drawing/2014/main" id="{7E843130-3518-40DD-A1BD-D7689882956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twoCellAnchor editAs="oneCell">
    <xdr:from>
      <xdr:col>10</xdr:col>
      <xdr:colOff>0</xdr:colOff>
      <xdr:row>1</xdr:row>
      <xdr:rowOff>0</xdr:rowOff>
    </xdr:from>
    <xdr:to>
      <xdr:col>10</xdr:col>
      <xdr:colOff>0</xdr:colOff>
      <xdr:row>3</xdr:row>
      <xdr:rowOff>115970</xdr:rowOff>
    </xdr:to>
    <xdr:pic>
      <xdr:nvPicPr>
        <xdr:cNvPr id="76" name="Picture 75" descr="NCCP CMYK BI.jpg">
          <a:extLst>
            <a:ext uri="{FF2B5EF4-FFF2-40B4-BE49-F238E27FC236}">
              <a16:creationId xmlns:a16="http://schemas.microsoft.com/office/drawing/2014/main" id="{B04E557A-437A-4F17-AB1F-3EC617458F25}"/>
            </a:ext>
          </a:extLst>
        </xdr:cNvPr>
        <xdr:cNvPicPr>
          <a:picLocks noChangeAspect="1"/>
        </xdr:cNvPicPr>
      </xdr:nvPicPr>
      <xdr:blipFill>
        <a:blip xmlns:r="http://schemas.openxmlformats.org/officeDocument/2006/relationships" r:embed="rId1" cstate="print"/>
        <a:stretch>
          <a:fillRect/>
        </a:stretch>
      </xdr:blipFill>
      <xdr:spPr>
        <a:xfrm>
          <a:off x="7296150" y="171450"/>
          <a:ext cx="0" cy="487445"/>
        </a:xfrm>
        <a:prstGeom prst="rect">
          <a:avLst/>
        </a:prstGeom>
      </xdr:spPr>
    </xdr:pic>
    <xdr:clientData/>
  </xdr:twoCellAnchor>
  <xdr:oneCellAnchor>
    <xdr:from>
      <xdr:col>21</xdr:col>
      <xdr:colOff>0</xdr:colOff>
      <xdr:row>1</xdr:row>
      <xdr:rowOff>0</xdr:rowOff>
    </xdr:from>
    <xdr:ext cx="0" cy="510159"/>
    <xdr:pic>
      <xdr:nvPicPr>
        <xdr:cNvPr id="77" name="Picture 76" descr="NCCP CMYK BI.jpg">
          <a:extLst>
            <a:ext uri="{FF2B5EF4-FFF2-40B4-BE49-F238E27FC236}">
              <a16:creationId xmlns:a16="http://schemas.microsoft.com/office/drawing/2014/main" id="{7DB5D886-8376-403B-9DA2-22E2A560BE02}"/>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21</xdr:col>
      <xdr:colOff>0</xdr:colOff>
      <xdr:row>1</xdr:row>
      <xdr:rowOff>0</xdr:rowOff>
    </xdr:from>
    <xdr:ext cx="0" cy="510159"/>
    <xdr:pic>
      <xdr:nvPicPr>
        <xdr:cNvPr id="78" name="Picture 77" descr="NCCP CMYK BI.jpg">
          <a:extLst>
            <a:ext uri="{FF2B5EF4-FFF2-40B4-BE49-F238E27FC236}">
              <a16:creationId xmlns:a16="http://schemas.microsoft.com/office/drawing/2014/main" id="{0FE11670-7B9B-4346-A771-1FC4E51A7830}"/>
            </a:ext>
          </a:extLst>
        </xdr:cNvPr>
        <xdr:cNvPicPr>
          <a:picLocks noChangeAspect="1"/>
        </xdr:cNvPicPr>
      </xdr:nvPicPr>
      <xdr:blipFill>
        <a:blip xmlns:r="http://schemas.openxmlformats.org/officeDocument/2006/relationships" r:embed="rId1" cstate="print"/>
        <a:stretch>
          <a:fillRect/>
        </a:stretch>
      </xdr:blipFill>
      <xdr:spPr>
        <a:xfrm>
          <a:off x="14592300" y="171450"/>
          <a:ext cx="0" cy="510159"/>
        </a:xfrm>
        <a:prstGeom prst="rect">
          <a:avLst/>
        </a:prstGeom>
      </xdr:spPr>
    </xdr:pic>
    <xdr:clientData/>
  </xdr:oneCellAnchor>
  <xdr:oneCellAnchor>
    <xdr:from>
      <xdr:col>23</xdr:col>
      <xdr:colOff>0</xdr:colOff>
      <xdr:row>1</xdr:row>
      <xdr:rowOff>0</xdr:rowOff>
    </xdr:from>
    <xdr:ext cx="0" cy="513822"/>
    <xdr:pic>
      <xdr:nvPicPr>
        <xdr:cNvPr id="79" name="Picture 78" descr="NCCP CMYK BI.jpg">
          <a:extLst>
            <a:ext uri="{FF2B5EF4-FFF2-40B4-BE49-F238E27FC236}">
              <a16:creationId xmlns:a16="http://schemas.microsoft.com/office/drawing/2014/main" id="{BEBF090A-26E7-4FC6-9F4A-B0C14B6FAFD1}"/>
            </a:ext>
          </a:extLst>
        </xdr:cNvPr>
        <xdr:cNvPicPr>
          <a:picLocks noChangeAspect="1"/>
        </xdr:cNvPicPr>
      </xdr:nvPicPr>
      <xdr:blipFill>
        <a:blip xmlns:r="http://schemas.openxmlformats.org/officeDocument/2006/relationships" r:embed="rId1" cstate="print"/>
        <a:stretch>
          <a:fillRect/>
        </a:stretch>
      </xdr:blipFill>
      <xdr:spPr>
        <a:xfrm>
          <a:off x="16078200" y="171450"/>
          <a:ext cx="0" cy="513822"/>
        </a:xfrm>
        <a:prstGeom prst="rect">
          <a:avLst/>
        </a:prstGeom>
      </xdr:spPr>
    </xdr:pic>
    <xdr:clientData/>
  </xdr:oneCellAnchor>
  <xdr:oneCellAnchor>
    <xdr:from>
      <xdr:col>28</xdr:col>
      <xdr:colOff>0</xdr:colOff>
      <xdr:row>1</xdr:row>
      <xdr:rowOff>0</xdr:rowOff>
    </xdr:from>
    <xdr:ext cx="0" cy="513822"/>
    <xdr:pic>
      <xdr:nvPicPr>
        <xdr:cNvPr id="80" name="Picture 79" descr="NCCP CMYK BI.jpg">
          <a:extLst>
            <a:ext uri="{FF2B5EF4-FFF2-40B4-BE49-F238E27FC236}">
              <a16:creationId xmlns:a16="http://schemas.microsoft.com/office/drawing/2014/main" id="{D3127511-9B7A-4565-B9AD-B502B9AF59D1}"/>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13822"/>
        </a:xfrm>
        <a:prstGeom prst="rect">
          <a:avLst/>
        </a:prstGeom>
      </xdr:spPr>
    </xdr:pic>
    <xdr:clientData/>
  </xdr:oneCellAnchor>
  <xdr:oneCellAnchor>
    <xdr:from>
      <xdr:col>28</xdr:col>
      <xdr:colOff>0</xdr:colOff>
      <xdr:row>1</xdr:row>
      <xdr:rowOff>0</xdr:rowOff>
    </xdr:from>
    <xdr:ext cx="0" cy="500892"/>
    <xdr:pic>
      <xdr:nvPicPr>
        <xdr:cNvPr id="81" name="Picture 80" descr="NCCP CMYK BI.jpg">
          <a:extLst>
            <a:ext uri="{FF2B5EF4-FFF2-40B4-BE49-F238E27FC236}">
              <a16:creationId xmlns:a16="http://schemas.microsoft.com/office/drawing/2014/main" id="{88E221F2-0C66-4E58-9D94-04A1D12CF9EC}"/>
            </a:ext>
          </a:extLst>
        </xdr:cNvPr>
        <xdr:cNvPicPr>
          <a:picLocks noChangeAspect="1"/>
        </xdr:cNvPicPr>
      </xdr:nvPicPr>
      <xdr:blipFill>
        <a:blip xmlns:r="http://schemas.openxmlformats.org/officeDocument/2006/relationships" r:embed="rId1" cstate="print"/>
        <a:stretch>
          <a:fillRect/>
        </a:stretch>
      </xdr:blipFill>
      <xdr:spPr>
        <a:xfrm>
          <a:off x="19792950" y="171450"/>
          <a:ext cx="0" cy="500892"/>
        </a:xfrm>
        <a:prstGeom prst="rect">
          <a:avLst/>
        </a:prstGeom>
      </xdr:spPr>
    </xdr:pic>
    <xdr:clientData/>
  </xdr:oneCellAnchor>
  <xdr:oneCellAnchor>
    <xdr:from>
      <xdr:col>19</xdr:col>
      <xdr:colOff>0</xdr:colOff>
      <xdr:row>42</xdr:row>
      <xdr:rowOff>0</xdr:rowOff>
    </xdr:from>
    <xdr:ext cx="0" cy="510159"/>
    <xdr:pic>
      <xdr:nvPicPr>
        <xdr:cNvPr id="521" name="Picture 520" descr="NCCP CMYK BI.jpg">
          <a:extLst>
            <a:ext uri="{FF2B5EF4-FFF2-40B4-BE49-F238E27FC236}">
              <a16:creationId xmlns:a16="http://schemas.microsoft.com/office/drawing/2014/main" id="{B8FBCA3D-BD75-46BC-8936-292D731023C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22" name="Picture 521" descr="NCCP CMYK BI.jpg">
          <a:extLst>
            <a:ext uri="{FF2B5EF4-FFF2-40B4-BE49-F238E27FC236}">
              <a16:creationId xmlns:a16="http://schemas.microsoft.com/office/drawing/2014/main" id="{D2ED30C8-5F84-4DD6-95B2-E1B5B946DAC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23" name="Picture 522" descr="NCCP CMYK BI.jpg">
          <a:extLst>
            <a:ext uri="{FF2B5EF4-FFF2-40B4-BE49-F238E27FC236}">
              <a16:creationId xmlns:a16="http://schemas.microsoft.com/office/drawing/2014/main" id="{3BFBBA7F-E20F-4136-8A5B-2D057EEC755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24" name="Picture 523" descr="NCCP CMYK BI.jpg">
          <a:extLst>
            <a:ext uri="{FF2B5EF4-FFF2-40B4-BE49-F238E27FC236}">
              <a16:creationId xmlns:a16="http://schemas.microsoft.com/office/drawing/2014/main" id="{83CC3E4A-494D-4EF7-A7A4-8C652C29538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25" name="Picture 524" descr="NCCP CMYK BI.jpg">
          <a:extLst>
            <a:ext uri="{FF2B5EF4-FFF2-40B4-BE49-F238E27FC236}">
              <a16:creationId xmlns:a16="http://schemas.microsoft.com/office/drawing/2014/main" id="{C14CE4DD-013C-49CB-85EF-7D3EBB2901C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26" name="Picture 525" descr="NCCP CMYK BI.jpg">
          <a:extLst>
            <a:ext uri="{FF2B5EF4-FFF2-40B4-BE49-F238E27FC236}">
              <a16:creationId xmlns:a16="http://schemas.microsoft.com/office/drawing/2014/main" id="{B9E7C193-9AD0-40C8-BAFA-F009CBCFB58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27" name="Picture 526" descr="NCCP CMYK BI.jpg">
          <a:extLst>
            <a:ext uri="{FF2B5EF4-FFF2-40B4-BE49-F238E27FC236}">
              <a16:creationId xmlns:a16="http://schemas.microsoft.com/office/drawing/2014/main" id="{FBB50CFC-DEF5-4036-B9BB-2E18F2FF22D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28" name="Picture 527" descr="NCCP CMYK BI.jpg">
          <a:extLst>
            <a:ext uri="{FF2B5EF4-FFF2-40B4-BE49-F238E27FC236}">
              <a16:creationId xmlns:a16="http://schemas.microsoft.com/office/drawing/2014/main" id="{8AC61D20-CDB2-4704-AC38-3370571D79D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29" name="Picture 528" descr="NCCP CMYK BI.jpg">
          <a:extLst>
            <a:ext uri="{FF2B5EF4-FFF2-40B4-BE49-F238E27FC236}">
              <a16:creationId xmlns:a16="http://schemas.microsoft.com/office/drawing/2014/main" id="{730BC23D-00AC-47A3-A115-3906354C555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30" name="Picture 529" descr="NCCP CMYK BI.jpg">
          <a:extLst>
            <a:ext uri="{FF2B5EF4-FFF2-40B4-BE49-F238E27FC236}">
              <a16:creationId xmlns:a16="http://schemas.microsoft.com/office/drawing/2014/main" id="{015DE35A-EB8F-42F9-B695-3B342D3CBEA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31" name="Picture 530" descr="NCCP CMYK BI.jpg">
          <a:extLst>
            <a:ext uri="{FF2B5EF4-FFF2-40B4-BE49-F238E27FC236}">
              <a16:creationId xmlns:a16="http://schemas.microsoft.com/office/drawing/2014/main" id="{F7FC4730-A298-4846-9911-83F6A0C08E4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32" name="Picture 531" descr="NCCP CMYK BI.jpg">
          <a:extLst>
            <a:ext uri="{FF2B5EF4-FFF2-40B4-BE49-F238E27FC236}">
              <a16:creationId xmlns:a16="http://schemas.microsoft.com/office/drawing/2014/main" id="{11D55A7B-F07C-4752-B492-8FEC32484C0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33" name="Picture 532" descr="NCCP CMYK BI.jpg">
          <a:extLst>
            <a:ext uri="{FF2B5EF4-FFF2-40B4-BE49-F238E27FC236}">
              <a16:creationId xmlns:a16="http://schemas.microsoft.com/office/drawing/2014/main" id="{F0D69A8C-27D6-4A25-A977-B21200727A7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534" name="Picture 533" descr="NCCP CMYK BI.jpg">
          <a:extLst>
            <a:ext uri="{FF2B5EF4-FFF2-40B4-BE49-F238E27FC236}">
              <a16:creationId xmlns:a16="http://schemas.microsoft.com/office/drawing/2014/main" id="{7184F003-E7DB-43D1-926E-63FE77B1996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35" name="Picture 534" descr="NCCP CMYK BI.jpg">
          <a:extLst>
            <a:ext uri="{FF2B5EF4-FFF2-40B4-BE49-F238E27FC236}">
              <a16:creationId xmlns:a16="http://schemas.microsoft.com/office/drawing/2014/main" id="{DE90BA70-0308-495A-8C53-51D16AE8BB4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36" name="Picture 535" descr="NCCP CMYK BI.jpg">
          <a:extLst>
            <a:ext uri="{FF2B5EF4-FFF2-40B4-BE49-F238E27FC236}">
              <a16:creationId xmlns:a16="http://schemas.microsoft.com/office/drawing/2014/main" id="{5B221ABC-9565-4246-9EF1-1A0A843EA85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37" name="Picture 536" descr="NCCP CMYK BI.jpg">
          <a:extLst>
            <a:ext uri="{FF2B5EF4-FFF2-40B4-BE49-F238E27FC236}">
              <a16:creationId xmlns:a16="http://schemas.microsoft.com/office/drawing/2014/main" id="{2B6F683B-4D52-416F-BCF1-142C81444B3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38" name="Picture 537" descr="NCCP CMYK BI.jpg">
          <a:extLst>
            <a:ext uri="{FF2B5EF4-FFF2-40B4-BE49-F238E27FC236}">
              <a16:creationId xmlns:a16="http://schemas.microsoft.com/office/drawing/2014/main" id="{592E49D8-F1CF-45CA-AECE-AFC38C34F5F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39" name="Picture 538" descr="NCCP CMYK BI.jpg">
          <a:extLst>
            <a:ext uri="{FF2B5EF4-FFF2-40B4-BE49-F238E27FC236}">
              <a16:creationId xmlns:a16="http://schemas.microsoft.com/office/drawing/2014/main" id="{6C292E3C-8883-4BF0-93FE-38ABBB2CAC3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40" name="Picture 539" descr="NCCP CMYK BI.jpg">
          <a:extLst>
            <a:ext uri="{FF2B5EF4-FFF2-40B4-BE49-F238E27FC236}">
              <a16:creationId xmlns:a16="http://schemas.microsoft.com/office/drawing/2014/main" id="{71A7CC8B-99A2-4545-A76B-86BA84D2246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41" name="Picture 540" descr="NCCP CMYK BI.jpg">
          <a:extLst>
            <a:ext uri="{FF2B5EF4-FFF2-40B4-BE49-F238E27FC236}">
              <a16:creationId xmlns:a16="http://schemas.microsoft.com/office/drawing/2014/main" id="{DA446380-1B44-433C-A81F-152F7ADE765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42" name="Picture 541" descr="NCCP CMYK BI.jpg">
          <a:extLst>
            <a:ext uri="{FF2B5EF4-FFF2-40B4-BE49-F238E27FC236}">
              <a16:creationId xmlns:a16="http://schemas.microsoft.com/office/drawing/2014/main" id="{4E0756A9-BC42-4547-8F76-F119477F7F7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43" name="Picture 542" descr="NCCP CMYK BI.jpg">
          <a:extLst>
            <a:ext uri="{FF2B5EF4-FFF2-40B4-BE49-F238E27FC236}">
              <a16:creationId xmlns:a16="http://schemas.microsoft.com/office/drawing/2014/main" id="{0EA70745-0F90-4699-A420-560957687B1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44" name="Picture 543" descr="NCCP CMYK BI.jpg">
          <a:extLst>
            <a:ext uri="{FF2B5EF4-FFF2-40B4-BE49-F238E27FC236}">
              <a16:creationId xmlns:a16="http://schemas.microsoft.com/office/drawing/2014/main" id="{78D832FF-9D53-4D08-B469-0311B7FFF79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45" name="Picture 544" descr="NCCP CMYK BI.jpg">
          <a:extLst>
            <a:ext uri="{FF2B5EF4-FFF2-40B4-BE49-F238E27FC236}">
              <a16:creationId xmlns:a16="http://schemas.microsoft.com/office/drawing/2014/main" id="{7C40B462-2F1D-4EA4-BAEF-1E4FF78934E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46" name="Picture 545" descr="NCCP CMYK BI.jpg">
          <a:extLst>
            <a:ext uri="{FF2B5EF4-FFF2-40B4-BE49-F238E27FC236}">
              <a16:creationId xmlns:a16="http://schemas.microsoft.com/office/drawing/2014/main" id="{82F2CA6C-AF67-468C-8545-FA10BEFDDED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47" name="Picture 546" descr="NCCP CMYK BI.jpg">
          <a:extLst>
            <a:ext uri="{FF2B5EF4-FFF2-40B4-BE49-F238E27FC236}">
              <a16:creationId xmlns:a16="http://schemas.microsoft.com/office/drawing/2014/main" id="{99B0315F-B756-4216-BF18-FE781754751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48" name="Picture 547" descr="NCCP CMYK BI.jpg">
          <a:extLst>
            <a:ext uri="{FF2B5EF4-FFF2-40B4-BE49-F238E27FC236}">
              <a16:creationId xmlns:a16="http://schemas.microsoft.com/office/drawing/2014/main" id="{F2137134-1841-4CBB-B4D4-A0CBC10D16D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49" name="Picture 548" descr="NCCP CMYK BI.jpg">
          <a:extLst>
            <a:ext uri="{FF2B5EF4-FFF2-40B4-BE49-F238E27FC236}">
              <a16:creationId xmlns:a16="http://schemas.microsoft.com/office/drawing/2014/main" id="{4BD01B5D-0159-47FB-AC9A-4EE0A05ED3B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50" name="Picture 549" descr="NCCP CMYK BI.jpg">
          <a:extLst>
            <a:ext uri="{FF2B5EF4-FFF2-40B4-BE49-F238E27FC236}">
              <a16:creationId xmlns:a16="http://schemas.microsoft.com/office/drawing/2014/main" id="{E1755AB7-E2AC-460F-8E8C-6E587D0BACC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551" name="Picture 550" descr="NCCP CMYK BI.jpg">
          <a:extLst>
            <a:ext uri="{FF2B5EF4-FFF2-40B4-BE49-F238E27FC236}">
              <a16:creationId xmlns:a16="http://schemas.microsoft.com/office/drawing/2014/main" id="{905A64F9-6CA7-4C7E-9D28-B1177412986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52" name="Picture 551" descr="NCCP CMYK BI.jpg">
          <a:extLst>
            <a:ext uri="{FF2B5EF4-FFF2-40B4-BE49-F238E27FC236}">
              <a16:creationId xmlns:a16="http://schemas.microsoft.com/office/drawing/2014/main" id="{47E65DDA-52F1-4257-B413-CA5122B5D05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53" name="Picture 552" descr="NCCP CMYK BI.jpg">
          <a:extLst>
            <a:ext uri="{FF2B5EF4-FFF2-40B4-BE49-F238E27FC236}">
              <a16:creationId xmlns:a16="http://schemas.microsoft.com/office/drawing/2014/main" id="{E72AA8F0-8294-47EC-9CC4-A0E81796B33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54" name="Picture 553" descr="NCCP CMYK BI.jpg">
          <a:extLst>
            <a:ext uri="{FF2B5EF4-FFF2-40B4-BE49-F238E27FC236}">
              <a16:creationId xmlns:a16="http://schemas.microsoft.com/office/drawing/2014/main" id="{707EA9D5-A840-49E1-B625-3E66F1D756A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55" name="Picture 554" descr="NCCP CMYK BI.jpg">
          <a:extLst>
            <a:ext uri="{FF2B5EF4-FFF2-40B4-BE49-F238E27FC236}">
              <a16:creationId xmlns:a16="http://schemas.microsoft.com/office/drawing/2014/main" id="{F3A01B60-5AF7-4186-832E-5FFC2231ABF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56" name="Picture 555" descr="NCCP CMYK BI.jpg">
          <a:extLst>
            <a:ext uri="{FF2B5EF4-FFF2-40B4-BE49-F238E27FC236}">
              <a16:creationId xmlns:a16="http://schemas.microsoft.com/office/drawing/2014/main" id="{50218D62-44EB-4B8A-96E7-D1C2B3D9BF2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57" name="Picture 556" descr="NCCP CMYK BI.jpg">
          <a:extLst>
            <a:ext uri="{FF2B5EF4-FFF2-40B4-BE49-F238E27FC236}">
              <a16:creationId xmlns:a16="http://schemas.microsoft.com/office/drawing/2014/main" id="{6B4E1C61-A2F0-4C1F-8116-848FCEB38AC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58" name="Picture 557" descr="NCCP CMYK BI.jpg">
          <a:extLst>
            <a:ext uri="{FF2B5EF4-FFF2-40B4-BE49-F238E27FC236}">
              <a16:creationId xmlns:a16="http://schemas.microsoft.com/office/drawing/2014/main" id="{49CD951C-A8C0-4E39-AD7D-17D4743DF62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59" name="Picture 558" descr="NCCP CMYK BI.jpg">
          <a:extLst>
            <a:ext uri="{FF2B5EF4-FFF2-40B4-BE49-F238E27FC236}">
              <a16:creationId xmlns:a16="http://schemas.microsoft.com/office/drawing/2014/main" id="{D831B105-BD58-4D5B-BF66-EBCF040A3C6D}"/>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60" name="Picture 559" descr="NCCP CMYK BI.jpg">
          <a:extLst>
            <a:ext uri="{FF2B5EF4-FFF2-40B4-BE49-F238E27FC236}">
              <a16:creationId xmlns:a16="http://schemas.microsoft.com/office/drawing/2014/main" id="{858B8FE7-7B1A-4131-97BF-BA2946FDB32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61" name="Picture 560" descr="NCCP CMYK BI.jpg">
          <a:extLst>
            <a:ext uri="{FF2B5EF4-FFF2-40B4-BE49-F238E27FC236}">
              <a16:creationId xmlns:a16="http://schemas.microsoft.com/office/drawing/2014/main" id="{A644C8B9-8E80-4247-A921-F131F2883C0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62" name="Picture 561" descr="NCCP CMYK BI.jpg">
          <a:extLst>
            <a:ext uri="{FF2B5EF4-FFF2-40B4-BE49-F238E27FC236}">
              <a16:creationId xmlns:a16="http://schemas.microsoft.com/office/drawing/2014/main" id="{6AB052C9-3EC1-4908-8E8C-0F1DF0D3691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63" name="Picture 562" descr="NCCP CMYK BI.jpg">
          <a:extLst>
            <a:ext uri="{FF2B5EF4-FFF2-40B4-BE49-F238E27FC236}">
              <a16:creationId xmlns:a16="http://schemas.microsoft.com/office/drawing/2014/main" id="{C9F7FC8A-2DBB-4B3E-A625-D34BDC4B8B5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64" name="Picture 563" descr="NCCP CMYK BI.jpg">
          <a:extLst>
            <a:ext uri="{FF2B5EF4-FFF2-40B4-BE49-F238E27FC236}">
              <a16:creationId xmlns:a16="http://schemas.microsoft.com/office/drawing/2014/main" id="{2FB69A1B-513F-43D4-A3AF-EA083F73E5B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65" name="Picture 564" descr="NCCP CMYK BI.jpg">
          <a:extLst>
            <a:ext uri="{FF2B5EF4-FFF2-40B4-BE49-F238E27FC236}">
              <a16:creationId xmlns:a16="http://schemas.microsoft.com/office/drawing/2014/main" id="{899AF003-474C-4AAD-8B25-98B1DCF3143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66" name="Picture 565" descr="NCCP CMYK BI.jpg">
          <a:extLst>
            <a:ext uri="{FF2B5EF4-FFF2-40B4-BE49-F238E27FC236}">
              <a16:creationId xmlns:a16="http://schemas.microsoft.com/office/drawing/2014/main" id="{F2748DAD-F374-4779-80D3-148A2CE1661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67" name="Picture 566" descr="NCCP CMYK BI.jpg">
          <a:extLst>
            <a:ext uri="{FF2B5EF4-FFF2-40B4-BE49-F238E27FC236}">
              <a16:creationId xmlns:a16="http://schemas.microsoft.com/office/drawing/2014/main" id="{EB63FFD7-272E-456F-BE8C-98F9D7D8B91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68" name="Picture 567" descr="NCCP CMYK BI.jpg">
          <a:extLst>
            <a:ext uri="{FF2B5EF4-FFF2-40B4-BE49-F238E27FC236}">
              <a16:creationId xmlns:a16="http://schemas.microsoft.com/office/drawing/2014/main" id="{C675B7FA-C68D-4142-B8E8-D8F79E01E60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69" name="Picture 568" descr="NCCP CMYK BI.jpg">
          <a:extLst>
            <a:ext uri="{FF2B5EF4-FFF2-40B4-BE49-F238E27FC236}">
              <a16:creationId xmlns:a16="http://schemas.microsoft.com/office/drawing/2014/main" id="{33666D2B-F8A7-4E51-B82E-1D700BFAB3D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70" name="Picture 569" descr="NCCP CMYK BI.jpg">
          <a:extLst>
            <a:ext uri="{FF2B5EF4-FFF2-40B4-BE49-F238E27FC236}">
              <a16:creationId xmlns:a16="http://schemas.microsoft.com/office/drawing/2014/main" id="{A6A0F857-F3D7-4139-A0FE-F0886EC6D58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71" name="Picture 570" descr="NCCP CMYK BI.jpg">
          <a:extLst>
            <a:ext uri="{FF2B5EF4-FFF2-40B4-BE49-F238E27FC236}">
              <a16:creationId xmlns:a16="http://schemas.microsoft.com/office/drawing/2014/main" id="{DADD62B3-8618-47C8-AE55-D20AF9EE70A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72" name="Picture 571" descr="NCCP CMYK BI.jpg">
          <a:extLst>
            <a:ext uri="{FF2B5EF4-FFF2-40B4-BE49-F238E27FC236}">
              <a16:creationId xmlns:a16="http://schemas.microsoft.com/office/drawing/2014/main" id="{C1978993-CBD2-4E2D-B8AE-CB7A9F53C8D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73" name="Picture 572" descr="NCCP CMYK BI.jpg">
          <a:extLst>
            <a:ext uri="{FF2B5EF4-FFF2-40B4-BE49-F238E27FC236}">
              <a16:creationId xmlns:a16="http://schemas.microsoft.com/office/drawing/2014/main" id="{10DA3499-9646-4BDA-B722-2DD029CF48D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74" name="Picture 573" descr="NCCP CMYK BI.jpg">
          <a:extLst>
            <a:ext uri="{FF2B5EF4-FFF2-40B4-BE49-F238E27FC236}">
              <a16:creationId xmlns:a16="http://schemas.microsoft.com/office/drawing/2014/main" id="{2A677E56-E72F-43CA-AECD-1CFA46A1855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575" name="Picture 574" descr="NCCP CMYK BI.jpg">
          <a:extLst>
            <a:ext uri="{FF2B5EF4-FFF2-40B4-BE49-F238E27FC236}">
              <a16:creationId xmlns:a16="http://schemas.microsoft.com/office/drawing/2014/main" id="{358AC23A-48C2-4445-B1D4-14D290229FA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76" name="Picture 575" descr="NCCP CMYK BI.jpg">
          <a:extLst>
            <a:ext uri="{FF2B5EF4-FFF2-40B4-BE49-F238E27FC236}">
              <a16:creationId xmlns:a16="http://schemas.microsoft.com/office/drawing/2014/main" id="{0D60583C-D85E-4B04-AF67-50D25965EC4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577" name="Picture 576" descr="NCCP CMYK BI.jpg">
          <a:extLst>
            <a:ext uri="{FF2B5EF4-FFF2-40B4-BE49-F238E27FC236}">
              <a16:creationId xmlns:a16="http://schemas.microsoft.com/office/drawing/2014/main" id="{D26DC377-FAF1-47A6-A97A-0BC9BDD2389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578" name="Picture 577" descr="NCCP CMYK BI.jpg">
          <a:extLst>
            <a:ext uri="{FF2B5EF4-FFF2-40B4-BE49-F238E27FC236}">
              <a16:creationId xmlns:a16="http://schemas.microsoft.com/office/drawing/2014/main" id="{E324E776-A203-4C00-B998-F334E6D48B5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579" name="Picture 578" descr="NCCP CMYK BI.jpg">
          <a:extLst>
            <a:ext uri="{FF2B5EF4-FFF2-40B4-BE49-F238E27FC236}">
              <a16:creationId xmlns:a16="http://schemas.microsoft.com/office/drawing/2014/main" id="{DA879263-EA57-49E9-8934-9FF1647AD96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80" name="Picture 579" descr="NCCP CMYK BI.jpg">
          <a:extLst>
            <a:ext uri="{FF2B5EF4-FFF2-40B4-BE49-F238E27FC236}">
              <a16:creationId xmlns:a16="http://schemas.microsoft.com/office/drawing/2014/main" id="{50C78CE9-4ACE-4CBB-AD25-93035DC7975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81" name="Picture 580" descr="NCCP CMYK BI.jpg">
          <a:extLst>
            <a:ext uri="{FF2B5EF4-FFF2-40B4-BE49-F238E27FC236}">
              <a16:creationId xmlns:a16="http://schemas.microsoft.com/office/drawing/2014/main" id="{56465E27-4164-44FD-957B-D4B88AFCC0A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82" name="Picture 581" descr="NCCP CMYK BI.jpg">
          <a:extLst>
            <a:ext uri="{FF2B5EF4-FFF2-40B4-BE49-F238E27FC236}">
              <a16:creationId xmlns:a16="http://schemas.microsoft.com/office/drawing/2014/main" id="{BA399F2A-0D0D-4981-BA32-47208CC26AA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83" name="Picture 582" descr="NCCP CMYK BI.jpg">
          <a:extLst>
            <a:ext uri="{FF2B5EF4-FFF2-40B4-BE49-F238E27FC236}">
              <a16:creationId xmlns:a16="http://schemas.microsoft.com/office/drawing/2014/main" id="{2E8BD113-8895-482E-AC49-FE3ECF0288D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84" name="Picture 583" descr="NCCP CMYK BI.jpg">
          <a:extLst>
            <a:ext uri="{FF2B5EF4-FFF2-40B4-BE49-F238E27FC236}">
              <a16:creationId xmlns:a16="http://schemas.microsoft.com/office/drawing/2014/main" id="{AA48C49F-8D4C-4A8F-9E61-282603E2C63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85" name="Picture 584" descr="NCCP CMYK BI.jpg">
          <a:extLst>
            <a:ext uri="{FF2B5EF4-FFF2-40B4-BE49-F238E27FC236}">
              <a16:creationId xmlns:a16="http://schemas.microsoft.com/office/drawing/2014/main" id="{FB9A08F3-7556-4204-AAAA-5F62A9543B7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86" name="Picture 585" descr="NCCP CMYK BI.jpg">
          <a:extLst>
            <a:ext uri="{FF2B5EF4-FFF2-40B4-BE49-F238E27FC236}">
              <a16:creationId xmlns:a16="http://schemas.microsoft.com/office/drawing/2014/main" id="{7A7427B8-0C9B-44AF-9AA6-27B2490E5A5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587" name="Picture 586" descr="NCCP CMYK BI.jpg">
          <a:extLst>
            <a:ext uri="{FF2B5EF4-FFF2-40B4-BE49-F238E27FC236}">
              <a16:creationId xmlns:a16="http://schemas.microsoft.com/office/drawing/2014/main" id="{0F42ADAB-FB3E-46D7-BD15-C496E00BF8D1}"/>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588" name="Picture 587" descr="NCCP CMYK BI.jpg">
          <a:extLst>
            <a:ext uri="{FF2B5EF4-FFF2-40B4-BE49-F238E27FC236}">
              <a16:creationId xmlns:a16="http://schemas.microsoft.com/office/drawing/2014/main" id="{D3A4948A-CB95-4F62-B2E6-5B7E64CF8F4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589" name="Picture 588" descr="NCCP CMYK BI.jpg">
          <a:extLst>
            <a:ext uri="{FF2B5EF4-FFF2-40B4-BE49-F238E27FC236}">
              <a16:creationId xmlns:a16="http://schemas.microsoft.com/office/drawing/2014/main" id="{37F3566C-6647-4DF3-A740-750BF15E691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590" name="Picture 589" descr="NCCP CMYK BI.jpg">
          <a:extLst>
            <a:ext uri="{FF2B5EF4-FFF2-40B4-BE49-F238E27FC236}">
              <a16:creationId xmlns:a16="http://schemas.microsoft.com/office/drawing/2014/main" id="{9F6AF0E1-E80A-49E9-B8B8-C361B355726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91" name="Picture 590" descr="NCCP CMYK BI.jpg">
          <a:extLst>
            <a:ext uri="{FF2B5EF4-FFF2-40B4-BE49-F238E27FC236}">
              <a16:creationId xmlns:a16="http://schemas.microsoft.com/office/drawing/2014/main" id="{476413D1-45EE-428C-81B2-AD62B7F4783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592" name="Picture 591" descr="NCCP CMYK BI.jpg">
          <a:extLst>
            <a:ext uri="{FF2B5EF4-FFF2-40B4-BE49-F238E27FC236}">
              <a16:creationId xmlns:a16="http://schemas.microsoft.com/office/drawing/2014/main" id="{3A114D1C-732B-4E9B-922B-2CDE053D60D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593" name="Picture 592" descr="NCCP CMYK BI.jpg">
          <a:extLst>
            <a:ext uri="{FF2B5EF4-FFF2-40B4-BE49-F238E27FC236}">
              <a16:creationId xmlns:a16="http://schemas.microsoft.com/office/drawing/2014/main" id="{F29EF162-C1A6-4FA3-B396-53824334FBF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594" name="Picture 593" descr="NCCP CMYK BI.jpg">
          <a:extLst>
            <a:ext uri="{FF2B5EF4-FFF2-40B4-BE49-F238E27FC236}">
              <a16:creationId xmlns:a16="http://schemas.microsoft.com/office/drawing/2014/main" id="{13752B57-600B-4C49-8BC5-F0C1060F825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595" name="Picture 594" descr="NCCP CMYK BI.jpg">
          <a:extLst>
            <a:ext uri="{FF2B5EF4-FFF2-40B4-BE49-F238E27FC236}">
              <a16:creationId xmlns:a16="http://schemas.microsoft.com/office/drawing/2014/main" id="{662A8B35-21F0-4AE0-A356-09A0EBEAB89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596" name="Picture 595" descr="NCCP CMYK BI.jpg">
          <a:extLst>
            <a:ext uri="{FF2B5EF4-FFF2-40B4-BE49-F238E27FC236}">
              <a16:creationId xmlns:a16="http://schemas.microsoft.com/office/drawing/2014/main" id="{880E2993-FD74-44EA-BEFE-5E4DF6292F0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597" name="Picture 596" descr="NCCP CMYK BI.jpg">
          <a:extLst>
            <a:ext uri="{FF2B5EF4-FFF2-40B4-BE49-F238E27FC236}">
              <a16:creationId xmlns:a16="http://schemas.microsoft.com/office/drawing/2014/main" id="{3A390765-D283-44F0-99AF-36FD26B2479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598" name="Picture 597" descr="NCCP CMYK BI.jpg">
          <a:extLst>
            <a:ext uri="{FF2B5EF4-FFF2-40B4-BE49-F238E27FC236}">
              <a16:creationId xmlns:a16="http://schemas.microsoft.com/office/drawing/2014/main" id="{E816701A-58CC-4EA8-A506-EB07274E904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599" name="Picture 598" descr="NCCP CMYK BI.jpg">
          <a:extLst>
            <a:ext uri="{FF2B5EF4-FFF2-40B4-BE49-F238E27FC236}">
              <a16:creationId xmlns:a16="http://schemas.microsoft.com/office/drawing/2014/main" id="{77FDAD6A-647E-45EE-9196-F403BF767F8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00" name="Picture 599" descr="NCCP CMYK BI.jpg">
          <a:extLst>
            <a:ext uri="{FF2B5EF4-FFF2-40B4-BE49-F238E27FC236}">
              <a16:creationId xmlns:a16="http://schemas.microsoft.com/office/drawing/2014/main" id="{8B556E03-F2F7-43AF-855C-9ECD7CBF0EC0}"/>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01" name="Picture 600" descr="NCCP CMYK BI.jpg">
          <a:extLst>
            <a:ext uri="{FF2B5EF4-FFF2-40B4-BE49-F238E27FC236}">
              <a16:creationId xmlns:a16="http://schemas.microsoft.com/office/drawing/2014/main" id="{D9050BF8-7BD9-44C6-A100-405B57613AF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02" name="Picture 601" descr="NCCP CMYK BI.jpg">
          <a:extLst>
            <a:ext uri="{FF2B5EF4-FFF2-40B4-BE49-F238E27FC236}">
              <a16:creationId xmlns:a16="http://schemas.microsoft.com/office/drawing/2014/main" id="{4E124B8B-C243-49C9-8F99-2D16802D255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03" name="Picture 602" descr="NCCP CMYK BI.jpg">
          <a:extLst>
            <a:ext uri="{FF2B5EF4-FFF2-40B4-BE49-F238E27FC236}">
              <a16:creationId xmlns:a16="http://schemas.microsoft.com/office/drawing/2014/main" id="{E376F272-BFF5-4054-8B52-7238ED5DC66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04" name="Picture 603" descr="NCCP CMYK BI.jpg">
          <a:extLst>
            <a:ext uri="{FF2B5EF4-FFF2-40B4-BE49-F238E27FC236}">
              <a16:creationId xmlns:a16="http://schemas.microsoft.com/office/drawing/2014/main" id="{8DC326A1-64C6-472C-80B6-B1CC248BE44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05" name="Picture 604" descr="NCCP CMYK BI.jpg">
          <a:extLst>
            <a:ext uri="{FF2B5EF4-FFF2-40B4-BE49-F238E27FC236}">
              <a16:creationId xmlns:a16="http://schemas.microsoft.com/office/drawing/2014/main" id="{1C79E759-3045-48EE-BFD2-29A2ED3F09A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06" name="Picture 605" descr="NCCP CMYK BI.jpg">
          <a:extLst>
            <a:ext uri="{FF2B5EF4-FFF2-40B4-BE49-F238E27FC236}">
              <a16:creationId xmlns:a16="http://schemas.microsoft.com/office/drawing/2014/main" id="{388B9630-EC3F-462A-B572-22860F59F0A0}"/>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07" name="Picture 606" descr="NCCP CMYK BI.jpg">
          <a:extLst>
            <a:ext uri="{FF2B5EF4-FFF2-40B4-BE49-F238E27FC236}">
              <a16:creationId xmlns:a16="http://schemas.microsoft.com/office/drawing/2014/main" id="{98FEF32C-9470-42AF-953F-F41B4C8CDCB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08" name="Picture 607" descr="NCCP CMYK BI.jpg">
          <a:extLst>
            <a:ext uri="{FF2B5EF4-FFF2-40B4-BE49-F238E27FC236}">
              <a16:creationId xmlns:a16="http://schemas.microsoft.com/office/drawing/2014/main" id="{0DB25B21-1B3A-474D-A4AA-F0326C866AC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09" name="Picture 608" descr="NCCP CMYK BI.jpg">
          <a:extLst>
            <a:ext uri="{FF2B5EF4-FFF2-40B4-BE49-F238E27FC236}">
              <a16:creationId xmlns:a16="http://schemas.microsoft.com/office/drawing/2014/main" id="{42ADFA42-E46E-45A7-B1A5-060152F7F9F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10" name="Picture 609" descr="NCCP CMYK BI.jpg">
          <a:extLst>
            <a:ext uri="{FF2B5EF4-FFF2-40B4-BE49-F238E27FC236}">
              <a16:creationId xmlns:a16="http://schemas.microsoft.com/office/drawing/2014/main" id="{3BD5F78A-0735-4559-8573-A957128F3BD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11" name="Picture 610" descr="NCCP CMYK BI.jpg">
          <a:extLst>
            <a:ext uri="{FF2B5EF4-FFF2-40B4-BE49-F238E27FC236}">
              <a16:creationId xmlns:a16="http://schemas.microsoft.com/office/drawing/2014/main" id="{4F3B56E0-5FE0-4583-8496-45302065C99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12" name="Picture 611" descr="NCCP CMYK BI.jpg">
          <a:extLst>
            <a:ext uri="{FF2B5EF4-FFF2-40B4-BE49-F238E27FC236}">
              <a16:creationId xmlns:a16="http://schemas.microsoft.com/office/drawing/2014/main" id="{85F7DFB3-DAF8-4FE4-A0D0-13C1469031D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13" name="Picture 612" descr="NCCP CMYK BI.jpg">
          <a:extLst>
            <a:ext uri="{FF2B5EF4-FFF2-40B4-BE49-F238E27FC236}">
              <a16:creationId xmlns:a16="http://schemas.microsoft.com/office/drawing/2014/main" id="{7FFB2BAD-93F6-46D9-9485-C61C97BD602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14" name="Picture 613" descr="NCCP CMYK BI.jpg">
          <a:extLst>
            <a:ext uri="{FF2B5EF4-FFF2-40B4-BE49-F238E27FC236}">
              <a16:creationId xmlns:a16="http://schemas.microsoft.com/office/drawing/2014/main" id="{B381B049-2917-4586-8C08-889288BE005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15" name="Picture 614" descr="NCCP CMYK BI.jpg">
          <a:extLst>
            <a:ext uri="{FF2B5EF4-FFF2-40B4-BE49-F238E27FC236}">
              <a16:creationId xmlns:a16="http://schemas.microsoft.com/office/drawing/2014/main" id="{674D3C67-6E5E-465E-8C1B-A42C310A0443}"/>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616" name="Picture 615" descr="NCCP CMYK BI.jpg">
          <a:extLst>
            <a:ext uri="{FF2B5EF4-FFF2-40B4-BE49-F238E27FC236}">
              <a16:creationId xmlns:a16="http://schemas.microsoft.com/office/drawing/2014/main" id="{E82B2708-8AC4-446B-87C0-286D720CED8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17" name="Picture 616" descr="NCCP CMYK BI.jpg">
          <a:extLst>
            <a:ext uri="{FF2B5EF4-FFF2-40B4-BE49-F238E27FC236}">
              <a16:creationId xmlns:a16="http://schemas.microsoft.com/office/drawing/2014/main" id="{FA4C236A-2D40-4EE9-B177-156A258C596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18" name="Picture 617" descr="NCCP CMYK BI.jpg">
          <a:extLst>
            <a:ext uri="{FF2B5EF4-FFF2-40B4-BE49-F238E27FC236}">
              <a16:creationId xmlns:a16="http://schemas.microsoft.com/office/drawing/2014/main" id="{89D38A30-AEC7-4B44-A9DF-23088DA01BF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19" name="Picture 618" descr="NCCP CMYK BI.jpg">
          <a:extLst>
            <a:ext uri="{FF2B5EF4-FFF2-40B4-BE49-F238E27FC236}">
              <a16:creationId xmlns:a16="http://schemas.microsoft.com/office/drawing/2014/main" id="{C8BDD058-E0C9-4F33-BF1D-1121FF1A5A4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20" name="Picture 619" descr="NCCP CMYK BI.jpg">
          <a:extLst>
            <a:ext uri="{FF2B5EF4-FFF2-40B4-BE49-F238E27FC236}">
              <a16:creationId xmlns:a16="http://schemas.microsoft.com/office/drawing/2014/main" id="{A4ADE8F3-C2BC-4784-8863-8CDD1014BE8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21" name="Picture 620" descr="NCCP CMYK BI.jpg">
          <a:extLst>
            <a:ext uri="{FF2B5EF4-FFF2-40B4-BE49-F238E27FC236}">
              <a16:creationId xmlns:a16="http://schemas.microsoft.com/office/drawing/2014/main" id="{8359D9A3-61E6-4744-A0A5-01B69743C44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22" name="Picture 621" descr="NCCP CMYK BI.jpg">
          <a:extLst>
            <a:ext uri="{FF2B5EF4-FFF2-40B4-BE49-F238E27FC236}">
              <a16:creationId xmlns:a16="http://schemas.microsoft.com/office/drawing/2014/main" id="{695BDBAB-09FC-4FE5-AADB-B22FB2BC54A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23" name="Picture 622" descr="NCCP CMYK BI.jpg">
          <a:extLst>
            <a:ext uri="{FF2B5EF4-FFF2-40B4-BE49-F238E27FC236}">
              <a16:creationId xmlns:a16="http://schemas.microsoft.com/office/drawing/2014/main" id="{05C1CEE4-C52C-4981-85CF-BF31C156333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24" name="Picture 623" descr="NCCP CMYK BI.jpg">
          <a:extLst>
            <a:ext uri="{FF2B5EF4-FFF2-40B4-BE49-F238E27FC236}">
              <a16:creationId xmlns:a16="http://schemas.microsoft.com/office/drawing/2014/main" id="{79AE2501-8C6E-429B-9CB5-4E006F617B6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25" name="Picture 624" descr="NCCP CMYK BI.jpg">
          <a:extLst>
            <a:ext uri="{FF2B5EF4-FFF2-40B4-BE49-F238E27FC236}">
              <a16:creationId xmlns:a16="http://schemas.microsoft.com/office/drawing/2014/main" id="{2374591A-57EF-455B-AD25-FC63A6C45E5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26" name="Picture 625" descr="NCCP CMYK BI.jpg">
          <a:extLst>
            <a:ext uri="{FF2B5EF4-FFF2-40B4-BE49-F238E27FC236}">
              <a16:creationId xmlns:a16="http://schemas.microsoft.com/office/drawing/2014/main" id="{25EFBB54-48A0-40E9-B1C3-939EC4458D2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27" name="Picture 626" descr="NCCP CMYK BI.jpg">
          <a:extLst>
            <a:ext uri="{FF2B5EF4-FFF2-40B4-BE49-F238E27FC236}">
              <a16:creationId xmlns:a16="http://schemas.microsoft.com/office/drawing/2014/main" id="{2E180E04-A6B3-4F28-BDA4-820AA9B6852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28" name="Picture 627" descr="NCCP CMYK BI.jpg">
          <a:extLst>
            <a:ext uri="{FF2B5EF4-FFF2-40B4-BE49-F238E27FC236}">
              <a16:creationId xmlns:a16="http://schemas.microsoft.com/office/drawing/2014/main" id="{F2F71DDA-605D-4820-A471-AB36EA61AD7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29" name="Picture 628" descr="NCCP CMYK BI.jpg">
          <a:extLst>
            <a:ext uri="{FF2B5EF4-FFF2-40B4-BE49-F238E27FC236}">
              <a16:creationId xmlns:a16="http://schemas.microsoft.com/office/drawing/2014/main" id="{D8BFEFC6-9DA4-450E-996C-C4C969E6282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30" name="Picture 629" descr="NCCP CMYK BI.jpg">
          <a:extLst>
            <a:ext uri="{FF2B5EF4-FFF2-40B4-BE49-F238E27FC236}">
              <a16:creationId xmlns:a16="http://schemas.microsoft.com/office/drawing/2014/main" id="{CF6A5D04-3738-4565-817B-F31812E2840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31" name="Picture 630" descr="NCCP CMYK BI.jpg">
          <a:extLst>
            <a:ext uri="{FF2B5EF4-FFF2-40B4-BE49-F238E27FC236}">
              <a16:creationId xmlns:a16="http://schemas.microsoft.com/office/drawing/2014/main" id="{C1EF59ED-366F-4FF3-AB87-0F5CFB827AD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32" name="Picture 631" descr="NCCP CMYK BI.jpg">
          <a:extLst>
            <a:ext uri="{FF2B5EF4-FFF2-40B4-BE49-F238E27FC236}">
              <a16:creationId xmlns:a16="http://schemas.microsoft.com/office/drawing/2014/main" id="{3F783F79-8316-4CE3-A43C-072369EB474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33" name="Picture 632" descr="NCCP CMYK BI.jpg">
          <a:extLst>
            <a:ext uri="{FF2B5EF4-FFF2-40B4-BE49-F238E27FC236}">
              <a16:creationId xmlns:a16="http://schemas.microsoft.com/office/drawing/2014/main" id="{9F7FFEBC-854B-4322-A641-E9D7B4D607E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34" name="Picture 633" descr="NCCP CMYK BI.jpg">
          <a:extLst>
            <a:ext uri="{FF2B5EF4-FFF2-40B4-BE49-F238E27FC236}">
              <a16:creationId xmlns:a16="http://schemas.microsoft.com/office/drawing/2014/main" id="{401DFDC4-5DAB-4D2A-A630-3225E55F009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35" name="Picture 634" descr="NCCP CMYK BI.jpg">
          <a:extLst>
            <a:ext uri="{FF2B5EF4-FFF2-40B4-BE49-F238E27FC236}">
              <a16:creationId xmlns:a16="http://schemas.microsoft.com/office/drawing/2014/main" id="{322C24DA-7765-41EC-90E5-BBB786FCB31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36" name="Picture 635" descr="NCCP CMYK BI.jpg">
          <a:extLst>
            <a:ext uri="{FF2B5EF4-FFF2-40B4-BE49-F238E27FC236}">
              <a16:creationId xmlns:a16="http://schemas.microsoft.com/office/drawing/2014/main" id="{945B9F43-4449-4690-897C-8EC496DA228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37" name="Picture 636" descr="NCCP CMYK BI.jpg">
          <a:extLst>
            <a:ext uri="{FF2B5EF4-FFF2-40B4-BE49-F238E27FC236}">
              <a16:creationId xmlns:a16="http://schemas.microsoft.com/office/drawing/2014/main" id="{4E307B1C-FAD0-4420-A485-E67539E4F47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38" name="Picture 637" descr="NCCP CMYK BI.jpg">
          <a:extLst>
            <a:ext uri="{FF2B5EF4-FFF2-40B4-BE49-F238E27FC236}">
              <a16:creationId xmlns:a16="http://schemas.microsoft.com/office/drawing/2014/main" id="{1A723A5D-3B27-40BB-BA66-CB87490FBC2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39" name="Picture 638" descr="NCCP CMYK BI.jpg">
          <a:extLst>
            <a:ext uri="{FF2B5EF4-FFF2-40B4-BE49-F238E27FC236}">
              <a16:creationId xmlns:a16="http://schemas.microsoft.com/office/drawing/2014/main" id="{489F1476-8335-481E-8F8B-670019561D7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40" name="Picture 639" descr="NCCP CMYK BI.jpg">
          <a:extLst>
            <a:ext uri="{FF2B5EF4-FFF2-40B4-BE49-F238E27FC236}">
              <a16:creationId xmlns:a16="http://schemas.microsoft.com/office/drawing/2014/main" id="{B61E4A3A-70CC-411B-BE2F-5CD1AAD2D7C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41" name="Picture 640" descr="NCCP CMYK BI.jpg">
          <a:extLst>
            <a:ext uri="{FF2B5EF4-FFF2-40B4-BE49-F238E27FC236}">
              <a16:creationId xmlns:a16="http://schemas.microsoft.com/office/drawing/2014/main" id="{EB2EAB10-6502-4B18-AE95-7B190712958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42" name="Picture 641" descr="NCCP CMYK BI.jpg">
          <a:extLst>
            <a:ext uri="{FF2B5EF4-FFF2-40B4-BE49-F238E27FC236}">
              <a16:creationId xmlns:a16="http://schemas.microsoft.com/office/drawing/2014/main" id="{08E71881-68DF-47EA-9C11-1437ADC7E0B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43" name="Picture 642" descr="NCCP CMYK BI.jpg">
          <a:extLst>
            <a:ext uri="{FF2B5EF4-FFF2-40B4-BE49-F238E27FC236}">
              <a16:creationId xmlns:a16="http://schemas.microsoft.com/office/drawing/2014/main" id="{FE5FAED3-E218-4D74-8E91-DA80C7499C1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44" name="Picture 643" descr="NCCP CMYK BI.jpg">
          <a:extLst>
            <a:ext uri="{FF2B5EF4-FFF2-40B4-BE49-F238E27FC236}">
              <a16:creationId xmlns:a16="http://schemas.microsoft.com/office/drawing/2014/main" id="{320F84E6-DC99-4182-9656-ACCCA2B1D80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45" name="Picture 644" descr="NCCP CMYK BI.jpg">
          <a:extLst>
            <a:ext uri="{FF2B5EF4-FFF2-40B4-BE49-F238E27FC236}">
              <a16:creationId xmlns:a16="http://schemas.microsoft.com/office/drawing/2014/main" id="{5A49A84E-A351-4A8D-A074-ECC3F1B64A7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46" name="Picture 645" descr="NCCP CMYK BI.jpg">
          <a:extLst>
            <a:ext uri="{FF2B5EF4-FFF2-40B4-BE49-F238E27FC236}">
              <a16:creationId xmlns:a16="http://schemas.microsoft.com/office/drawing/2014/main" id="{EEB418EF-4157-4047-B603-45A5C5CE6D1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47" name="Picture 646" descr="NCCP CMYK BI.jpg">
          <a:extLst>
            <a:ext uri="{FF2B5EF4-FFF2-40B4-BE49-F238E27FC236}">
              <a16:creationId xmlns:a16="http://schemas.microsoft.com/office/drawing/2014/main" id="{458BB42F-34F9-4269-9773-1497A0DFA9C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48" name="Picture 647" descr="NCCP CMYK BI.jpg">
          <a:extLst>
            <a:ext uri="{FF2B5EF4-FFF2-40B4-BE49-F238E27FC236}">
              <a16:creationId xmlns:a16="http://schemas.microsoft.com/office/drawing/2014/main" id="{11F266A1-34F7-4886-AF56-ED030F79AC0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49" name="Picture 648" descr="NCCP CMYK BI.jpg">
          <a:extLst>
            <a:ext uri="{FF2B5EF4-FFF2-40B4-BE49-F238E27FC236}">
              <a16:creationId xmlns:a16="http://schemas.microsoft.com/office/drawing/2014/main" id="{2F271BBA-F753-4608-A718-417AEFA7C10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50" name="Picture 649" descr="NCCP CMYK BI.jpg">
          <a:extLst>
            <a:ext uri="{FF2B5EF4-FFF2-40B4-BE49-F238E27FC236}">
              <a16:creationId xmlns:a16="http://schemas.microsoft.com/office/drawing/2014/main" id="{4EEB1D41-F91B-4082-9C54-3C2019527A6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51" name="Picture 650" descr="NCCP CMYK BI.jpg">
          <a:extLst>
            <a:ext uri="{FF2B5EF4-FFF2-40B4-BE49-F238E27FC236}">
              <a16:creationId xmlns:a16="http://schemas.microsoft.com/office/drawing/2014/main" id="{8366B187-250D-4BE5-8397-0FD30441E2C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52" name="Picture 651" descr="NCCP CMYK BI.jpg">
          <a:extLst>
            <a:ext uri="{FF2B5EF4-FFF2-40B4-BE49-F238E27FC236}">
              <a16:creationId xmlns:a16="http://schemas.microsoft.com/office/drawing/2014/main" id="{581D77C0-EAD6-436C-8B14-3696ACE28BF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53" name="Picture 652" descr="NCCP CMYK BI.jpg">
          <a:extLst>
            <a:ext uri="{FF2B5EF4-FFF2-40B4-BE49-F238E27FC236}">
              <a16:creationId xmlns:a16="http://schemas.microsoft.com/office/drawing/2014/main" id="{A8744B70-0511-42DC-837B-F5FD6CF603D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54" name="Picture 653" descr="NCCP CMYK BI.jpg">
          <a:extLst>
            <a:ext uri="{FF2B5EF4-FFF2-40B4-BE49-F238E27FC236}">
              <a16:creationId xmlns:a16="http://schemas.microsoft.com/office/drawing/2014/main" id="{82794DA0-074B-46BB-86C6-12B93EC7597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55" name="Picture 654" descr="NCCP CMYK BI.jpg">
          <a:extLst>
            <a:ext uri="{FF2B5EF4-FFF2-40B4-BE49-F238E27FC236}">
              <a16:creationId xmlns:a16="http://schemas.microsoft.com/office/drawing/2014/main" id="{1892A7B5-9B8D-490F-BA24-8673E247090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56" name="Picture 655" descr="NCCP CMYK BI.jpg">
          <a:extLst>
            <a:ext uri="{FF2B5EF4-FFF2-40B4-BE49-F238E27FC236}">
              <a16:creationId xmlns:a16="http://schemas.microsoft.com/office/drawing/2014/main" id="{40E76016-5E3B-4E19-AFC0-6142D71638F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657" name="Picture 656" descr="NCCP CMYK BI.jpg">
          <a:extLst>
            <a:ext uri="{FF2B5EF4-FFF2-40B4-BE49-F238E27FC236}">
              <a16:creationId xmlns:a16="http://schemas.microsoft.com/office/drawing/2014/main" id="{8364233F-296C-429E-88BE-7CA53AEB45A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58" name="Picture 657" descr="NCCP CMYK BI.jpg">
          <a:extLst>
            <a:ext uri="{FF2B5EF4-FFF2-40B4-BE49-F238E27FC236}">
              <a16:creationId xmlns:a16="http://schemas.microsoft.com/office/drawing/2014/main" id="{D5DFB10C-FC90-48C6-A833-7F920518A7E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59" name="Picture 658" descr="NCCP CMYK BI.jpg">
          <a:extLst>
            <a:ext uri="{FF2B5EF4-FFF2-40B4-BE49-F238E27FC236}">
              <a16:creationId xmlns:a16="http://schemas.microsoft.com/office/drawing/2014/main" id="{70E486A1-B231-4207-9B8D-9A0EFE79BC2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60" name="Picture 659" descr="NCCP CMYK BI.jpg">
          <a:extLst>
            <a:ext uri="{FF2B5EF4-FFF2-40B4-BE49-F238E27FC236}">
              <a16:creationId xmlns:a16="http://schemas.microsoft.com/office/drawing/2014/main" id="{6148316C-2C7F-404C-9A74-7914B87E5E1D}"/>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61" name="Picture 660" descr="NCCP CMYK BI.jpg">
          <a:extLst>
            <a:ext uri="{FF2B5EF4-FFF2-40B4-BE49-F238E27FC236}">
              <a16:creationId xmlns:a16="http://schemas.microsoft.com/office/drawing/2014/main" id="{6DE60AAF-F65C-4E7E-A530-A53A2644E7F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62" name="Picture 661" descr="NCCP CMYK BI.jpg">
          <a:extLst>
            <a:ext uri="{FF2B5EF4-FFF2-40B4-BE49-F238E27FC236}">
              <a16:creationId xmlns:a16="http://schemas.microsoft.com/office/drawing/2014/main" id="{79F96023-CB9B-4C30-ABE6-51A17BCDAD4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63" name="Picture 662" descr="NCCP CMYK BI.jpg">
          <a:extLst>
            <a:ext uri="{FF2B5EF4-FFF2-40B4-BE49-F238E27FC236}">
              <a16:creationId xmlns:a16="http://schemas.microsoft.com/office/drawing/2014/main" id="{C5436D64-14B9-451E-95D3-5F7E0895E04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64" name="Picture 663" descr="NCCP CMYK BI.jpg">
          <a:extLst>
            <a:ext uri="{FF2B5EF4-FFF2-40B4-BE49-F238E27FC236}">
              <a16:creationId xmlns:a16="http://schemas.microsoft.com/office/drawing/2014/main" id="{898A6DAF-4094-41ED-901A-65722837B4C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65" name="Picture 664" descr="NCCP CMYK BI.jpg">
          <a:extLst>
            <a:ext uri="{FF2B5EF4-FFF2-40B4-BE49-F238E27FC236}">
              <a16:creationId xmlns:a16="http://schemas.microsoft.com/office/drawing/2014/main" id="{86EFE126-9797-4955-9A96-2BA7DA6E92D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66" name="Picture 665" descr="NCCP CMYK BI.jpg">
          <a:extLst>
            <a:ext uri="{FF2B5EF4-FFF2-40B4-BE49-F238E27FC236}">
              <a16:creationId xmlns:a16="http://schemas.microsoft.com/office/drawing/2014/main" id="{5793A74B-CCD8-433C-A505-7C6AB4D632BF}"/>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67" name="Picture 666" descr="NCCP CMYK BI.jpg">
          <a:extLst>
            <a:ext uri="{FF2B5EF4-FFF2-40B4-BE49-F238E27FC236}">
              <a16:creationId xmlns:a16="http://schemas.microsoft.com/office/drawing/2014/main" id="{C579EEBD-2560-42A5-BE95-2E61CD384AC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68" name="Picture 667" descr="NCCP CMYK BI.jpg">
          <a:extLst>
            <a:ext uri="{FF2B5EF4-FFF2-40B4-BE49-F238E27FC236}">
              <a16:creationId xmlns:a16="http://schemas.microsoft.com/office/drawing/2014/main" id="{425B3F72-F2F9-4C80-A3EB-9A77B2556EA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69" name="Picture 668" descr="NCCP CMYK BI.jpg">
          <a:extLst>
            <a:ext uri="{FF2B5EF4-FFF2-40B4-BE49-F238E27FC236}">
              <a16:creationId xmlns:a16="http://schemas.microsoft.com/office/drawing/2014/main" id="{330DDED5-FB0C-4EF9-A442-5A18490C0B8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70" name="Picture 669" descr="NCCP CMYK BI.jpg">
          <a:extLst>
            <a:ext uri="{FF2B5EF4-FFF2-40B4-BE49-F238E27FC236}">
              <a16:creationId xmlns:a16="http://schemas.microsoft.com/office/drawing/2014/main" id="{8A033521-A229-48CB-891C-9FD31AABDE0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71" name="Picture 670" descr="NCCP CMYK BI.jpg">
          <a:extLst>
            <a:ext uri="{FF2B5EF4-FFF2-40B4-BE49-F238E27FC236}">
              <a16:creationId xmlns:a16="http://schemas.microsoft.com/office/drawing/2014/main" id="{3A11E870-60EB-44BF-BF47-17101A20F47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72" name="Picture 671" descr="NCCP CMYK BI.jpg">
          <a:extLst>
            <a:ext uri="{FF2B5EF4-FFF2-40B4-BE49-F238E27FC236}">
              <a16:creationId xmlns:a16="http://schemas.microsoft.com/office/drawing/2014/main" id="{94DB681B-5F9B-4486-A3A9-73EC388DE25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3" name="Picture 672" descr="NCCP CMYK BI.jpg">
          <a:extLst>
            <a:ext uri="{FF2B5EF4-FFF2-40B4-BE49-F238E27FC236}">
              <a16:creationId xmlns:a16="http://schemas.microsoft.com/office/drawing/2014/main" id="{986F54F6-D4F8-43AF-9404-1A4F33E3C9D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674" name="Picture 673" descr="NCCP CMYK BI.jpg">
          <a:extLst>
            <a:ext uri="{FF2B5EF4-FFF2-40B4-BE49-F238E27FC236}">
              <a16:creationId xmlns:a16="http://schemas.microsoft.com/office/drawing/2014/main" id="{371A917F-55F4-4703-8C9D-0FA7AFE7AE1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75" name="Picture 674" descr="NCCP CMYK BI.jpg">
          <a:extLst>
            <a:ext uri="{FF2B5EF4-FFF2-40B4-BE49-F238E27FC236}">
              <a16:creationId xmlns:a16="http://schemas.microsoft.com/office/drawing/2014/main" id="{8BDC9B9A-0CDF-4371-B44D-CD3AF6CD49E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76" name="Picture 675" descr="NCCP CMYK BI.jpg">
          <a:extLst>
            <a:ext uri="{FF2B5EF4-FFF2-40B4-BE49-F238E27FC236}">
              <a16:creationId xmlns:a16="http://schemas.microsoft.com/office/drawing/2014/main" id="{BDFC9BEF-2272-4665-BA25-A1229DE39EC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77" name="Picture 676" descr="NCCP CMYK BI.jpg">
          <a:extLst>
            <a:ext uri="{FF2B5EF4-FFF2-40B4-BE49-F238E27FC236}">
              <a16:creationId xmlns:a16="http://schemas.microsoft.com/office/drawing/2014/main" id="{D74304B2-A6B6-45EE-8236-18917706F4A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78" name="Picture 677" descr="NCCP CMYK BI.jpg">
          <a:extLst>
            <a:ext uri="{FF2B5EF4-FFF2-40B4-BE49-F238E27FC236}">
              <a16:creationId xmlns:a16="http://schemas.microsoft.com/office/drawing/2014/main" id="{B8E3DA63-4886-481E-93E4-6630E85CF0D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79" name="Picture 678" descr="NCCP CMYK BI.jpg">
          <a:extLst>
            <a:ext uri="{FF2B5EF4-FFF2-40B4-BE49-F238E27FC236}">
              <a16:creationId xmlns:a16="http://schemas.microsoft.com/office/drawing/2014/main" id="{5FE0F682-9411-4CB2-AAAC-1D3620FEAE2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80" name="Picture 679" descr="NCCP CMYK BI.jpg">
          <a:extLst>
            <a:ext uri="{FF2B5EF4-FFF2-40B4-BE49-F238E27FC236}">
              <a16:creationId xmlns:a16="http://schemas.microsoft.com/office/drawing/2014/main" id="{A36FE080-AFB1-4EB2-A1BF-7EC7B9F22CE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81" name="Picture 680" descr="NCCP CMYK BI.jpg">
          <a:extLst>
            <a:ext uri="{FF2B5EF4-FFF2-40B4-BE49-F238E27FC236}">
              <a16:creationId xmlns:a16="http://schemas.microsoft.com/office/drawing/2014/main" id="{01B8C6E1-09B2-4DB7-9218-760A2B0BCB0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82" name="Picture 681" descr="NCCP CMYK BI.jpg">
          <a:extLst>
            <a:ext uri="{FF2B5EF4-FFF2-40B4-BE49-F238E27FC236}">
              <a16:creationId xmlns:a16="http://schemas.microsoft.com/office/drawing/2014/main" id="{513B1695-BC60-486F-B0D9-3E364D84B14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83" name="Picture 682" descr="NCCP CMYK BI.jpg">
          <a:extLst>
            <a:ext uri="{FF2B5EF4-FFF2-40B4-BE49-F238E27FC236}">
              <a16:creationId xmlns:a16="http://schemas.microsoft.com/office/drawing/2014/main" id="{1CE7DBAB-AEBF-444A-97B9-982955F53C5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84" name="Picture 683" descr="NCCP CMYK BI.jpg">
          <a:extLst>
            <a:ext uri="{FF2B5EF4-FFF2-40B4-BE49-F238E27FC236}">
              <a16:creationId xmlns:a16="http://schemas.microsoft.com/office/drawing/2014/main" id="{DD83412B-7A0B-49BB-A092-F0CA35F9A71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685" name="Picture 684" descr="NCCP CMYK BI.jpg">
          <a:extLst>
            <a:ext uri="{FF2B5EF4-FFF2-40B4-BE49-F238E27FC236}">
              <a16:creationId xmlns:a16="http://schemas.microsoft.com/office/drawing/2014/main" id="{2DF510A4-72A9-42DC-A54F-8E681B0BFC9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86" name="Picture 685" descr="NCCP CMYK BI.jpg">
          <a:extLst>
            <a:ext uri="{FF2B5EF4-FFF2-40B4-BE49-F238E27FC236}">
              <a16:creationId xmlns:a16="http://schemas.microsoft.com/office/drawing/2014/main" id="{FD2FC989-0489-4482-ABED-B5091E64251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687" name="Picture 686" descr="NCCP CMYK BI.jpg">
          <a:extLst>
            <a:ext uri="{FF2B5EF4-FFF2-40B4-BE49-F238E27FC236}">
              <a16:creationId xmlns:a16="http://schemas.microsoft.com/office/drawing/2014/main" id="{68B7A1A6-EF49-4C68-9F18-A8E776420B7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688" name="Picture 687" descr="NCCP CMYK BI.jpg">
          <a:extLst>
            <a:ext uri="{FF2B5EF4-FFF2-40B4-BE49-F238E27FC236}">
              <a16:creationId xmlns:a16="http://schemas.microsoft.com/office/drawing/2014/main" id="{0F215F6C-38F6-47D0-A106-8AD94D1B206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689" name="Picture 688" descr="NCCP CMYK BI.jpg">
          <a:extLst>
            <a:ext uri="{FF2B5EF4-FFF2-40B4-BE49-F238E27FC236}">
              <a16:creationId xmlns:a16="http://schemas.microsoft.com/office/drawing/2014/main" id="{B3170B19-913B-42C3-99EC-4F0985FA3F2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690" name="Picture 689" descr="NCCP CMYK BI.jpg">
          <a:extLst>
            <a:ext uri="{FF2B5EF4-FFF2-40B4-BE49-F238E27FC236}">
              <a16:creationId xmlns:a16="http://schemas.microsoft.com/office/drawing/2014/main" id="{3D103473-3456-4F59-926D-C9BB9BC40DA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691" name="Picture 690" descr="NCCP CMYK BI.jpg">
          <a:extLst>
            <a:ext uri="{FF2B5EF4-FFF2-40B4-BE49-F238E27FC236}">
              <a16:creationId xmlns:a16="http://schemas.microsoft.com/office/drawing/2014/main" id="{8D151D7E-6AD9-4FB2-8344-4687A428F21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692" name="Picture 691" descr="NCCP CMYK BI.jpg">
          <a:extLst>
            <a:ext uri="{FF2B5EF4-FFF2-40B4-BE49-F238E27FC236}">
              <a16:creationId xmlns:a16="http://schemas.microsoft.com/office/drawing/2014/main" id="{FB150324-8C94-4CBB-B730-3F3B71CD916B}"/>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693" name="Picture 692" descr="NCCP CMYK BI.jpg">
          <a:extLst>
            <a:ext uri="{FF2B5EF4-FFF2-40B4-BE49-F238E27FC236}">
              <a16:creationId xmlns:a16="http://schemas.microsoft.com/office/drawing/2014/main" id="{EC5AFFAC-522D-487C-9570-6FC7334141D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694" name="Picture 693" descr="NCCP CMYK BI.jpg">
          <a:extLst>
            <a:ext uri="{FF2B5EF4-FFF2-40B4-BE49-F238E27FC236}">
              <a16:creationId xmlns:a16="http://schemas.microsoft.com/office/drawing/2014/main" id="{D443D4E1-A10D-4BC2-A0BB-28D4C9F562C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695" name="Picture 694" descr="NCCP CMYK BI.jpg">
          <a:extLst>
            <a:ext uri="{FF2B5EF4-FFF2-40B4-BE49-F238E27FC236}">
              <a16:creationId xmlns:a16="http://schemas.microsoft.com/office/drawing/2014/main" id="{E2B95FCF-DC2C-4C41-A1F8-2DDF4A3AB93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696" name="Picture 695" descr="NCCP CMYK BI.jpg">
          <a:extLst>
            <a:ext uri="{FF2B5EF4-FFF2-40B4-BE49-F238E27FC236}">
              <a16:creationId xmlns:a16="http://schemas.microsoft.com/office/drawing/2014/main" id="{2543153C-57E9-4C82-8C55-60071FC7681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697" name="Picture 696" descr="NCCP CMYK BI.jpg">
          <a:extLst>
            <a:ext uri="{FF2B5EF4-FFF2-40B4-BE49-F238E27FC236}">
              <a16:creationId xmlns:a16="http://schemas.microsoft.com/office/drawing/2014/main" id="{6B57999D-7F82-4631-B5AD-7F5B0F95635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698" name="Picture 697" descr="NCCP CMYK BI.jpg">
          <a:extLst>
            <a:ext uri="{FF2B5EF4-FFF2-40B4-BE49-F238E27FC236}">
              <a16:creationId xmlns:a16="http://schemas.microsoft.com/office/drawing/2014/main" id="{7927A16A-B7E6-4583-A744-9E96FCEEF03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699" name="Picture 698" descr="NCCP CMYK BI.jpg">
          <a:extLst>
            <a:ext uri="{FF2B5EF4-FFF2-40B4-BE49-F238E27FC236}">
              <a16:creationId xmlns:a16="http://schemas.microsoft.com/office/drawing/2014/main" id="{25E7EDD3-CC23-406A-BFEF-FB129013BD0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00" name="Picture 699" descr="NCCP CMYK BI.jpg">
          <a:extLst>
            <a:ext uri="{FF2B5EF4-FFF2-40B4-BE49-F238E27FC236}">
              <a16:creationId xmlns:a16="http://schemas.microsoft.com/office/drawing/2014/main" id="{8243E123-C6C3-43F5-B375-834A6698083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01" name="Picture 700" descr="NCCP CMYK BI.jpg">
          <a:extLst>
            <a:ext uri="{FF2B5EF4-FFF2-40B4-BE49-F238E27FC236}">
              <a16:creationId xmlns:a16="http://schemas.microsoft.com/office/drawing/2014/main" id="{D866BA75-DCB4-4A47-A992-186C5CB0050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02" name="Picture 701" descr="NCCP CMYK BI.jpg">
          <a:extLst>
            <a:ext uri="{FF2B5EF4-FFF2-40B4-BE49-F238E27FC236}">
              <a16:creationId xmlns:a16="http://schemas.microsoft.com/office/drawing/2014/main" id="{0ED22DC8-268D-4D28-91F5-BFF149C5B28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03" name="Picture 702" descr="NCCP CMYK BI.jpg">
          <a:extLst>
            <a:ext uri="{FF2B5EF4-FFF2-40B4-BE49-F238E27FC236}">
              <a16:creationId xmlns:a16="http://schemas.microsoft.com/office/drawing/2014/main" id="{8888F8CF-C8CF-4FF0-97F3-52DCD0E2D22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04" name="Picture 703" descr="NCCP CMYK BI.jpg">
          <a:extLst>
            <a:ext uri="{FF2B5EF4-FFF2-40B4-BE49-F238E27FC236}">
              <a16:creationId xmlns:a16="http://schemas.microsoft.com/office/drawing/2014/main" id="{4B417478-BC6F-4228-AE53-7783EFBDD70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05" name="Picture 704" descr="NCCP CMYK BI.jpg">
          <a:extLst>
            <a:ext uri="{FF2B5EF4-FFF2-40B4-BE49-F238E27FC236}">
              <a16:creationId xmlns:a16="http://schemas.microsoft.com/office/drawing/2014/main" id="{5951BAB3-2354-42FA-B819-CB50D893050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06" name="Picture 705" descr="NCCP CMYK BI.jpg">
          <a:extLst>
            <a:ext uri="{FF2B5EF4-FFF2-40B4-BE49-F238E27FC236}">
              <a16:creationId xmlns:a16="http://schemas.microsoft.com/office/drawing/2014/main" id="{1AED428E-E9D3-4BF1-9D37-B028821103B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07" name="Picture 706" descr="NCCP CMYK BI.jpg">
          <a:extLst>
            <a:ext uri="{FF2B5EF4-FFF2-40B4-BE49-F238E27FC236}">
              <a16:creationId xmlns:a16="http://schemas.microsoft.com/office/drawing/2014/main" id="{1EA4EB52-7C21-48D8-9C07-81A85D79763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08" name="Picture 707" descr="NCCP CMYK BI.jpg">
          <a:extLst>
            <a:ext uri="{FF2B5EF4-FFF2-40B4-BE49-F238E27FC236}">
              <a16:creationId xmlns:a16="http://schemas.microsoft.com/office/drawing/2014/main" id="{8170F1E8-655D-4CCC-99B7-6EDF93026C3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09" name="Picture 708" descr="NCCP CMYK BI.jpg">
          <a:extLst>
            <a:ext uri="{FF2B5EF4-FFF2-40B4-BE49-F238E27FC236}">
              <a16:creationId xmlns:a16="http://schemas.microsoft.com/office/drawing/2014/main" id="{9A2209C0-35EE-4B5A-98CF-2F84A32474D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10" name="Picture 709" descr="NCCP CMYK BI.jpg">
          <a:extLst>
            <a:ext uri="{FF2B5EF4-FFF2-40B4-BE49-F238E27FC236}">
              <a16:creationId xmlns:a16="http://schemas.microsoft.com/office/drawing/2014/main" id="{A8B813B7-03E2-4282-ACB1-C26D20F4443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11" name="Picture 710" descr="NCCP CMYK BI.jpg">
          <a:extLst>
            <a:ext uri="{FF2B5EF4-FFF2-40B4-BE49-F238E27FC236}">
              <a16:creationId xmlns:a16="http://schemas.microsoft.com/office/drawing/2014/main" id="{169C30A1-7D2C-49A6-9BB4-E77463DD52E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12" name="Picture 711" descr="NCCP CMYK BI.jpg">
          <a:extLst>
            <a:ext uri="{FF2B5EF4-FFF2-40B4-BE49-F238E27FC236}">
              <a16:creationId xmlns:a16="http://schemas.microsoft.com/office/drawing/2014/main" id="{ECFF4561-CBC5-499F-834A-8202FAAFE68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713" name="Picture 712" descr="NCCP CMYK BI.jpg">
          <a:extLst>
            <a:ext uri="{FF2B5EF4-FFF2-40B4-BE49-F238E27FC236}">
              <a16:creationId xmlns:a16="http://schemas.microsoft.com/office/drawing/2014/main" id="{192B95F8-6AA9-4C31-B79E-D5FC3911B6E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14" name="Picture 713" descr="NCCP CMYK BI.jpg">
          <a:extLst>
            <a:ext uri="{FF2B5EF4-FFF2-40B4-BE49-F238E27FC236}">
              <a16:creationId xmlns:a16="http://schemas.microsoft.com/office/drawing/2014/main" id="{2AAD16A1-8986-492D-B075-506009BBE0E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15" name="Picture 714" descr="NCCP CMYK BI.jpg">
          <a:extLst>
            <a:ext uri="{FF2B5EF4-FFF2-40B4-BE49-F238E27FC236}">
              <a16:creationId xmlns:a16="http://schemas.microsoft.com/office/drawing/2014/main" id="{ECACEF5C-8A3C-42C4-9EF8-68BEA36C817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16" name="Picture 715" descr="NCCP CMYK BI.jpg">
          <a:extLst>
            <a:ext uri="{FF2B5EF4-FFF2-40B4-BE49-F238E27FC236}">
              <a16:creationId xmlns:a16="http://schemas.microsoft.com/office/drawing/2014/main" id="{1FF3434A-D0D2-4D54-B424-C8C1CB15D28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17" name="Picture 716" descr="NCCP CMYK BI.jpg">
          <a:extLst>
            <a:ext uri="{FF2B5EF4-FFF2-40B4-BE49-F238E27FC236}">
              <a16:creationId xmlns:a16="http://schemas.microsoft.com/office/drawing/2014/main" id="{A81867F8-C89E-488C-BD41-7DB1937222D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18" name="Picture 717" descr="NCCP CMYK BI.jpg">
          <a:extLst>
            <a:ext uri="{FF2B5EF4-FFF2-40B4-BE49-F238E27FC236}">
              <a16:creationId xmlns:a16="http://schemas.microsoft.com/office/drawing/2014/main" id="{14C1C8EB-0854-4B98-A4F8-5237027BF79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19" name="Picture 718" descr="NCCP CMYK BI.jpg">
          <a:extLst>
            <a:ext uri="{FF2B5EF4-FFF2-40B4-BE49-F238E27FC236}">
              <a16:creationId xmlns:a16="http://schemas.microsoft.com/office/drawing/2014/main" id="{EE969E7B-03BE-4F00-8957-6845BC41514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20" name="Picture 719" descr="NCCP CMYK BI.jpg">
          <a:extLst>
            <a:ext uri="{FF2B5EF4-FFF2-40B4-BE49-F238E27FC236}">
              <a16:creationId xmlns:a16="http://schemas.microsoft.com/office/drawing/2014/main" id="{4D38584E-EC11-4842-96F4-B70F4AD2561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21" name="Picture 720" descr="NCCP CMYK BI.jpg">
          <a:extLst>
            <a:ext uri="{FF2B5EF4-FFF2-40B4-BE49-F238E27FC236}">
              <a16:creationId xmlns:a16="http://schemas.microsoft.com/office/drawing/2014/main" id="{58E2737D-42A4-44D4-A6F0-14CE6200CD0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22" name="Picture 721" descr="NCCP CMYK BI.jpg">
          <a:extLst>
            <a:ext uri="{FF2B5EF4-FFF2-40B4-BE49-F238E27FC236}">
              <a16:creationId xmlns:a16="http://schemas.microsoft.com/office/drawing/2014/main" id="{8555CE42-5D56-47D7-AA21-6FAC2186E73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23" name="Picture 722" descr="NCCP CMYK BI.jpg">
          <a:extLst>
            <a:ext uri="{FF2B5EF4-FFF2-40B4-BE49-F238E27FC236}">
              <a16:creationId xmlns:a16="http://schemas.microsoft.com/office/drawing/2014/main" id="{900D9A6D-2960-4FAB-A114-10001E5B075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24" name="Picture 723" descr="NCCP CMYK BI.jpg">
          <a:extLst>
            <a:ext uri="{FF2B5EF4-FFF2-40B4-BE49-F238E27FC236}">
              <a16:creationId xmlns:a16="http://schemas.microsoft.com/office/drawing/2014/main" id="{365202C3-DD60-4A7C-98E2-66B7AC70890C}"/>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25" name="Picture 724" descr="NCCP CMYK BI.jpg">
          <a:extLst>
            <a:ext uri="{FF2B5EF4-FFF2-40B4-BE49-F238E27FC236}">
              <a16:creationId xmlns:a16="http://schemas.microsoft.com/office/drawing/2014/main" id="{17DE339A-D163-4ECF-B7B6-D2991196A44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26" name="Picture 725" descr="NCCP CMYK BI.jpg">
          <a:extLst>
            <a:ext uri="{FF2B5EF4-FFF2-40B4-BE49-F238E27FC236}">
              <a16:creationId xmlns:a16="http://schemas.microsoft.com/office/drawing/2014/main" id="{F4881A0D-D576-45AA-9CEC-BE23856EC64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27" name="Picture 726" descr="NCCP CMYK BI.jpg">
          <a:extLst>
            <a:ext uri="{FF2B5EF4-FFF2-40B4-BE49-F238E27FC236}">
              <a16:creationId xmlns:a16="http://schemas.microsoft.com/office/drawing/2014/main" id="{CB594B58-6F2D-4052-B48B-FF935916F3C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28" name="Picture 727" descr="NCCP CMYK BI.jpg">
          <a:extLst>
            <a:ext uri="{FF2B5EF4-FFF2-40B4-BE49-F238E27FC236}">
              <a16:creationId xmlns:a16="http://schemas.microsoft.com/office/drawing/2014/main" id="{A17FA1DC-39BC-4BBD-898B-5A5053F37FE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29" name="Picture 728" descr="NCCP CMYK BI.jpg">
          <a:extLst>
            <a:ext uri="{FF2B5EF4-FFF2-40B4-BE49-F238E27FC236}">
              <a16:creationId xmlns:a16="http://schemas.microsoft.com/office/drawing/2014/main" id="{E55E968B-2F4D-4E0B-ABB5-142883E0C76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730" name="Picture 729" descr="NCCP CMYK BI.jpg">
          <a:extLst>
            <a:ext uri="{FF2B5EF4-FFF2-40B4-BE49-F238E27FC236}">
              <a16:creationId xmlns:a16="http://schemas.microsoft.com/office/drawing/2014/main" id="{BA56B659-A656-4C17-8226-226392BCEF5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31" name="Picture 730" descr="NCCP CMYK BI.jpg">
          <a:extLst>
            <a:ext uri="{FF2B5EF4-FFF2-40B4-BE49-F238E27FC236}">
              <a16:creationId xmlns:a16="http://schemas.microsoft.com/office/drawing/2014/main" id="{23DAE2B6-03D7-4F84-8F6C-E2CED47BFFFD}"/>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32" name="Picture 731" descr="NCCP CMYK BI.jpg">
          <a:extLst>
            <a:ext uri="{FF2B5EF4-FFF2-40B4-BE49-F238E27FC236}">
              <a16:creationId xmlns:a16="http://schemas.microsoft.com/office/drawing/2014/main" id="{06AFF7D4-B93D-4538-8320-C47A462237C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33" name="Picture 732" descr="NCCP CMYK BI.jpg">
          <a:extLst>
            <a:ext uri="{FF2B5EF4-FFF2-40B4-BE49-F238E27FC236}">
              <a16:creationId xmlns:a16="http://schemas.microsoft.com/office/drawing/2014/main" id="{34D839A8-6372-485A-AF76-13F4046AF45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34" name="Picture 733" descr="NCCP CMYK BI.jpg">
          <a:extLst>
            <a:ext uri="{FF2B5EF4-FFF2-40B4-BE49-F238E27FC236}">
              <a16:creationId xmlns:a16="http://schemas.microsoft.com/office/drawing/2014/main" id="{D44A36BD-3401-45CD-AE55-D8894061243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35" name="Picture 734" descr="NCCP CMYK BI.jpg">
          <a:extLst>
            <a:ext uri="{FF2B5EF4-FFF2-40B4-BE49-F238E27FC236}">
              <a16:creationId xmlns:a16="http://schemas.microsoft.com/office/drawing/2014/main" id="{5D76C92D-DD1C-414D-9309-9F6FAD0DFDE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36" name="Picture 735" descr="NCCP CMYK BI.jpg">
          <a:extLst>
            <a:ext uri="{FF2B5EF4-FFF2-40B4-BE49-F238E27FC236}">
              <a16:creationId xmlns:a16="http://schemas.microsoft.com/office/drawing/2014/main" id="{87078E87-65BA-4730-B092-BF75215BAEC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37" name="Picture 736" descr="NCCP CMYK BI.jpg">
          <a:extLst>
            <a:ext uri="{FF2B5EF4-FFF2-40B4-BE49-F238E27FC236}">
              <a16:creationId xmlns:a16="http://schemas.microsoft.com/office/drawing/2014/main" id="{376AC7C1-1FC3-44CA-B377-E6F15554847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38" name="Picture 737" descr="NCCP CMYK BI.jpg">
          <a:extLst>
            <a:ext uri="{FF2B5EF4-FFF2-40B4-BE49-F238E27FC236}">
              <a16:creationId xmlns:a16="http://schemas.microsoft.com/office/drawing/2014/main" id="{6E2CE4CB-E8F7-4A3E-839A-01C5A278D5B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39" name="Picture 738" descr="NCCP CMYK BI.jpg">
          <a:extLst>
            <a:ext uri="{FF2B5EF4-FFF2-40B4-BE49-F238E27FC236}">
              <a16:creationId xmlns:a16="http://schemas.microsoft.com/office/drawing/2014/main" id="{3FA29107-B6A3-4B72-AD04-F71C48F5A4B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40" name="Picture 739" descr="NCCP CMYK BI.jpg">
          <a:extLst>
            <a:ext uri="{FF2B5EF4-FFF2-40B4-BE49-F238E27FC236}">
              <a16:creationId xmlns:a16="http://schemas.microsoft.com/office/drawing/2014/main" id="{4EB45CB7-0079-4C39-B3D9-A5D027177008}"/>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741" name="Picture 740" descr="NCCP CMYK BI.jpg">
          <a:extLst>
            <a:ext uri="{FF2B5EF4-FFF2-40B4-BE49-F238E27FC236}">
              <a16:creationId xmlns:a16="http://schemas.microsoft.com/office/drawing/2014/main" id="{BEACC0B8-DEC5-4A73-AF18-AE6663B1D7B4}"/>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42" name="Picture 741" descr="NCCP CMYK BI.jpg">
          <a:extLst>
            <a:ext uri="{FF2B5EF4-FFF2-40B4-BE49-F238E27FC236}">
              <a16:creationId xmlns:a16="http://schemas.microsoft.com/office/drawing/2014/main" id="{45476816-6F35-4BFF-BA39-8A81F76B92E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43" name="Picture 742" descr="NCCP CMYK BI.jpg">
          <a:extLst>
            <a:ext uri="{FF2B5EF4-FFF2-40B4-BE49-F238E27FC236}">
              <a16:creationId xmlns:a16="http://schemas.microsoft.com/office/drawing/2014/main" id="{A6CBD442-BB8B-448D-899E-FE7909420CF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744" name="Picture 743" descr="NCCP CMYK BI.jpg">
          <a:extLst>
            <a:ext uri="{FF2B5EF4-FFF2-40B4-BE49-F238E27FC236}">
              <a16:creationId xmlns:a16="http://schemas.microsoft.com/office/drawing/2014/main" id="{023BF295-AF5D-423B-9028-1B125C2CFAE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745" name="Picture 744" descr="NCCP CMYK BI.jpg">
          <a:extLst>
            <a:ext uri="{FF2B5EF4-FFF2-40B4-BE49-F238E27FC236}">
              <a16:creationId xmlns:a16="http://schemas.microsoft.com/office/drawing/2014/main" id="{8794BA7A-D4C4-4492-AF54-BF461861F1E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746" name="Picture 745" descr="NCCP CMYK BI.jpg">
          <a:extLst>
            <a:ext uri="{FF2B5EF4-FFF2-40B4-BE49-F238E27FC236}">
              <a16:creationId xmlns:a16="http://schemas.microsoft.com/office/drawing/2014/main" id="{94E3B565-1051-400A-B15E-912CAE668F3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47" name="Picture 746" descr="NCCP CMYK BI.jpg">
          <a:extLst>
            <a:ext uri="{FF2B5EF4-FFF2-40B4-BE49-F238E27FC236}">
              <a16:creationId xmlns:a16="http://schemas.microsoft.com/office/drawing/2014/main" id="{0D404595-96C1-4990-96EF-078B9BD57CE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48" name="Picture 747" descr="NCCP CMYK BI.jpg">
          <a:extLst>
            <a:ext uri="{FF2B5EF4-FFF2-40B4-BE49-F238E27FC236}">
              <a16:creationId xmlns:a16="http://schemas.microsoft.com/office/drawing/2014/main" id="{EBBAC69A-0BB3-4A2A-AC35-74AF575FEAD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49" name="Picture 748" descr="NCCP CMYK BI.jpg">
          <a:extLst>
            <a:ext uri="{FF2B5EF4-FFF2-40B4-BE49-F238E27FC236}">
              <a16:creationId xmlns:a16="http://schemas.microsoft.com/office/drawing/2014/main" id="{26EE3DE2-C59E-4B93-ABCB-E83F5F6C6891}"/>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50" name="Picture 749" descr="NCCP CMYK BI.jpg">
          <a:extLst>
            <a:ext uri="{FF2B5EF4-FFF2-40B4-BE49-F238E27FC236}">
              <a16:creationId xmlns:a16="http://schemas.microsoft.com/office/drawing/2014/main" id="{C31EE63D-C080-43D0-AA7E-F705BD2F1FE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51" name="Picture 750" descr="NCCP CMYK BI.jpg">
          <a:extLst>
            <a:ext uri="{FF2B5EF4-FFF2-40B4-BE49-F238E27FC236}">
              <a16:creationId xmlns:a16="http://schemas.microsoft.com/office/drawing/2014/main" id="{98C76681-3613-4E8A-8792-DE0CCAA1F69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52" name="Picture 751" descr="NCCP CMYK BI.jpg">
          <a:extLst>
            <a:ext uri="{FF2B5EF4-FFF2-40B4-BE49-F238E27FC236}">
              <a16:creationId xmlns:a16="http://schemas.microsoft.com/office/drawing/2014/main" id="{4D04B287-E22B-4479-B22C-FCF3F34075E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53" name="Picture 752" descr="NCCP CMYK BI.jpg">
          <a:extLst>
            <a:ext uri="{FF2B5EF4-FFF2-40B4-BE49-F238E27FC236}">
              <a16:creationId xmlns:a16="http://schemas.microsoft.com/office/drawing/2014/main" id="{C8FC60AD-1C54-4EFC-8FAE-B32B20F0587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54" name="Picture 753" descr="NCCP CMYK BI.jpg">
          <a:extLst>
            <a:ext uri="{FF2B5EF4-FFF2-40B4-BE49-F238E27FC236}">
              <a16:creationId xmlns:a16="http://schemas.microsoft.com/office/drawing/2014/main" id="{DA6B4F4F-69AF-4BD8-919B-2C87CEE9742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55" name="Picture 754" descr="NCCP CMYK BI.jpg">
          <a:extLst>
            <a:ext uri="{FF2B5EF4-FFF2-40B4-BE49-F238E27FC236}">
              <a16:creationId xmlns:a16="http://schemas.microsoft.com/office/drawing/2014/main" id="{D4CD6114-A2E6-44F5-B7B9-7EE540D76573}"/>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56" name="Picture 755" descr="NCCP CMYK BI.jpg">
          <a:extLst>
            <a:ext uri="{FF2B5EF4-FFF2-40B4-BE49-F238E27FC236}">
              <a16:creationId xmlns:a16="http://schemas.microsoft.com/office/drawing/2014/main" id="{B6D51378-474E-4A46-9A9C-B6D897E934C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57" name="Picture 756" descr="NCCP CMYK BI.jpg">
          <a:extLst>
            <a:ext uri="{FF2B5EF4-FFF2-40B4-BE49-F238E27FC236}">
              <a16:creationId xmlns:a16="http://schemas.microsoft.com/office/drawing/2014/main" id="{851D4F4A-04DF-43C7-AB2F-3310D338352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58" name="Picture 757" descr="NCCP CMYK BI.jpg">
          <a:extLst>
            <a:ext uri="{FF2B5EF4-FFF2-40B4-BE49-F238E27FC236}">
              <a16:creationId xmlns:a16="http://schemas.microsoft.com/office/drawing/2014/main" id="{E3B0FA1D-F6F0-4744-89FE-8F5CBF5A46E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59" name="Picture 758" descr="NCCP CMYK BI.jpg">
          <a:extLst>
            <a:ext uri="{FF2B5EF4-FFF2-40B4-BE49-F238E27FC236}">
              <a16:creationId xmlns:a16="http://schemas.microsoft.com/office/drawing/2014/main" id="{2ACBCE81-92D0-4F65-83A1-D4BC2FAB1CF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60" name="Picture 759" descr="NCCP CMYK BI.jpg">
          <a:extLst>
            <a:ext uri="{FF2B5EF4-FFF2-40B4-BE49-F238E27FC236}">
              <a16:creationId xmlns:a16="http://schemas.microsoft.com/office/drawing/2014/main" id="{B8D9EE1C-DE4D-4FB5-B7F7-98EFF19B437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61" name="Picture 760" descr="NCCP CMYK BI.jpg">
          <a:extLst>
            <a:ext uri="{FF2B5EF4-FFF2-40B4-BE49-F238E27FC236}">
              <a16:creationId xmlns:a16="http://schemas.microsoft.com/office/drawing/2014/main" id="{AF953DE0-694C-458A-83B6-85FBC6B33B6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62" name="Picture 761" descr="NCCP CMYK BI.jpg">
          <a:extLst>
            <a:ext uri="{FF2B5EF4-FFF2-40B4-BE49-F238E27FC236}">
              <a16:creationId xmlns:a16="http://schemas.microsoft.com/office/drawing/2014/main" id="{E999D915-DF38-4231-BC5F-F2D68B1E47F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63" name="Picture 762" descr="NCCP CMYK BI.jpg">
          <a:extLst>
            <a:ext uri="{FF2B5EF4-FFF2-40B4-BE49-F238E27FC236}">
              <a16:creationId xmlns:a16="http://schemas.microsoft.com/office/drawing/2014/main" id="{86D6C022-07E7-489A-83C6-FF688068254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64" name="Picture 763" descr="NCCP CMYK BI.jpg">
          <a:extLst>
            <a:ext uri="{FF2B5EF4-FFF2-40B4-BE49-F238E27FC236}">
              <a16:creationId xmlns:a16="http://schemas.microsoft.com/office/drawing/2014/main" id="{CC7891F3-755C-4A68-BBE1-AFB84EFA7CEF}"/>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65" name="Picture 764" descr="NCCP CMYK BI.jpg">
          <a:extLst>
            <a:ext uri="{FF2B5EF4-FFF2-40B4-BE49-F238E27FC236}">
              <a16:creationId xmlns:a16="http://schemas.microsoft.com/office/drawing/2014/main" id="{186ED6CA-A61F-485B-AF6D-977C25297C0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66" name="Picture 765" descr="NCCP CMYK BI.jpg">
          <a:extLst>
            <a:ext uri="{FF2B5EF4-FFF2-40B4-BE49-F238E27FC236}">
              <a16:creationId xmlns:a16="http://schemas.microsoft.com/office/drawing/2014/main" id="{10399C06-5753-4BAF-A654-3B14E6E2745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67" name="Picture 766" descr="NCCP CMYK BI.jpg">
          <a:extLst>
            <a:ext uri="{FF2B5EF4-FFF2-40B4-BE49-F238E27FC236}">
              <a16:creationId xmlns:a16="http://schemas.microsoft.com/office/drawing/2014/main" id="{B1607FC9-4147-41B2-8BDA-392F07D5023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68" name="Picture 767" descr="NCCP CMYK BI.jpg">
          <a:extLst>
            <a:ext uri="{FF2B5EF4-FFF2-40B4-BE49-F238E27FC236}">
              <a16:creationId xmlns:a16="http://schemas.microsoft.com/office/drawing/2014/main" id="{82A8781A-FA45-41E8-A85F-B158B0248EC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69" name="Picture 768" descr="NCCP CMYK BI.jpg">
          <a:extLst>
            <a:ext uri="{FF2B5EF4-FFF2-40B4-BE49-F238E27FC236}">
              <a16:creationId xmlns:a16="http://schemas.microsoft.com/office/drawing/2014/main" id="{E4AE222A-8964-4C11-898B-62DD00CC260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70" name="Picture 769" descr="NCCP CMYK BI.jpg">
          <a:extLst>
            <a:ext uri="{FF2B5EF4-FFF2-40B4-BE49-F238E27FC236}">
              <a16:creationId xmlns:a16="http://schemas.microsoft.com/office/drawing/2014/main" id="{BE839B3D-E397-425A-961F-F3BB8DF1D91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71" name="Picture 770" descr="NCCP CMYK BI.jpg">
          <a:extLst>
            <a:ext uri="{FF2B5EF4-FFF2-40B4-BE49-F238E27FC236}">
              <a16:creationId xmlns:a16="http://schemas.microsoft.com/office/drawing/2014/main" id="{6B47E07A-8C6A-4AA4-B5BF-B22DCA3ABA2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72" name="Picture 771" descr="NCCP CMYK BI.jpg">
          <a:extLst>
            <a:ext uri="{FF2B5EF4-FFF2-40B4-BE49-F238E27FC236}">
              <a16:creationId xmlns:a16="http://schemas.microsoft.com/office/drawing/2014/main" id="{1CFF06D9-0C56-45CD-BF0D-3720F048683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73" name="Picture 772" descr="NCCP CMYK BI.jpg">
          <a:extLst>
            <a:ext uri="{FF2B5EF4-FFF2-40B4-BE49-F238E27FC236}">
              <a16:creationId xmlns:a16="http://schemas.microsoft.com/office/drawing/2014/main" id="{644B392D-E186-473A-96BD-02674A688E2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774" name="Picture 773" descr="NCCP CMYK BI.jpg">
          <a:extLst>
            <a:ext uri="{FF2B5EF4-FFF2-40B4-BE49-F238E27FC236}">
              <a16:creationId xmlns:a16="http://schemas.microsoft.com/office/drawing/2014/main" id="{276029D5-3462-4543-A63C-D6A13C39652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75" name="Picture 774" descr="NCCP CMYK BI.jpg">
          <a:extLst>
            <a:ext uri="{FF2B5EF4-FFF2-40B4-BE49-F238E27FC236}">
              <a16:creationId xmlns:a16="http://schemas.microsoft.com/office/drawing/2014/main" id="{D7D7B9C0-5C23-48E7-94CC-BD9E73A289D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776" name="Picture 775" descr="NCCP CMYK BI.jpg">
          <a:extLst>
            <a:ext uri="{FF2B5EF4-FFF2-40B4-BE49-F238E27FC236}">
              <a16:creationId xmlns:a16="http://schemas.microsoft.com/office/drawing/2014/main" id="{AE8C3E5D-9899-4815-ACF6-8CC5BB6F913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777" name="Picture 776" descr="NCCP CMYK BI.jpg">
          <a:extLst>
            <a:ext uri="{FF2B5EF4-FFF2-40B4-BE49-F238E27FC236}">
              <a16:creationId xmlns:a16="http://schemas.microsoft.com/office/drawing/2014/main" id="{5215771A-B123-4549-924C-4676E275A5C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778" name="Picture 777" descr="NCCP CMYK BI.jpg">
          <a:extLst>
            <a:ext uri="{FF2B5EF4-FFF2-40B4-BE49-F238E27FC236}">
              <a16:creationId xmlns:a16="http://schemas.microsoft.com/office/drawing/2014/main" id="{39C571FE-37D5-4553-ABC0-B4E5EEBD1BB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79" name="Picture 778" descr="NCCP CMYK BI.jpg">
          <a:extLst>
            <a:ext uri="{FF2B5EF4-FFF2-40B4-BE49-F238E27FC236}">
              <a16:creationId xmlns:a16="http://schemas.microsoft.com/office/drawing/2014/main" id="{D143269B-EF0D-4691-80B4-8EAEF4D9483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80" name="Picture 779" descr="NCCP CMYK BI.jpg">
          <a:extLst>
            <a:ext uri="{FF2B5EF4-FFF2-40B4-BE49-F238E27FC236}">
              <a16:creationId xmlns:a16="http://schemas.microsoft.com/office/drawing/2014/main" id="{EFE63B2E-16D7-46BA-BFC8-F905FC52D2F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81" name="Picture 780" descr="NCCP CMYK BI.jpg">
          <a:extLst>
            <a:ext uri="{FF2B5EF4-FFF2-40B4-BE49-F238E27FC236}">
              <a16:creationId xmlns:a16="http://schemas.microsoft.com/office/drawing/2014/main" id="{E1726A3E-3A4F-420A-BBE8-4455F7E0A3F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82" name="Picture 781" descr="NCCP CMYK BI.jpg">
          <a:extLst>
            <a:ext uri="{FF2B5EF4-FFF2-40B4-BE49-F238E27FC236}">
              <a16:creationId xmlns:a16="http://schemas.microsoft.com/office/drawing/2014/main" id="{8289A5FC-1B82-4002-ABDA-F585C0A3123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83" name="Picture 782" descr="NCCP CMYK BI.jpg">
          <a:extLst>
            <a:ext uri="{FF2B5EF4-FFF2-40B4-BE49-F238E27FC236}">
              <a16:creationId xmlns:a16="http://schemas.microsoft.com/office/drawing/2014/main" id="{68CBECBF-AA76-4C95-854A-4911A2EEC05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84" name="Picture 783" descr="NCCP CMYK BI.jpg">
          <a:extLst>
            <a:ext uri="{FF2B5EF4-FFF2-40B4-BE49-F238E27FC236}">
              <a16:creationId xmlns:a16="http://schemas.microsoft.com/office/drawing/2014/main" id="{4BD31221-C9C8-48D4-BB08-8E99118237A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85" name="Picture 784" descr="NCCP CMYK BI.jpg">
          <a:extLst>
            <a:ext uri="{FF2B5EF4-FFF2-40B4-BE49-F238E27FC236}">
              <a16:creationId xmlns:a16="http://schemas.microsoft.com/office/drawing/2014/main" id="{349AA18E-41AA-460E-9734-9D89A427FE5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86" name="Picture 785" descr="NCCP CMYK BI.jpg">
          <a:extLst>
            <a:ext uri="{FF2B5EF4-FFF2-40B4-BE49-F238E27FC236}">
              <a16:creationId xmlns:a16="http://schemas.microsoft.com/office/drawing/2014/main" id="{EA110BC9-F79E-49B1-8809-7B866EB56B54}"/>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787" name="Picture 786" descr="NCCP CMYK BI.jpg">
          <a:extLst>
            <a:ext uri="{FF2B5EF4-FFF2-40B4-BE49-F238E27FC236}">
              <a16:creationId xmlns:a16="http://schemas.microsoft.com/office/drawing/2014/main" id="{DF4ECE55-E79A-468B-B720-3F52659BBA7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788" name="Picture 787" descr="NCCP CMYK BI.jpg">
          <a:extLst>
            <a:ext uri="{FF2B5EF4-FFF2-40B4-BE49-F238E27FC236}">
              <a16:creationId xmlns:a16="http://schemas.microsoft.com/office/drawing/2014/main" id="{D9752B0C-2D8A-4065-BDEF-897067D7567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789" name="Picture 788" descr="NCCP CMYK BI.jpg">
          <a:extLst>
            <a:ext uri="{FF2B5EF4-FFF2-40B4-BE49-F238E27FC236}">
              <a16:creationId xmlns:a16="http://schemas.microsoft.com/office/drawing/2014/main" id="{42E02B19-3240-4926-B1BA-48B151D0E72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90" name="Picture 789" descr="NCCP CMYK BI.jpg">
          <a:extLst>
            <a:ext uri="{FF2B5EF4-FFF2-40B4-BE49-F238E27FC236}">
              <a16:creationId xmlns:a16="http://schemas.microsoft.com/office/drawing/2014/main" id="{2C433482-12D0-46DD-8BAE-B6138E6E4DC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791" name="Picture 790" descr="NCCP CMYK BI.jpg">
          <a:extLst>
            <a:ext uri="{FF2B5EF4-FFF2-40B4-BE49-F238E27FC236}">
              <a16:creationId xmlns:a16="http://schemas.microsoft.com/office/drawing/2014/main" id="{234E120D-DF48-4BA4-8C20-17311ED225D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792" name="Picture 791" descr="NCCP CMYK BI.jpg">
          <a:extLst>
            <a:ext uri="{FF2B5EF4-FFF2-40B4-BE49-F238E27FC236}">
              <a16:creationId xmlns:a16="http://schemas.microsoft.com/office/drawing/2014/main" id="{A0E46B09-CDC9-4F79-AE75-618EC940B9F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793" name="Picture 792" descr="NCCP CMYK BI.jpg">
          <a:extLst>
            <a:ext uri="{FF2B5EF4-FFF2-40B4-BE49-F238E27FC236}">
              <a16:creationId xmlns:a16="http://schemas.microsoft.com/office/drawing/2014/main" id="{A5C370EA-E6FD-4E52-8980-AAAFB989AF1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794" name="Picture 793" descr="NCCP CMYK BI.jpg">
          <a:extLst>
            <a:ext uri="{FF2B5EF4-FFF2-40B4-BE49-F238E27FC236}">
              <a16:creationId xmlns:a16="http://schemas.microsoft.com/office/drawing/2014/main" id="{A9E05E3E-022E-48C9-9B04-4774C4E8F21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795" name="Picture 794" descr="NCCP CMYK BI.jpg">
          <a:extLst>
            <a:ext uri="{FF2B5EF4-FFF2-40B4-BE49-F238E27FC236}">
              <a16:creationId xmlns:a16="http://schemas.microsoft.com/office/drawing/2014/main" id="{09698739-BCA0-482D-8E40-A185D425B8AD}"/>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796" name="Picture 795" descr="NCCP CMYK BI.jpg">
          <a:extLst>
            <a:ext uri="{FF2B5EF4-FFF2-40B4-BE49-F238E27FC236}">
              <a16:creationId xmlns:a16="http://schemas.microsoft.com/office/drawing/2014/main" id="{C934759E-9703-4DD4-BDD4-DCF23465B39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797" name="Picture 796" descr="NCCP CMYK BI.jpg">
          <a:extLst>
            <a:ext uri="{FF2B5EF4-FFF2-40B4-BE49-F238E27FC236}">
              <a16:creationId xmlns:a16="http://schemas.microsoft.com/office/drawing/2014/main" id="{DF3DAE00-AD8D-41C8-AA67-FDADB58F495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798" name="Picture 797" descr="NCCP CMYK BI.jpg">
          <a:extLst>
            <a:ext uri="{FF2B5EF4-FFF2-40B4-BE49-F238E27FC236}">
              <a16:creationId xmlns:a16="http://schemas.microsoft.com/office/drawing/2014/main" id="{A49B1529-8545-4946-BB8C-4778DEE183D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799" name="Picture 798" descr="NCCP CMYK BI.jpg">
          <a:extLst>
            <a:ext uri="{FF2B5EF4-FFF2-40B4-BE49-F238E27FC236}">
              <a16:creationId xmlns:a16="http://schemas.microsoft.com/office/drawing/2014/main" id="{DCF94FE0-78CB-48ED-899E-73CFDF102145}"/>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00" name="Picture 799" descr="NCCP CMYK BI.jpg">
          <a:extLst>
            <a:ext uri="{FF2B5EF4-FFF2-40B4-BE49-F238E27FC236}">
              <a16:creationId xmlns:a16="http://schemas.microsoft.com/office/drawing/2014/main" id="{590DC5C0-3F3C-4F99-BBF0-15FBCB6DCE1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01" name="Picture 800" descr="NCCP CMYK BI.jpg">
          <a:extLst>
            <a:ext uri="{FF2B5EF4-FFF2-40B4-BE49-F238E27FC236}">
              <a16:creationId xmlns:a16="http://schemas.microsoft.com/office/drawing/2014/main" id="{7FDF4E85-F79F-448E-8E4F-DC7E3CEB1FA7}"/>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02" name="Picture 801" descr="NCCP CMYK BI.jpg">
          <a:extLst>
            <a:ext uri="{FF2B5EF4-FFF2-40B4-BE49-F238E27FC236}">
              <a16:creationId xmlns:a16="http://schemas.microsoft.com/office/drawing/2014/main" id="{F597EA31-9AB6-4F6D-9593-CDBF1B2F844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03" name="Picture 802" descr="NCCP CMYK BI.jpg">
          <a:extLst>
            <a:ext uri="{FF2B5EF4-FFF2-40B4-BE49-F238E27FC236}">
              <a16:creationId xmlns:a16="http://schemas.microsoft.com/office/drawing/2014/main" id="{EA109210-E7C3-44B2-B976-E9E907B08E3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04" name="Picture 803" descr="NCCP CMYK BI.jpg">
          <a:extLst>
            <a:ext uri="{FF2B5EF4-FFF2-40B4-BE49-F238E27FC236}">
              <a16:creationId xmlns:a16="http://schemas.microsoft.com/office/drawing/2014/main" id="{1F68969B-BDB2-4141-9B94-7D664C1C2E7B}"/>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05" name="Picture 804" descr="NCCP CMYK BI.jpg">
          <a:extLst>
            <a:ext uri="{FF2B5EF4-FFF2-40B4-BE49-F238E27FC236}">
              <a16:creationId xmlns:a16="http://schemas.microsoft.com/office/drawing/2014/main" id="{74C254E5-222F-47C7-93A6-74B2106C3E6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06" name="Picture 805" descr="NCCP CMYK BI.jpg">
          <a:extLst>
            <a:ext uri="{FF2B5EF4-FFF2-40B4-BE49-F238E27FC236}">
              <a16:creationId xmlns:a16="http://schemas.microsoft.com/office/drawing/2014/main" id="{C3B4B59F-E4A7-4BC9-979F-C33E37EB4A4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07" name="Picture 806" descr="NCCP CMYK BI.jpg">
          <a:extLst>
            <a:ext uri="{FF2B5EF4-FFF2-40B4-BE49-F238E27FC236}">
              <a16:creationId xmlns:a16="http://schemas.microsoft.com/office/drawing/2014/main" id="{162FEA03-057C-4B68-82BD-361DB9F380B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08" name="Picture 807" descr="NCCP CMYK BI.jpg">
          <a:extLst>
            <a:ext uri="{FF2B5EF4-FFF2-40B4-BE49-F238E27FC236}">
              <a16:creationId xmlns:a16="http://schemas.microsoft.com/office/drawing/2014/main" id="{F09B2DDD-9D5C-453B-BC00-8466FA8E04D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09" name="Picture 808" descr="NCCP CMYK BI.jpg">
          <a:extLst>
            <a:ext uri="{FF2B5EF4-FFF2-40B4-BE49-F238E27FC236}">
              <a16:creationId xmlns:a16="http://schemas.microsoft.com/office/drawing/2014/main" id="{39A85F22-F4B4-405A-B58E-93575E47107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10" name="Picture 809" descr="NCCP CMYK BI.jpg">
          <a:extLst>
            <a:ext uri="{FF2B5EF4-FFF2-40B4-BE49-F238E27FC236}">
              <a16:creationId xmlns:a16="http://schemas.microsoft.com/office/drawing/2014/main" id="{9F302355-C85C-4611-9880-F8935AFF0E1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11" name="Picture 810" descr="NCCP CMYK BI.jpg">
          <a:extLst>
            <a:ext uri="{FF2B5EF4-FFF2-40B4-BE49-F238E27FC236}">
              <a16:creationId xmlns:a16="http://schemas.microsoft.com/office/drawing/2014/main" id="{072C138B-40D8-4654-9BA3-42FB775DC73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12" name="Picture 811" descr="NCCP CMYK BI.jpg">
          <a:extLst>
            <a:ext uri="{FF2B5EF4-FFF2-40B4-BE49-F238E27FC236}">
              <a16:creationId xmlns:a16="http://schemas.microsoft.com/office/drawing/2014/main" id="{734ED304-E809-4870-A22C-7F213CC7C169}"/>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13" name="Picture 812" descr="NCCP CMYK BI.jpg">
          <a:extLst>
            <a:ext uri="{FF2B5EF4-FFF2-40B4-BE49-F238E27FC236}">
              <a16:creationId xmlns:a16="http://schemas.microsoft.com/office/drawing/2014/main" id="{0709753E-A069-4444-8140-5E71422C183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14" name="Picture 813" descr="NCCP CMYK BI.jpg">
          <a:extLst>
            <a:ext uri="{FF2B5EF4-FFF2-40B4-BE49-F238E27FC236}">
              <a16:creationId xmlns:a16="http://schemas.microsoft.com/office/drawing/2014/main" id="{069E2D65-0EA6-4251-BC61-8278D573F1B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815" name="Picture 814" descr="NCCP CMYK BI.jpg">
          <a:extLst>
            <a:ext uri="{FF2B5EF4-FFF2-40B4-BE49-F238E27FC236}">
              <a16:creationId xmlns:a16="http://schemas.microsoft.com/office/drawing/2014/main" id="{246A406E-162A-4090-9FCB-54C4063AC82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16" name="Picture 815" descr="NCCP CMYK BI.jpg">
          <a:extLst>
            <a:ext uri="{FF2B5EF4-FFF2-40B4-BE49-F238E27FC236}">
              <a16:creationId xmlns:a16="http://schemas.microsoft.com/office/drawing/2014/main" id="{192CD362-6C85-4F72-804C-587B6830A9D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17" name="Picture 816" descr="NCCP CMYK BI.jpg">
          <a:extLst>
            <a:ext uri="{FF2B5EF4-FFF2-40B4-BE49-F238E27FC236}">
              <a16:creationId xmlns:a16="http://schemas.microsoft.com/office/drawing/2014/main" id="{6E744B8A-A684-46E2-A436-0220152AE5F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18" name="Picture 817" descr="NCCP CMYK BI.jpg">
          <a:extLst>
            <a:ext uri="{FF2B5EF4-FFF2-40B4-BE49-F238E27FC236}">
              <a16:creationId xmlns:a16="http://schemas.microsoft.com/office/drawing/2014/main" id="{B128D6C2-DBE6-4A78-A036-701F7FCBC1D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19" name="Picture 818" descr="NCCP CMYK BI.jpg">
          <a:extLst>
            <a:ext uri="{FF2B5EF4-FFF2-40B4-BE49-F238E27FC236}">
              <a16:creationId xmlns:a16="http://schemas.microsoft.com/office/drawing/2014/main" id="{94151187-90F4-4062-B208-F92B3BC9898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20" name="Picture 819" descr="NCCP CMYK BI.jpg">
          <a:extLst>
            <a:ext uri="{FF2B5EF4-FFF2-40B4-BE49-F238E27FC236}">
              <a16:creationId xmlns:a16="http://schemas.microsoft.com/office/drawing/2014/main" id="{E0C1CE87-DE6E-4D1F-8EDC-7D281F99408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21" name="Picture 820" descr="NCCP CMYK BI.jpg">
          <a:extLst>
            <a:ext uri="{FF2B5EF4-FFF2-40B4-BE49-F238E27FC236}">
              <a16:creationId xmlns:a16="http://schemas.microsoft.com/office/drawing/2014/main" id="{5BD05F96-8424-426A-A0E7-5F2B7ED6F45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22" name="Picture 821" descr="NCCP CMYK BI.jpg">
          <a:extLst>
            <a:ext uri="{FF2B5EF4-FFF2-40B4-BE49-F238E27FC236}">
              <a16:creationId xmlns:a16="http://schemas.microsoft.com/office/drawing/2014/main" id="{D401CBFD-1CC2-45A5-83B3-BC84886D890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23" name="Picture 822" descr="NCCP CMYK BI.jpg">
          <a:extLst>
            <a:ext uri="{FF2B5EF4-FFF2-40B4-BE49-F238E27FC236}">
              <a16:creationId xmlns:a16="http://schemas.microsoft.com/office/drawing/2014/main" id="{80F766B5-BC21-414D-BA0B-43E9F2C40FF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24" name="Picture 823" descr="NCCP CMYK BI.jpg">
          <a:extLst>
            <a:ext uri="{FF2B5EF4-FFF2-40B4-BE49-F238E27FC236}">
              <a16:creationId xmlns:a16="http://schemas.microsoft.com/office/drawing/2014/main" id="{03EB3CC7-EAED-4E8A-8BE2-B04D7DD63E7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25" name="Picture 824" descr="NCCP CMYK BI.jpg">
          <a:extLst>
            <a:ext uri="{FF2B5EF4-FFF2-40B4-BE49-F238E27FC236}">
              <a16:creationId xmlns:a16="http://schemas.microsoft.com/office/drawing/2014/main" id="{DF705E49-7F67-43D6-8275-2E6B249566A4}"/>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26" name="Picture 825" descr="NCCP CMYK BI.jpg">
          <a:extLst>
            <a:ext uri="{FF2B5EF4-FFF2-40B4-BE49-F238E27FC236}">
              <a16:creationId xmlns:a16="http://schemas.microsoft.com/office/drawing/2014/main" id="{98E66834-7C68-4EB6-A538-36CEA495013E}"/>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27" name="Picture 826" descr="NCCP CMYK BI.jpg">
          <a:extLst>
            <a:ext uri="{FF2B5EF4-FFF2-40B4-BE49-F238E27FC236}">
              <a16:creationId xmlns:a16="http://schemas.microsoft.com/office/drawing/2014/main" id="{11D92EB8-B0D6-453C-A65F-91EAD98953F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28" name="Picture 827" descr="NCCP CMYK BI.jpg">
          <a:extLst>
            <a:ext uri="{FF2B5EF4-FFF2-40B4-BE49-F238E27FC236}">
              <a16:creationId xmlns:a16="http://schemas.microsoft.com/office/drawing/2014/main" id="{696148F9-66C0-4A24-9E94-9A161BE6DCB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29" name="Picture 828" descr="NCCP CMYK BI.jpg">
          <a:extLst>
            <a:ext uri="{FF2B5EF4-FFF2-40B4-BE49-F238E27FC236}">
              <a16:creationId xmlns:a16="http://schemas.microsoft.com/office/drawing/2014/main" id="{9841893B-70B2-46F4-87EE-A7CB7976D61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30" name="Picture 829" descr="NCCP CMYK BI.jpg">
          <a:extLst>
            <a:ext uri="{FF2B5EF4-FFF2-40B4-BE49-F238E27FC236}">
              <a16:creationId xmlns:a16="http://schemas.microsoft.com/office/drawing/2014/main" id="{CD0A9756-3F06-4726-84FB-E55CFA7628A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31" name="Picture 830" descr="NCCP CMYK BI.jpg">
          <a:extLst>
            <a:ext uri="{FF2B5EF4-FFF2-40B4-BE49-F238E27FC236}">
              <a16:creationId xmlns:a16="http://schemas.microsoft.com/office/drawing/2014/main" id="{699170E4-BF40-461B-BF09-72B6F37F6111}"/>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832" name="Picture 831" descr="NCCP CMYK BI.jpg">
          <a:extLst>
            <a:ext uri="{FF2B5EF4-FFF2-40B4-BE49-F238E27FC236}">
              <a16:creationId xmlns:a16="http://schemas.microsoft.com/office/drawing/2014/main" id="{E5AE47DC-E443-4347-B601-3F9374FE465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33" name="Picture 832" descr="NCCP CMYK BI.jpg">
          <a:extLst>
            <a:ext uri="{FF2B5EF4-FFF2-40B4-BE49-F238E27FC236}">
              <a16:creationId xmlns:a16="http://schemas.microsoft.com/office/drawing/2014/main" id="{3203E3A9-29E6-42C8-8EAE-74CAF7AF15A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34" name="Picture 833" descr="NCCP CMYK BI.jpg">
          <a:extLst>
            <a:ext uri="{FF2B5EF4-FFF2-40B4-BE49-F238E27FC236}">
              <a16:creationId xmlns:a16="http://schemas.microsoft.com/office/drawing/2014/main" id="{718F26B3-D5F7-4AF0-95F7-128D9E1C2A6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35" name="Picture 834" descr="NCCP CMYK BI.jpg">
          <a:extLst>
            <a:ext uri="{FF2B5EF4-FFF2-40B4-BE49-F238E27FC236}">
              <a16:creationId xmlns:a16="http://schemas.microsoft.com/office/drawing/2014/main" id="{5B1F1FD7-0394-498B-8536-7D63957DC0E8}"/>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36" name="Picture 835" descr="NCCP CMYK BI.jpg">
          <a:extLst>
            <a:ext uri="{FF2B5EF4-FFF2-40B4-BE49-F238E27FC236}">
              <a16:creationId xmlns:a16="http://schemas.microsoft.com/office/drawing/2014/main" id="{C7DE367C-F7CD-4F58-B88A-603072920205}"/>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37" name="Picture 836" descr="NCCP CMYK BI.jpg">
          <a:extLst>
            <a:ext uri="{FF2B5EF4-FFF2-40B4-BE49-F238E27FC236}">
              <a16:creationId xmlns:a16="http://schemas.microsoft.com/office/drawing/2014/main" id="{AB8C25E7-A1F7-4E18-8CEF-FCBD5C0A0AE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38" name="Picture 837" descr="NCCP CMYK BI.jpg">
          <a:extLst>
            <a:ext uri="{FF2B5EF4-FFF2-40B4-BE49-F238E27FC236}">
              <a16:creationId xmlns:a16="http://schemas.microsoft.com/office/drawing/2014/main" id="{819EE8EE-52F2-4231-A2EC-E375FAE7E44D}"/>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39" name="Picture 838" descr="NCCP CMYK BI.jpg">
          <a:extLst>
            <a:ext uri="{FF2B5EF4-FFF2-40B4-BE49-F238E27FC236}">
              <a16:creationId xmlns:a16="http://schemas.microsoft.com/office/drawing/2014/main" id="{6F31B885-C412-4C80-B474-BC9507B360C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40" name="Picture 839" descr="NCCP CMYK BI.jpg">
          <a:extLst>
            <a:ext uri="{FF2B5EF4-FFF2-40B4-BE49-F238E27FC236}">
              <a16:creationId xmlns:a16="http://schemas.microsoft.com/office/drawing/2014/main" id="{D143E93F-4973-45EB-B0BD-C38A960BB48E}"/>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41" name="Picture 840" descr="NCCP CMYK BI.jpg">
          <a:extLst>
            <a:ext uri="{FF2B5EF4-FFF2-40B4-BE49-F238E27FC236}">
              <a16:creationId xmlns:a16="http://schemas.microsoft.com/office/drawing/2014/main" id="{D223D093-6ACB-47AB-A34F-9DD6CE9AA20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42" name="Picture 841" descr="NCCP CMYK BI.jpg">
          <a:extLst>
            <a:ext uri="{FF2B5EF4-FFF2-40B4-BE49-F238E27FC236}">
              <a16:creationId xmlns:a16="http://schemas.microsoft.com/office/drawing/2014/main" id="{D4A905FB-87AC-44A5-A65D-979FD875A84A}"/>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43" name="Picture 842" descr="NCCP CMYK BI.jpg">
          <a:extLst>
            <a:ext uri="{FF2B5EF4-FFF2-40B4-BE49-F238E27FC236}">
              <a16:creationId xmlns:a16="http://schemas.microsoft.com/office/drawing/2014/main" id="{E1E946A9-555E-4AF2-B914-690F7947F99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44" name="Picture 843" descr="NCCP CMYK BI.jpg">
          <a:extLst>
            <a:ext uri="{FF2B5EF4-FFF2-40B4-BE49-F238E27FC236}">
              <a16:creationId xmlns:a16="http://schemas.microsoft.com/office/drawing/2014/main" id="{14C01E3F-51E0-4133-AA0B-D6583DE44E3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45" name="Picture 844" descr="NCCP CMYK BI.jpg">
          <a:extLst>
            <a:ext uri="{FF2B5EF4-FFF2-40B4-BE49-F238E27FC236}">
              <a16:creationId xmlns:a16="http://schemas.microsoft.com/office/drawing/2014/main" id="{4129B0B8-4BEC-4574-A5C7-78CD5C7A0DDC}"/>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46" name="Picture 845" descr="NCCP CMYK BI.jpg">
          <a:extLst>
            <a:ext uri="{FF2B5EF4-FFF2-40B4-BE49-F238E27FC236}">
              <a16:creationId xmlns:a16="http://schemas.microsoft.com/office/drawing/2014/main" id="{CDEA1F81-2C04-466E-BB9F-F85839F411C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47" name="Picture 846" descr="NCCP CMYK BI.jpg">
          <a:extLst>
            <a:ext uri="{FF2B5EF4-FFF2-40B4-BE49-F238E27FC236}">
              <a16:creationId xmlns:a16="http://schemas.microsoft.com/office/drawing/2014/main" id="{AE9B98F9-4446-4BE0-A1EC-34FDCC3E49C8}"/>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48" name="Picture 847" descr="NCCP CMYK BI.jpg">
          <a:extLst>
            <a:ext uri="{FF2B5EF4-FFF2-40B4-BE49-F238E27FC236}">
              <a16:creationId xmlns:a16="http://schemas.microsoft.com/office/drawing/2014/main" id="{D57A6463-29CA-4A7C-BC31-6E7D7EEBF51A}"/>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49" name="Picture 848" descr="NCCP CMYK BI.jpg">
          <a:extLst>
            <a:ext uri="{FF2B5EF4-FFF2-40B4-BE49-F238E27FC236}">
              <a16:creationId xmlns:a16="http://schemas.microsoft.com/office/drawing/2014/main" id="{724A29C5-E360-4F12-9CA9-9CE8C37FA00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50" name="Picture 849" descr="NCCP CMYK BI.jpg">
          <a:extLst>
            <a:ext uri="{FF2B5EF4-FFF2-40B4-BE49-F238E27FC236}">
              <a16:creationId xmlns:a16="http://schemas.microsoft.com/office/drawing/2014/main" id="{BD59BA0F-2A60-4211-B3D1-F45204B8F6C7}"/>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51" name="Picture 850" descr="NCCP CMYK BI.jpg">
          <a:extLst>
            <a:ext uri="{FF2B5EF4-FFF2-40B4-BE49-F238E27FC236}">
              <a16:creationId xmlns:a16="http://schemas.microsoft.com/office/drawing/2014/main" id="{093F98ED-3A2A-494D-84E9-903B2CCAF76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52" name="Picture 851" descr="NCCP CMYK BI.jpg">
          <a:extLst>
            <a:ext uri="{FF2B5EF4-FFF2-40B4-BE49-F238E27FC236}">
              <a16:creationId xmlns:a16="http://schemas.microsoft.com/office/drawing/2014/main" id="{367356A8-A1FA-46EE-8340-3D6A18A9038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53" name="Picture 852" descr="NCCP CMYK BI.jpg">
          <a:extLst>
            <a:ext uri="{FF2B5EF4-FFF2-40B4-BE49-F238E27FC236}">
              <a16:creationId xmlns:a16="http://schemas.microsoft.com/office/drawing/2014/main" id="{7B980FB3-1291-4A4A-B344-383FB0715096}"/>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54" name="Picture 853" descr="NCCP CMYK BI.jpg">
          <a:extLst>
            <a:ext uri="{FF2B5EF4-FFF2-40B4-BE49-F238E27FC236}">
              <a16:creationId xmlns:a16="http://schemas.microsoft.com/office/drawing/2014/main" id="{4BB577C0-A10B-4A46-B7AB-205C72502393}"/>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55" name="Picture 854" descr="NCCP CMYK BI.jpg">
          <a:extLst>
            <a:ext uri="{FF2B5EF4-FFF2-40B4-BE49-F238E27FC236}">
              <a16:creationId xmlns:a16="http://schemas.microsoft.com/office/drawing/2014/main" id="{D041D4EB-A2B4-452D-A488-7D90CEF89F7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856" name="Picture 855" descr="NCCP CMYK BI.jpg">
          <a:extLst>
            <a:ext uri="{FF2B5EF4-FFF2-40B4-BE49-F238E27FC236}">
              <a16:creationId xmlns:a16="http://schemas.microsoft.com/office/drawing/2014/main" id="{AF1D2931-C5FD-409D-8392-F3CDF7DDEED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57" name="Picture 856" descr="NCCP CMYK BI.jpg">
          <a:extLst>
            <a:ext uri="{FF2B5EF4-FFF2-40B4-BE49-F238E27FC236}">
              <a16:creationId xmlns:a16="http://schemas.microsoft.com/office/drawing/2014/main" id="{B013D5BB-2F10-4B6D-9992-6D6E45A5C65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58" name="Picture 857" descr="NCCP CMYK BI.jpg">
          <a:extLst>
            <a:ext uri="{FF2B5EF4-FFF2-40B4-BE49-F238E27FC236}">
              <a16:creationId xmlns:a16="http://schemas.microsoft.com/office/drawing/2014/main" id="{0F255F59-65F1-46C0-BB94-2CD28EF6891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59" name="Picture 858" descr="NCCP CMYK BI.jpg">
          <a:extLst>
            <a:ext uri="{FF2B5EF4-FFF2-40B4-BE49-F238E27FC236}">
              <a16:creationId xmlns:a16="http://schemas.microsoft.com/office/drawing/2014/main" id="{5F88B957-BDDA-4600-8259-6FA7DF13D75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60" name="Picture 859" descr="NCCP CMYK BI.jpg">
          <a:extLst>
            <a:ext uri="{FF2B5EF4-FFF2-40B4-BE49-F238E27FC236}">
              <a16:creationId xmlns:a16="http://schemas.microsoft.com/office/drawing/2014/main" id="{B5D336BC-692B-4DC8-B9AB-3839867AC0F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61" name="Picture 860" descr="NCCP CMYK BI.jpg">
          <a:extLst>
            <a:ext uri="{FF2B5EF4-FFF2-40B4-BE49-F238E27FC236}">
              <a16:creationId xmlns:a16="http://schemas.microsoft.com/office/drawing/2014/main" id="{F0B631CF-A072-4B13-800A-14C9B3779C7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62" name="Picture 861" descr="NCCP CMYK BI.jpg">
          <a:extLst>
            <a:ext uri="{FF2B5EF4-FFF2-40B4-BE49-F238E27FC236}">
              <a16:creationId xmlns:a16="http://schemas.microsoft.com/office/drawing/2014/main" id="{1883CDE7-368A-4AFA-9DB6-DF8F901F705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63" name="Picture 862" descr="NCCP CMYK BI.jpg">
          <a:extLst>
            <a:ext uri="{FF2B5EF4-FFF2-40B4-BE49-F238E27FC236}">
              <a16:creationId xmlns:a16="http://schemas.microsoft.com/office/drawing/2014/main" id="{44C3122E-2BA2-4054-A846-5D06EBAD632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64" name="Picture 863" descr="NCCP CMYK BI.jpg">
          <a:extLst>
            <a:ext uri="{FF2B5EF4-FFF2-40B4-BE49-F238E27FC236}">
              <a16:creationId xmlns:a16="http://schemas.microsoft.com/office/drawing/2014/main" id="{3A8CF887-7B13-4AC9-8617-9A0FCF1C36E0}"/>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65" name="Picture 864" descr="NCCP CMYK BI.jpg">
          <a:extLst>
            <a:ext uri="{FF2B5EF4-FFF2-40B4-BE49-F238E27FC236}">
              <a16:creationId xmlns:a16="http://schemas.microsoft.com/office/drawing/2014/main" id="{54C2566C-DF5A-47C8-B8B1-B5982906B08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66" name="Picture 865" descr="NCCP CMYK BI.jpg">
          <a:extLst>
            <a:ext uri="{FF2B5EF4-FFF2-40B4-BE49-F238E27FC236}">
              <a16:creationId xmlns:a16="http://schemas.microsoft.com/office/drawing/2014/main" id="{83480A6C-93AF-40D7-8BFD-9F3EE1BBC5E2}"/>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67" name="Picture 866" descr="NCCP CMYK BI.jpg">
          <a:extLst>
            <a:ext uri="{FF2B5EF4-FFF2-40B4-BE49-F238E27FC236}">
              <a16:creationId xmlns:a16="http://schemas.microsoft.com/office/drawing/2014/main" id="{31749CFE-F8F7-4FE8-941D-040899D030C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68" name="Picture 867" descr="NCCP CMYK BI.jpg">
          <a:extLst>
            <a:ext uri="{FF2B5EF4-FFF2-40B4-BE49-F238E27FC236}">
              <a16:creationId xmlns:a16="http://schemas.microsoft.com/office/drawing/2014/main" id="{5EB80F16-E1D2-4B53-A306-094053CA5CD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69" name="Picture 868" descr="NCCP CMYK BI.jpg">
          <a:extLst>
            <a:ext uri="{FF2B5EF4-FFF2-40B4-BE49-F238E27FC236}">
              <a16:creationId xmlns:a16="http://schemas.microsoft.com/office/drawing/2014/main" id="{DE1F0678-5443-484C-A2F7-BFA87DE836A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70" name="Picture 869" descr="NCCP CMYK BI.jpg">
          <a:extLst>
            <a:ext uri="{FF2B5EF4-FFF2-40B4-BE49-F238E27FC236}">
              <a16:creationId xmlns:a16="http://schemas.microsoft.com/office/drawing/2014/main" id="{1E15C137-1269-47C1-A057-663EF3F73B0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71" name="Picture 870" descr="NCCP CMYK BI.jpg">
          <a:extLst>
            <a:ext uri="{FF2B5EF4-FFF2-40B4-BE49-F238E27FC236}">
              <a16:creationId xmlns:a16="http://schemas.microsoft.com/office/drawing/2014/main" id="{6E710B21-D410-4AA7-AA84-19D6BD47528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72" name="Picture 871" descr="NCCP CMYK BI.jpg">
          <a:extLst>
            <a:ext uri="{FF2B5EF4-FFF2-40B4-BE49-F238E27FC236}">
              <a16:creationId xmlns:a16="http://schemas.microsoft.com/office/drawing/2014/main" id="{78D18AEA-F8DE-437A-B4C8-92CB0EBABE8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873" name="Picture 872" descr="NCCP CMYK BI.jpg">
          <a:extLst>
            <a:ext uri="{FF2B5EF4-FFF2-40B4-BE49-F238E27FC236}">
              <a16:creationId xmlns:a16="http://schemas.microsoft.com/office/drawing/2014/main" id="{BE2947BC-E764-4375-B617-DF09D4E594E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74" name="Picture 873" descr="NCCP CMYK BI.jpg">
          <a:extLst>
            <a:ext uri="{FF2B5EF4-FFF2-40B4-BE49-F238E27FC236}">
              <a16:creationId xmlns:a16="http://schemas.microsoft.com/office/drawing/2014/main" id="{60C31CE6-B784-4CDA-A071-D4A485E0053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75" name="Picture 874" descr="NCCP CMYK BI.jpg">
          <a:extLst>
            <a:ext uri="{FF2B5EF4-FFF2-40B4-BE49-F238E27FC236}">
              <a16:creationId xmlns:a16="http://schemas.microsoft.com/office/drawing/2014/main" id="{712ABF5D-5478-4625-A4BA-E2FED7A9AC7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76" name="Picture 875" descr="NCCP CMYK BI.jpg">
          <a:extLst>
            <a:ext uri="{FF2B5EF4-FFF2-40B4-BE49-F238E27FC236}">
              <a16:creationId xmlns:a16="http://schemas.microsoft.com/office/drawing/2014/main" id="{FEB64018-9AA0-4C41-99A8-B03A1687D96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77" name="Picture 876" descr="NCCP CMYK BI.jpg">
          <a:extLst>
            <a:ext uri="{FF2B5EF4-FFF2-40B4-BE49-F238E27FC236}">
              <a16:creationId xmlns:a16="http://schemas.microsoft.com/office/drawing/2014/main" id="{43BC4C7C-E18A-40C5-A0BD-76987671A814}"/>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78" name="Picture 877" descr="NCCP CMYK BI.jpg">
          <a:extLst>
            <a:ext uri="{FF2B5EF4-FFF2-40B4-BE49-F238E27FC236}">
              <a16:creationId xmlns:a16="http://schemas.microsoft.com/office/drawing/2014/main" id="{3D9E76D1-FB66-4060-88AA-5C7DE2956EC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79" name="Picture 878" descr="NCCP CMYK BI.jpg">
          <a:extLst>
            <a:ext uri="{FF2B5EF4-FFF2-40B4-BE49-F238E27FC236}">
              <a16:creationId xmlns:a16="http://schemas.microsoft.com/office/drawing/2014/main" id="{F7508433-D629-44AC-8AA7-33AD7CE1B4BC}"/>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80" name="Picture 879" descr="NCCP CMYK BI.jpg">
          <a:extLst>
            <a:ext uri="{FF2B5EF4-FFF2-40B4-BE49-F238E27FC236}">
              <a16:creationId xmlns:a16="http://schemas.microsoft.com/office/drawing/2014/main" id="{01FB6AA9-ED9C-48AE-9286-EDF60CAF0601}"/>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81" name="Picture 880" descr="NCCP CMYK BI.jpg">
          <a:extLst>
            <a:ext uri="{FF2B5EF4-FFF2-40B4-BE49-F238E27FC236}">
              <a16:creationId xmlns:a16="http://schemas.microsoft.com/office/drawing/2014/main" id="{0F5232F0-96FF-48ED-99BC-8D05FA47B4A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82" name="Picture 881" descr="NCCP CMYK BI.jpg">
          <a:extLst>
            <a:ext uri="{FF2B5EF4-FFF2-40B4-BE49-F238E27FC236}">
              <a16:creationId xmlns:a16="http://schemas.microsoft.com/office/drawing/2014/main" id="{F47EA2C1-69A1-4FFB-940A-90E0A73E700B}"/>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83" name="Picture 882" descr="NCCP CMYK BI.jpg">
          <a:extLst>
            <a:ext uri="{FF2B5EF4-FFF2-40B4-BE49-F238E27FC236}">
              <a16:creationId xmlns:a16="http://schemas.microsoft.com/office/drawing/2014/main" id="{B1BD7576-9E6F-41E1-B7FA-AE7A718BD82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84" name="Picture 883" descr="NCCP CMYK BI.jpg">
          <a:extLst>
            <a:ext uri="{FF2B5EF4-FFF2-40B4-BE49-F238E27FC236}">
              <a16:creationId xmlns:a16="http://schemas.microsoft.com/office/drawing/2014/main" id="{E585D39F-A042-4D0F-BC83-C6D8683C376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85" name="Picture 884" descr="NCCP CMYK BI.jpg">
          <a:extLst>
            <a:ext uri="{FF2B5EF4-FFF2-40B4-BE49-F238E27FC236}">
              <a16:creationId xmlns:a16="http://schemas.microsoft.com/office/drawing/2014/main" id="{18832E90-D40B-4737-A5B8-2D3F64C7E25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886" name="Picture 885" descr="NCCP CMYK BI.jpg">
          <a:extLst>
            <a:ext uri="{FF2B5EF4-FFF2-40B4-BE49-F238E27FC236}">
              <a16:creationId xmlns:a16="http://schemas.microsoft.com/office/drawing/2014/main" id="{276811AF-F99A-4215-84DB-295A810EC3C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887" name="Picture 886" descr="NCCP CMYK BI.jpg">
          <a:extLst>
            <a:ext uri="{FF2B5EF4-FFF2-40B4-BE49-F238E27FC236}">
              <a16:creationId xmlns:a16="http://schemas.microsoft.com/office/drawing/2014/main" id="{939903D3-184C-4917-B0B9-5EFF6E67D1B3}"/>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888" name="Picture 887" descr="NCCP CMYK BI.jpg">
          <a:extLst>
            <a:ext uri="{FF2B5EF4-FFF2-40B4-BE49-F238E27FC236}">
              <a16:creationId xmlns:a16="http://schemas.microsoft.com/office/drawing/2014/main" id="{21241759-2192-4107-9BEC-4A007C56272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889" name="Picture 888" descr="NCCP CMYK BI.jpg">
          <a:extLst>
            <a:ext uri="{FF2B5EF4-FFF2-40B4-BE49-F238E27FC236}">
              <a16:creationId xmlns:a16="http://schemas.microsoft.com/office/drawing/2014/main" id="{5D17BF73-E6CD-4EF8-A1B1-7D48AE68191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890" name="Picture 889" descr="NCCP CMYK BI.jpg">
          <a:extLst>
            <a:ext uri="{FF2B5EF4-FFF2-40B4-BE49-F238E27FC236}">
              <a16:creationId xmlns:a16="http://schemas.microsoft.com/office/drawing/2014/main" id="{7A506CA9-906A-4975-A930-D9CA428110A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891" name="Picture 890" descr="NCCP CMYK BI.jpg">
          <a:extLst>
            <a:ext uri="{FF2B5EF4-FFF2-40B4-BE49-F238E27FC236}">
              <a16:creationId xmlns:a16="http://schemas.microsoft.com/office/drawing/2014/main" id="{8721B747-08DE-4FF0-A64E-57C2A8500576}"/>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892" name="Picture 891" descr="NCCP CMYK BI.jpg">
          <a:extLst>
            <a:ext uri="{FF2B5EF4-FFF2-40B4-BE49-F238E27FC236}">
              <a16:creationId xmlns:a16="http://schemas.microsoft.com/office/drawing/2014/main" id="{50B4608D-EF02-40E9-8C3E-D5D303055A2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893" name="Picture 892" descr="NCCP CMYK BI.jpg">
          <a:extLst>
            <a:ext uri="{FF2B5EF4-FFF2-40B4-BE49-F238E27FC236}">
              <a16:creationId xmlns:a16="http://schemas.microsoft.com/office/drawing/2014/main" id="{E909D3AF-ED20-4578-BA5D-9351B7E92AAB}"/>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894" name="Picture 893" descr="NCCP CMYK BI.jpg">
          <a:extLst>
            <a:ext uri="{FF2B5EF4-FFF2-40B4-BE49-F238E27FC236}">
              <a16:creationId xmlns:a16="http://schemas.microsoft.com/office/drawing/2014/main" id="{F111473A-FE7C-41CC-ADB8-04A40A2C935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895" name="Picture 894" descr="NCCP CMYK BI.jpg">
          <a:extLst>
            <a:ext uri="{FF2B5EF4-FFF2-40B4-BE49-F238E27FC236}">
              <a16:creationId xmlns:a16="http://schemas.microsoft.com/office/drawing/2014/main" id="{6F4F8B3D-DFEB-429C-A00D-B9146A1197E0}"/>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896" name="Picture 895" descr="NCCP CMYK BI.jpg">
          <a:extLst>
            <a:ext uri="{FF2B5EF4-FFF2-40B4-BE49-F238E27FC236}">
              <a16:creationId xmlns:a16="http://schemas.microsoft.com/office/drawing/2014/main" id="{E5FB021E-0B0C-4488-89F5-7079BD0CD1B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897" name="Picture 896" descr="NCCP CMYK BI.jpg">
          <a:extLst>
            <a:ext uri="{FF2B5EF4-FFF2-40B4-BE49-F238E27FC236}">
              <a16:creationId xmlns:a16="http://schemas.microsoft.com/office/drawing/2014/main" id="{A56A6372-97C3-4D3B-BECD-53C28FE7B0C1}"/>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898" name="Picture 897" descr="NCCP CMYK BI.jpg">
          <a:extLst>
            <a:ext uri="{FF2B5EF4-FFF2-40B4-BE49-F238E27FC236}">
              <a16:creationId xmlns:a16="http://schemas.microsoft.com/office/drawing/2014/main" id="{D849718E-0631-4F45-BCA3-350F40F153C2}"/>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899" name="Picture 898" descr="NCCP CMYK BI.jpg">
          <a:extLst>
            <a:ext uri="{FF2B5EF4-FFF2-40B4-BE49-F238E27FC236}">
              <a16:creationId xmlns:a16="http://schemas.microsoft.com/office/drawing/2014/main" id="{2C20542C-EB21-4C9D-96E3-C7FEF1050A4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00" name="Picture 899" descr="NCCP CMYK BI.jpg">
          <a:extLst>
            <a:ext uri="{FF2B5EF4-FFF2-40B4-BE49-F238E27FC236}">
              <a16:creationId xmlns:a16="http://schemas.microsoft.com/office/drawing/2014/main" id="{A8FDC0CA-20A8-4851-91E9-54B6BD081BA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01" name="Picture 900" descr="NCCP CMYK BI.jpg">
          <a:extLst>
            <a:ext uri="{FF2B5EF4-FFF2-40B4-BE49-F238E27FC236}">
              <a16:creationId xmlns:a16="http://schemas.microsoft.com/office/drawing/2014/main" id="{BBE0BC47-0330-43C5-865F-A764CA305899}"/>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02" name="Picture 901" descr="NCCP CMYK BI.jpg">
          <a:extLst>
            <a:ext uri="{FF2B5EF4-FFF2-40B4-BE49-F238E27FC236}">
              <a16:creationId xmlns:a16="http://schemas.microsoft.com/office/drawing/2014/main" id="{6C53E1DA-15E8-47F9-A946-81B47C39096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03" name="Picture 902" descr="NCCP CMYK BI.jpg">
          <a:extLst>
            <a:ext uri="{FF2B5EF4-FFF2-40B4-BE49-F238E27FC236}">
              <a16:creationId xmlns:a16="http://schemas.microsoft.com/office/drawing/2014/main" id="{A7A602D9-A6D9-4902-A7DB-08350B6F33F6}"/>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04" name="Picture 903" descr="NCCP CMYK BI.jpg">
          <a:extLst>
            <a:ext uri="{FF2B5EF4-FFF2-40B4-BE49-F238E27FC236}">
              <a16:creationId xmlns:a16="http://schemas.microsoft.com/office/drawing/2014/main" id="{96ABD569-851C-43BD-A80E-973DB845E6B2}"/>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05" name="Picture 904" descr="NCCP CMYK BI.jpg">
          <a:extLst>
            <a:ext uri="{FF2B5EF4-FFF2-40B4-BE49-F238E27FC236}">
              <a16:creationId xmlns:a16="http://schemas.microsoft.com/office/drawing/2014/main" id="{03E48D39-09BD-40A9-9D8A-086143A4D207}"/>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06" name="Picture 905" descr="NCCP CMYK BI.jpg">
          <a:extLst>
            <a:ext uri="{FF2B5EF4-FFF2-40B4-BE49-F238E27FC236}">
              <a16:creationId xmlns:a16="http://schemas.microsoft.com/office/drawing/2014/main" id="{D5EA3611-E1FB-4B0F-87CE-1A09DBA21154}"/>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07" name="Picture 906" descr="NCCP CMYK BI.jpg">
          <a:extLst>
            <a:ext uri="{FF2B5EF4-FFF2-40B4-BE49-F238E27FC236}">
              <a16:creationId xmlns:a16="http://schemas.microsoft.com/office/drawing/2014/main" id="{A5F6AF89-ADE5-4877-B248-5887D84A3D4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08" name="Picture 907" descr="NCCP CMYK BI.jpg">
          <a:extLst>
            <a:ext uri="{FF2B5EF4-FFF2-40B4-BE49-F238E27FC236}">
              <a16:creationId xmlns:a16="http://schemas.microsoft.com/office/drawing/2014/main" id="{AC63C9E4-CD1D-45D1-803F-8A26D3C76248}"/>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09" name="Picture 908" descr="NCCP CMYK BI.jpg">
          <a:extLst>
            <a:ext uri="{FF2B5EF4-FFF2-40B4-BE49-F238E27FC236}">
              <a16:creationId xmlns:a16="http://schemas.microsoft.com/office/drawing/2014/main" id="{74CEFA1B-31C7-4CB8-A1FB-F7F825E3C865}"/>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10" name="Picture 909" descr="NCCP CMYK BI.jpg">
          <a:extLst>
            <a:ext uri="{FF2B5EF4-FFF2-40B4-BE49-F238E27FC236}">
              <a16:creationId xmlns:a16="http://schemas.microsoft.com/office/drawing/2014/main" id="{8A2E6099-878F-4F43-9AC0-C7E581C8CB89}"/>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11" name="Picture 910" descr="NCCP CMYK BI.jpg">
          <a:extLst>
            <a:ext uri="{FF2B5EF4-FFF2-40B4-BE49-F238E27FC236}">
              <a16:creationId xmlns:a16="http://schemas.microsoft.com/office/drawing/2014/main" id="{6EEC6DF6-EB8C-45E9-9E22-FBBDC13FD26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19</xdr:col>
      <xdr:colOff>0</xdr:colOff>
      <xdr:row>42</xdr:row>
      <xdr:rowOff>0</xdr:rowOff>
    </xdr:from>
    <xdr:ext cx="0" cy="510159"/>
    <xdr:pic>
      <xdr:nvPicPr>
        <xdr:cNvPr id="912" name="Picture 911" descr="NCCP CMYK BI.jpg">
          <a:extLst>
            <a:ext uri="{FF2B5EF4-FFF2-40B4-BE49-F238E27FC236}">
              <a16:creationId xmlns:a16="http://schemas.microsoft.com/office/drawing/2014/main" id="{E3811C08-BE78-4AA6-926E-FA985BD97F2F}"/>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13" name="Picture 912" descr="NCCP CMYK BI.jpg">
          <a:extLst>
            <a:ext uri="{FF2B5EF4-FFF2-40B4-BE49-F238E27FC236}">
              <a16:creationId xmlns:a16="http://schemas.microsoft.com/office/drawing/2014/main" id="{5297ED10-7767-4030-B14C-7FDE598632F0}"/>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14" name="Picture 913" descr="NCCP CMYK BI.jpg">
          <a:extLst>
            <a:ext uri="{FF2B5EF4-FFF2-40B4-BE49-F238E27FC236}">
              <a16:creationId xmlns:a16="http://schemas.microsoft.com/office/drawing/2014/main" id="{56F73BC7-DE6C-478B-8550-58697515C7D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15" name="Picture 914" descr="NCCP CMYK BI.jpg">
          <a:extLst>
            <a:ext uri="{FF2B5EF4-FFF2-40B4-BE49-F238E27FC236}">
              <a16:creationId xmlns:a16="http://schemas.microsoft.com/office/drawing/2014/main" id="{020D7764-A3AA-4AE1-BBEA-809B268F98F6}"/>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16" name="Picture 915" descr="NCCP CMYK BI.jpg">
          <a:extLst>
            <a:ext uri="{FF2B5EF4-FFF2-40B4-BE49-F238E27FC236}">
              <a16:creationId xmlns:a16="http://schemas.microsoft.com/office/drawing/2014/main" id="{05233254-806F-4E61-BD86-88573F47AC7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17" name="Picture 916" descr="NCCP CMYK BI.jpg">
          <a:extLst>
            <a:ext uri="{FF2B5EF4-FFF2-40B4-BE49-F238E27FC236}">
              <a16:creationId xmlns:a16="http://schemas.microsoft.com/office/drawing/2014/main" id="{25AFB729-E796-4AB8-BFF2-ADA672A463B3}"/>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18" name="Picture 917" descr="NCCP CMYK BI.jpg">
          <a:extLst>
            <a:ext uri="{FF2B5EF4-FFF2-40B4-BE49-F238E27FC236}">
              <a16:creationId xmlns:a16="http://schemas.microsoft.com/office/drawing/2014/main" id="{9EA835F9-0BE1-4EAB-8AF3-459BD11E71CC}"/>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19" name="Picture 918" descr="NCCP CMYK BI.jpg">
          <a:extLst>
            <a:ext uri="{FF2B5EF4-FFF2-40B4-BE49-F238E27FC236}">
              <a16:creationId xmlns:a16="http://schemas.microsoft.com/office/drawing/2014/main" id="{4166F9C4-B20D-4DFF-8401-AEEE910F71B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20" name="Picture 919" descr="NCCP CMYK BI.jpg">
          <a:extLst>
            <a:ext uri="{FF2B5EF4-FFF2-40B4-BE49-F238E27FC236}">
              <a16:creationId xmlns:a16="http://schemas.microsoft.com/office/drawing/2014/main" id="{69EB3F59-DF90-427F-AF64-5F437B56806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21" name="Picture 920" descr="NCCP CMYK BI.jpg">
          <a:extLst>
            <a:ext uri="{FF2B5EF4-FFF2-40B4-BE49-F238E27FC236}">
              <a16:creationId xmlns:a16="http://schemas.microsoft.com/office/drawing/2014/main" id="{8EB57FC4-4BEF-4181-B6E7-FA8EA9CA2C20}"/>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22" name="Picture 921" descr="NCCP CMYK BI.jpg">
          <a:extLst>
            <a:ext uri="{FF2B5EF4-FFF2-40B4-BE49-F238E27FC236}">
              <a16:creationId xmlns:a16="http://schemas.microsoft.com/office/drawing/2014/main" id="{E1A18172-479C-4984-9590-8C4DAF36517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23" name="Picture 922" descr="NCCP CMYK BI.jpg">
          <a:extLst>
            <a:ext uri="{FF2B5EF4-FFF2-40B4-BE49-F238E27FC236}">
              <a16:creationId xmlns:a16="http://schemas.microsoft.com/office/drawing/2014/main" id="{2A32B4DC-17E2-4627-8907-55F62CE80EC2}"/>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24" name="Picture 923" descr="NCCP CMYK BI.jpg">
          <a:extLst>
            <a:ext uri="{FF2B5EF4-FFF2-40B4-BE49-F238E27FC236}">
              <a16:creationId xmlns:a16="http://schemas.microsoft.com/office/drawing/2014/main" id="{CE67539C-7D7A-4B64-9615-931DC0EA311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25" name="Picture 924" descr="NCCP CMYK BI.jpg">
          <a:extLst>
            <a:ext uri="{FF2B5EF4-FFF2-40B4-BE49-F238E27FC236}">
              <a16:creationId xmlns:a16="http://schemas.microsoft.com/office/drawing/2014/main" id="{38989B90-A049-45DA-B432-0E415A363BF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26" name="Picture 925" descr="NCCP CMYK BI.jpg">
          <a:extLst>
            <a:ext uri="{FF2B5EF4-FFF2-40B4-BE49-F238E27FC236}">
              <a16:creationId xmlns:a16="http://schemas.microsoft.com/office/drawing/2014/main" id="{F8DC4F5B-E275-444D-8B1A-1C115E434339}"/>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19</xdr:col>
      <xdr:colOff>0</xdr:colOff>
      <xdr:row>42</xdr:row>
      <xdr:rowOff>0</xdr:rowOff>
    </xdr:from>
    <xdr:ext cx="0" cy="510159"/>
    <xdr:pic>
      <xdr:nvPicPr>
        <xdr:cNvPr id="927" name="Picture 926" descr="NCCP CMYK BI.jpg">
          <a:extLst>
            <a:ext uri="{FF2B5EF4-FFF2-40B4-BE49-F238E27FC236}">
              <a16:creationId xmlns:a16="http://schemas.microsoft.com/office/drawing/2014/main" id="{F669237C-1B7C-48A0-8045-AFAAB9321905}"/>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28" name="Picture 927" descr="NCCP CMYK BI.jpg">
          <a:extLst>
            <a:ext uri="{FF2B5EF4-FFF2-40B4-BE49-F238E27FC236}">
              <a16:creationId xmlns:a16="http://schemas.microsoft.com/office/drawing/2014/main" id="{080C1C1E-3BF3-4364-B42B-B3322C21FDC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10</xdr:col>
      <xdr:colOff>0</xdr:colOff>
      <xdr:row>42</xdr:row>
      <xdr:rowOff>0</xdr:rowOff>
    </xdr:from>
    <xdr:ext cx="0" cy="513822"/>
    <xdr:pic>
      <xdr:nvPicPr>
        <xdr:cNvPr id="929" name="Picture 928" descr="NCCP CMYK BI.jpg">
          <a:extLst>
            <a:ext uri="{FF2B5EF4-FFF2-40B4-BE49-F238E27FC236}">
              <a16:creationId xmlns:a16="http://schemas.microsoft.com/office/drawing/2014/main" id="{27410ABA-FE28-4778-B478-79E9260E95AF}"/>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30" name="Picture 929" descr="NCCP CMYK BI.jpg">
          <a:extLst>
            <a:ext uri="{FF2B5EF4-FFF2-40B4-BE49-F238E27FC236}">
              <a16:creationId xmlns:a16="http://schemas.microsoft.com/office/drawing/2014/main" id="{8A7D6246-32A6-4B25-960E-15F77E038EBB}"/>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31" name="Picture 930" descr="NCCP CMYK BI.jpg">
          <a:extLst>
            <a:ext uri="{FF2B5EF4-FFF2-40B4-BE49-F238E27FC236}">
              <a16:creationId xmlns:a16="http://schemas.microsoft.com/office/drawing/2014/main" id="{C998519F-F343-4C02-9110-B62BACB133A4}"/>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32" name="Picture 931" descr="NCCP CMYK BI.jpg">
          <a:extLst>
            <a:ext uri="{FF2B5EF4-FFF2-40B4-BE49-F238E27FC236}">
              <a16:creationId xmlns:a16="http://schemas.microsoft.com/office/drawing/2014/main" id="{56304726-9DC0-458C-A4BE-B1654EBE90AD}"/>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33" name="Picture 932" descr="NCCP CMYK BI.jpg">
          <a:extLst>
            <a:ext uri="{FF2B5EF4-FFF2-40B4-BE49-F238E27FC236}">
              <a16:creationId xmlns:a16="http://schemas.microsoft.com/office/drawing/2014/main" id="{22446C50-C9B0-45F2-A2D8-EB45EFE9C2E9}"/>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34" name="Picture 933" descr="NCCP CMYK BI.jpg">
          <a:extLst>
            <a:ext uri="{FF2B5EF4-FFF2-40B4-BE49-F238E27FC236}">
              <a16:creationId xmlns:a16="http://schemas.microsoft.com/office/drawing/2014/main" id="{43E67AF5-217D-4FD6-B11C-35C3C308CC0E}"/>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35" name="Picture 934" descr="NCCP CMYK BI.jpg">
          <a:extLst>
            <a:ext uri="{FF2B5EF4-FFF2-40B4-BE49-F238E27FC236}">
              <a16:creationId xmlns:a16="http://schemas.microsoft.com/office/drawing/2014/main" id="{C5122836-B452-457A-8BEE-3DAF119D12C1}"/>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36" name="Picture 935" descr="NCCP CMYK BI.jpg">
          <a:extLst>
            <a:ext uri="{FF2B5EF4-FFF2-40B4-BE49-F238E27FC236}">
              <a16:creationId xmlns:a16="http://schemas.microsoft.com/office/drawing/2014/main" id="{C74A5799-D2AE-4B66-9F8F-36C94968F28F}"/>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37" name="Picture 936" descr="NCCP CMYK BI.jpg">
          <a:extLst>
            <a:ext uri="{FF2B5EF4-FFF2-40B4-BE49-F238E27FC236}">
              <a16:creationId xmlns:a16="http://schemas.microsoft.com/office/drawing/2014/main" id="{5C7BC6B4-9129-4212-9958-4F898DE9A1AF}"/>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38" name="Picture 937" descr="NCCP CMYK BI.jpg">
          <a:extLst>
            <a:ext uri="{FF2B5EF4-FFF2-40B4-BE49-F238E27FC236}">
              <a16:creationId xmlns:a16="http://schemas.microsoft.com/office/drawing/2014/main" id="{C51D9080-222C-45C6-BC18-1BBC6C44A7B7}"/>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39" name="Picture 938" descr="NCCP CMYK BI.jpg">
          <a:extLst>
            <a:ext uri="{FF2B5EF4-FFF2-40B4-BE49-F238E27FC236}">
              <a16:creationId xmlns:a16="http://schemas.microsoft.com/office/drawing/2014/main" id="{79690807-E226-487A-B03C-C825B566F5DB}"/>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oneCellAnchor>
    <xdr:from>
      <xdr:col>2</xdr:col>
      <xdr:colOff>0</xdr:colOff>
      <xdr:row>42</xdr:row>
      <xdr:rowOff>0</xdr:rowOff>
    </xdr:from>
    <xdr:ext cx="0" cy="510159"/>
    <xdr:pic>
      <xdr:nvPicPr>
        <xdr:cNvPr id="940" name="Picture 939" descr="NCCP CMYK BI.jpg">
          <a:extLst>
            <a:ext uri="{FF2B5EF4-FFF2-40B4-BE49-F238E27FC236}">
              <a16:creationId xmlns:a16="http://schemas.microsoft.com/office/drawing/2014/main" id="{15F65DA2-0798-4E54-B916-4C778A30C6EA}"/>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41" name="Picture 940" descr="NCCP CMYK BI.jpg">
          <a:extLst>
            <a:ext uri="{FF2B5EF4-FFF2-40B4-BE49-F238E27FC236}">
              <a16:creationId xmlns:a16="http://schemas.microsoft.com/office/drawing/2014/main" id="{5A4EE190-0F54-4F7B-9E8B-94B27969707E}"/>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42" name="Picture 941" descr="NCCP CMYK BI.jpg">
          <a:extLst>
            <a:ext uri="{FF2B5EF4-FFF2-40B4-BE49-F238E27FC236}">
              <a16:creationId xmlns:a16="http://schemas.microsoft.com/office/drawing/2014/main" id="{C99F717A-DEBC-4F47-88F1-29CDB882C69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13822"/>
    <xdr:pic>
      <xdr:nvPicPr>
        <xdr:cNvPr id="943" name="Picture 942" descr="NCCP CMYK BI.jpg">
          <a:extLst>
            <a:ext uri="{FF2B5EF4-FFF2-40B4-BE49-F238E27FC236}">
              <a16:creationId xmlns:a16="http://schemas.microsoft.com/office/drawing/2014/main" id="{B3EAF3E6-3F4D-49EF-8CF2-C9F394EC16D2}"/>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10</xdr:col>
      <xdr:colOff>0</xdr:colOff>
      <xdr:row>42</xdr:row>
      <xdr:rowOff>0</xdr:rowOff>
    </xdr:from>
    <xdr:ext cx="0" cy="500892"/>
    <xdr:pic>
      <xdr:nvPicPr>
        <xdr:cNvPr id="944" name="Picture 943" descr="NCCP CMYK BI.jpg">
          <a:extLst>
            <a:ext uri="{FF2B5EF4-FFF2-40B4-BE49-F238E27FC236}">
              <a16:creationId xmlns:a16="http://schemas.microsoft.com/office/drawing/2014/main" id="{5F0358EE-7FCF-4A47-B13E-0E76DC0C5393}"/>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19</xdr:col>
      <xdr:colOff>0</xdr:colOff>
      <xdr:row>42</xdr:row>
      <xdr:rowOff>0</xdr:rowOff>
    </xdr:from>
    <xdr:ext cx="0" cy="510159"/>
    <xdr:pic>
      <xdr:nvPicPr>
        <xdr:cNvPr id="945" name="Picture 944" descr="NCCP CMYK BI.jpg">
          <a:extLst>
            <a:ext uri="{FF2B5EF4-FFF2-40B4-BE49-F238E27FC236}">
              <a16:creationId xmlns:a16="http://schemas.microsoft.com/office/drawing/2014/main" id="{40EBD7F3-E722-41C7-B2E8-61E5F5521689}"/>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46" name="Picture 945" descr="NCCP CMYK BI.jpg">
          <a:extLst>
            <a:ext uri="{FF2B5EF4-FFF2-40B4-BE49-F238E27FC236}">
              <a16:creationId xmlns:a16="http://schemas.microsoft.com/office/drawing/2014/main" id="{148E16A7-2183-4B6C-BE32-87980AA60F66}"/>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xdr:col>
      <xdr:colOff>0</xdr:colOff>
      <xdr:row>42</xdr:row>
      <xdr:rowOff>0</xdr:rowOff>
    </xdr:from>
    <xdr:ext cx="0" cy="510159"/>
    <xdr:pic>
      <xdr:nvPicPr>
        <xdr:cNvPr id="947" name="Picture 946" descr="NCCP CMYK BI.jpg">
          <a:extLst>
            <a:ext uri="{FF2B5EF4-FFF2-40B4-BE49-F238E27FC236}">
              <a16:creationId xmlns:a16="http://schemas.microsoft.com/office/drawing/2014/main" id="{4CB5F36C-C1A5-4879-9A43-02186B3B3575}"/>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2</xdr:col>
      <xdr:colOff>0</xdr:colOff>
      <xdr:row>42</xdr:row>
      <xdr:rowOff>0</xdr:rowOff>
    </xdr:from>
    <xdr:ext cx="0" cy="510159"/>
    <xdr:pic>
      <xdr:nvPicPr>
        <xdr:cNvPr id="948" name="Picture 947" descr="NCCP CMYK BI.jpg">
          <a:extLst>
            <a:ext uri="{FF2B5EF4-FFF2-40B4-BE49-F238E27FC236}">
              <a16:creationId xmlns:a16="http://schemas.microsoft.com/office/drawing/2014/main" id="{8062EA44-7580-4974-AEC4-CB17FC059F22}"/>
            </a:ext>
          </a:extLst>
        </xdr:cNvPr>
        <xdr:cNvPicPr>
          <a:picLocks noChangeAspect="1"/>
        </xdr:cNvPicPr>
      </xdr:nvPicPr>
      <xdr:blipFill>
        <a:blip xmlns:r="http://schemas.openxmlformats.org/officeDocument/2006/relationships" r:embed="rId1" cstate="print"/>
        <a:stretch>
          <a:fillRect/>
        </a:stretch>
      </xdr:blipFill>
      <xdr:spPr>
        <a:xfrm>
          <a:off x="1352550" y="7096125"/>
          <a:ext cx="0" cy="510159"/>
        </a:xfrm>
        <a:prstGeom prst="rect">
          <a:avLst/>
        </a:prstGeom>
      </xdr:spPr>
    </xdr:pic>
    <xdr:clientData/>
  </xdr:oneCellAnchor>
  <xdr:oneCellAnchor>
    <xdr:from>
      <xdr:col>10</xdr:col>
      <xdr:colOff>0</xdr:colOff>
      <xdr:row>42</xdr:row>
      <xdr:rowOff>0</xdr:rowOff>
    </xdr:from>
    <xdr:ext cx="0" cy="513822"/>
    <xdr:pic>
      <xdr:nvPicPr>
        <xdr:cNvPr id="949" name="Picture 948" descr="NCCP CMYK BI.jpg">
          <a:extLst>
            <a:ext uri="{FF2B5EF4-FFF2-40B4-BE49-F238E27FC236}">
              <a16:creationId xmlns:a16="http://schemas.microsoft.com/office/drawing/2014/main" id="{A32B05F4-14CA-4D39-BEDA-50F45ADE7DCE}"/>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19</xdr:col>
      <xdr:colOff>0</xdr:colOff>
      <xdr:row>42</xdr:row>
      <xdr:rowOff>0</xdr:rowOff>
    </xdr:from>
    <xdr:ext cx="0" cy="510159"/>
    <xdr:pic>
      <xdr:nvPicPr>
        <xdr:cNvPr id="950" name="Picture 949" descr="NCCP CMYK BI.jpg">
          <a:extLst>
            <a:ext uri="{FF2B5EF4-FFF2-40B4-BE49-F238E27FC236}">
              <a16:creationId xmlns:a16="http://schemas.microsoft.com/office/drawing/2014/main" id="{F66C5390-3ABF-48BA-98E7-EDB038F2978E}"/>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19</xdr:col>
      <xdr:colOff>0</xdr:colOff>
      <xdr:row>42</xdr:row>
      <xdr:rowOff>0</xdr:rowOff>
    </xdr:from>
    <xdr:ext cx="0" cy="510159"/>
    <xdr:pic>
      <xdr:nvPicPr>
        <xdr:cNvPr id="951" name="Picture 950" descr="NCCP CMYK BI.jpg">
          <a:extLst>
            <a:ext uri="{FF2B5EF4-FFF2-40B4-BE49-F238E27FC236}">
              <a16:creationId xmlns:a16="http://schemas.microsoft.com/office/drawing/2014/main" id="{4F90691F-AD0E-461D-B0EA-7A14CDFFFE38}"/>
            </a:ext>
          </a:extLst>
        </xdr:cNvPr>
        <xdr:cNvPicPr>
          <a:picLocks noChangeAspect="1"/>
        </xdr:cNvPicPr>
      </xdr:nvPicPr>
      <xdr:blipFill>
        <a:blip xmlns:r="http://schemas.openxmlformats.org/officeDocument/2006/relationships" r:embed="rId1" cstate="print"/>
        <a:stretch>
          <a:fillRect/>
        </a:stretch>
      </xdr:blipFill>
      <xdr:spPr>
        <a:xfrm>
          <a:off x="13506450" y="7096125"/>
          <a:ext cx="0" cy="510159"/>
        </a:xfrm>
        <a:prstGeom prst="rect">
          <a:avLst/>
        </a:prstGeom>
      </xdr:spPr>
    </xdr:pic>
    <xdr:clientData/>
  </xdr:oneCellAnchor>
  <xdr:oneCellAnchor>
    <xdr:from>
      <xdr:col>23</xdr:col>
      <xdr:colOff>0</xdr:colOff>
      <xdr:row>42</xdr:row>
      <xdr:rowOff>0</xdr:rowOff>
    </xdr:from>
    <xdr:ext cx="0" cy="513822"/>
    <xdr:pic>
      <xdr:nvPicPr>
        <xdr:cNvPr id="952" name="Picture 951" descr="NCCP CMYK BI.jpg">
          <a:extLst>
            <a:ext uri="{FF2B5EF4-FFF2-40B4-BE49-F238E27FC236}">
              <a16:creationId xmlns:a16="http://schemas.microsoft.com/office/drawing/2014/main" id="{CC04C023-7576-431E-A081-D7AD16A8A69A}"/>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10</xdr:col>
      <xdr:colOff>0</xdr:colOff>
      <xdr:row>42</xdr:row>
      <xdr:rowOff>0</xdr:rowOff>
    </xdr:from>
    <xdr:ext cx="0" cy="513822"/>
    <xdr:pic>
      <xdr:nvPicPr>
        <xdr:cNvPr id="953" name="Picture 952" descr="NCCP CMYK BI.jpg">
          <a:extLst>
            <a:ext uri="{FF2B5EF4-FFF2-40B4-BE49-F238E27FC236}">
              <a16:creationId xmlns:a16="http://schemas.microsoft.com/office/drawing/2014/main" id="{0A1E298D-7EF5-4920-8433-C7950C2DA1EA}"/>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13822"/>
        </a:xfrm>
        <a:prstGeom prst="rect">
          <a:avLst/>
        </a:prstGeom>
      </xdr:spPr>
    </xdr:pic>
    <xdr:clientData/>
  </xdr:oneCellAnchor>
  <xdr:oneCellAnchor>
    <xdr:from>
      <xdr:col>21</xdr:col>
      <xdr:colOff>0</xdr:colOff>
      <xdr:row>42</xdr:row>
      <xdr:rowOff>0</xdr:rowOff>
    </xdr:from>
    <xdr:ext cx="0" cy="510159"/>
    <xdr:pic>
      <xdr:nvPicPr>
        <xdr:cNvPr id="954" name="Picture 953" descr="NCCP CMYK BI.jpg">
          <a:extLst>
            <a:ext uri="{FF2B5EF4-FFF2-40B4-BE49-F238E27FC236}">
              <a16:creationId xmlns:a16="http://schemas.microsoft.com/office/drawing/2014/main" id="{2E07E5FA-2A48-4946-9220-E1DFC9B3B887}"/>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21</xdr:col>
      <xdr:colOff>0</xdr:colOff>
      <xdr:row>42</xdr:row>
      <xdr:rowOff>0</xdr:rowOff>
    </xdr:from>
    <xdr:ext cx="0" cy="510159"/>
    <xdr:pic>
      <xdr:nvPicPr>
        <xdr:cNvPr id="955" name="Picture 954" descr="NCCP CMYK BI.jpg">
          <a:extLst>
            <a:ext uri="{FF2B5EF4-FFF2-40B4-BE49-F238E27FC236}">
              <a16:creationId xmlns:a16="http://schemas.microsoft.com/office/drawing/2014/main" id="{8F420352-9531-4628-B030-E0851A46496A}"/>
            </a:ext>
          </a:extLst>
        </xdr:cNvPr>
        <xdr:cNvPicPr>
          <a:picLocks noChangeAspect="1"/>
        </xdr:cNvPicPr>
      </xdr:nvPicPr>
      <xdr:blipFill>
        <a:blip xmlns:r="http://schemas.openxmlformats.org/officeDocument/2006/relationships" r:embed="rId1" cstate="print"/>
        <a:stretch>
          <a:fillRect/>
        </a:stretch>
      </xdr:blipFill>
      <xdr:spPr>
        <a:xfrm>
          <a:off x="14592300" y="7096125"/>
          <a:ext cx="0" cy="510159"/>
        </a:xfrm>
        <a:prstGeom prst="rect">
          <a:avLst/>
        </a:prstGeom>
      </xdr:spPr>
    </xdr:pic>
    <xdr:clientData/>
  </xdr:oneCellAnchor>
  <xdr:oneCellAnchor>
    <xdr:from>
      <xdr:col>23</xdr:col>
      <xdr:colOff>0</xdr:colOff>
      <xdr:row>42</xdr:row>
      <xdr:rowOff>0</xdr:rowOff>
    </xdr:from>
    <xdr:ext cx="0" cy="513822"/>
    <xdr:pic>
      <xdr:nvPicPr>
        <xdr:cNvPr id="956" name="Picture 955" descr="NCCP CMYK BI.jpg">
          <a:extLst>
            <a:ext uri="{FF2B5EF4-FFF2-40B4-BE49-F238E27FC236}">
              <a16:creationId xmlns:a16="http://schemas.microsoft.com/office/drawing/2014/main" id="{437E2726-67A0-4BB9-BB42-1B2A0885C7F5}"/>
            </a:ext>
          </a:extLst>
        </xdr:cNvPr>
        <xdr:cNvPicPr>
          <a:picLocks noChangeAspect="1"/>
        </xdr:cNvPicPr>
      </xdr:nvPicPr>
      <xdr:blipFill>
        <a:blip xmlns:r="http://schemas.openxmlformats.org/officeDocument/2006/relationships" r:embed="rId1" cstate="print"/>
        <a:stretch>
          <a:fillRect/>
        </a:stretch>
      </xdr:blipFill>
      <xdr:spPr>
        <a:xfrm>
          <a:off x="16078200" y="7096125"/>
          <a:ext cx="0" cy="513822"/>
        </a:xfrm>
        <a:prstGeom prst="rect">
          <a:avLst/>
        </a:prstGeom>
      </xdr:spPr>
    </xdr:pic>
    <xdr:clientData/>
  </xdr:oneCellAnchor>
  <xdr:oneCellAnchor>
    <xdr:from>
      <xdr:col>28</xdr:col>
      <xdr:colOff>0</xdr:colOff>
      <xdr:row>42</xdr:row>
      <xdr:rowOff>0</xdr:rowOff>
    </xdr:from>
    <xdr:ext cx="0" cy="513822"/>
    <xdr:pic>
      <xdr:nvPicPr>
        <xdr:cNvPr id="957" name="Picture 956" descr="NCCP CMYK BI.jpg">
          <a:extLst>
            <a:ext uri="{FF2B5EF4-FFF2-40B4-BE49-F238E27FC236}">
              <a16:creationId xmlns:a16="http://schemas.microsoft.com/office/drawing/2014/main" id="{F6160437-87DF-4EC9-B57A-B684AF8F5C46}"/>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13822"/>
        </a:xfrm>
        <a:prstGeom prst="rect">
          <a:avLst/>
        </a:prstGeom>
      </xdr:spPr>
    </xdr:pic>
    <xdr:clientData/>
  </xdr:oneCellAnchor>
  <xdr:oneCellAnchor>
    <xdr:from>
      <xdr:col>10</xdr:col>
      <xdr:colOff>0</xdr:colOff>
      <xdr:row>42</xdr:row>
      <xdr:rowOff>0</xdr:rowOff>
    </xdr:from>
    <xdr:ext cx="0" cy="500892"/>
    <xdr:pic>
      <xdr:nvPicPr>
        <xdr:cNvPr id="958" name="Picture 957" descr="NCCP CMYK BI.jpg">
          <a:extLst>
            <a:ext uri="{FF2B5EF4-FFF2-40B4-BE49-F238E27FC236}">
              <a16:creationId xmlns:a16="http://schemas.microsoft.com/office/drawing/2014/main" id="{919DCE3A-4CFE-4FA8-AD0D-EDA00F19F65C}"/>
            </a:ext>
          </a:extLst>
        </xdr:cNvPr>
        <xdr:cNvPicPr>
          <a:picLocks noChangeAspect="1"/>
        </xdr:cNvPicPr>
      </xdr:nvPicPr>
      <xdr:blipFill>
        <a:blip xmlns:r="http://schemas.openxmlformats.org/officeDocument/2006/relationships" r:embed="rId1" cstate="print"/>
        <a:stretch>
          <a:fillRect/>
        </a:stretch>
      </xdr:blipFill>
      <xdr:spPr>
        <a:xfrm>
          <a:off x="7296150" y="7096125"/>
          <a:ext cx="0" cy="500892"/>
        </a:xfrm>
        <a:prstGeom prst="rect">
          <a:avLst/>
        </a:prstGeom>
      </xdr:spPr>
    </xdr:pic>
    <xdr:clientData/>
  </xdr:oneCellAnchor>
  <xdr:oneCellAnchor>
    <xdr:from>
      <xdr:col>28</xdr:col>
      <xdr:colOff>0</xdr:colOff>
      <xdr:row>42</xdr:row>
      <xdr:rowOff>0</xdr:rowOff>
    </xdr:from>
    <xdr:ext cx="0" cy="500892"/>
    <xdr:pic>
      <xdr:nvPicPr>
        <xdr:cNvPr id="959" name="Picture 958" descr="NCCP CMYK BI.jpg">
          <a:extLst>
            <a:ext uri="{FF2B5EF4-FFF2-40B4-BE49-F238E27FC236}">
              <a16:creationId xmlns:a16="http://schemas.microsoft.com/office/drawing/2014/main" id="{9DED8A0F-D80C-4A8F-982B-C1121AFFE1DC}"/>
            </a:ext>
          </a:extLst>
        </xdr:cNvPr>
        <xdr:cNvPicPr>
          <a:picLocks noChangeAspect="1"/>
        </xdr:cNvPicPr>
      </xdr:nvPicPr>
      <xdr:blipFill>
        <a:blip xmlns:r="http://schemas.openxmlformats.org/officeDocument/2006/relationships" r:embed="rId1" cstate="print"/>
        <a:stretch>
          <a:fillRect/>
        </a:stretch>
      </xdr:blipFill>
      <xdr:spPr>
        <a:xfrm>
          <a:off x="19792950" y="7096125"/>
          <a:ext cx="0" cy="50089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2C47E-2054-4FE4-A3EB-ABD507E1A169}">
  <dimension ref="A1:X52"/>
  <sheetViews>
    <sheetView tabSelected="1" zoomScaleNormal="100" workbookViewId="0"/>
  </sheetViews>
  <sheetFormatPr defaultRowHeight="12.75" x14ac:dyDescent="0.2"/>
  <cols>
    <col min="1" max="1" width="23" customWidth="1"/>
    <col min="2" max="2" width="19.42578125" customWidth="1"/>
    <col min="3" max="3" width="24.5703125" style="138" hidden="1" customWidth="1"/>
    <col min="4" max="4" width="7.42578125" hidden="1" customWidth="1"/>
    <col min="5" max="5" width="20.5703125" hidden="1" customWidth="1"/>
    <col min="6" max="6" width="10.28515625" hidden="1" customWidth="1"/>
    <col min="7" max="7" width="12" hidden="1" customWidth="1"/>
    <col min="8" max="8" width="9.140625" hidden="1" customWidth="1"/>
    <col min="9" max="9" width="10.85546875" hidden="1" customWidth="1"/>
    <col min="10" max="10" width="11.140625" hidden="1" customWidth="1"/>
    <col min="11" max="11" width="13.42578125" hidden="1" customWidth="1"/>
    <col min="12" max="12" width="11.85546875" hidden="1" customWidth="1"/>
    <col min="13" max="15" width="11.42578125" hidden="1" customWidth="1"/>
    <col min="16" max="16" width="11.42578125" style="138" hidden="1" customWidth="1"/>
    <col min="17" max="17" width="13" hidden="1" customWidth="1"/>
    <col min="18" max="18" width="15.5703125" hidden="1" customWidth="1"/>
    <col min="19" max="19" width="14.140625" hidden="1" customWidth="1"/>
    <col min="20" max="20" width="9.140625" style="419" hidden="1" customWidth="1"/>
    <col min="21" max="21" width="11" style="138" hidden="1" customWidth="1"/>
    <col min="22" max="22" width="11.28515625" style="138" customWidth="1"/>
    <col min="23" max="24" width="9.140625" style="138"/>
  </cols>
  <sheetData>
    <row r="1" spans="1:24" s="138" customFormat="1" x14ac:dyDescent="0.2">
      <c r="A1" s="394" t="s">
        <v>217</v>
      </c>
      <c r="B1" s="395">
        <v>44134.984027777777</v>
      </c>
      <c r="C1" s="385" t="s">
        <v>218</v>
      </c>
      <c r="T1" s="419"/>
    </row>
    <row r="2" spans="1:24" ht="15.75" x14ac:dyDescent="0.25">
      <c r="A2" s="495" t="s">
        <v>184</v>
      </c>
      <c r="B2" s="499" t="s">
        <v>358</v>
      </c>
      <c r="C2" s="201"/>
      <c r="U2" s="620"/>
      <c r="V2" s="620"/>
      <c r="W2" s="620"/>
      <c r="X2" s="620"/>
    </row>
    <row r="3" spans="1:24" ht="15.75" x14ac:dyDescent="0.25">
      <c r="A3" s="495" t="s">
        <v>179</v>
      </c>
      <c r="B3" s="334">
        <v>33207</v>
      </c>
      <c r="E3" s="392" t="s">
        <v>198</v>
      </c>
      <c r="F3" s="393" t="s">
        <v>142</v>
      </c>
      <c r="G3" s="393" t="s">
        <v>143</v>
      </c>
      <c r="U3" s="490"/>
    </row>
    <row r="4" spans="1:24" ht="15.75" x14ac:dyDescent="0.25">
      <c r="A4" s="495" t="s">
        <v>180</v>
      </c>
      <c r="B4" s="333">
        <v>44501</v>
      </c>
      <c r="C4" s="201"/>
      <c r="E4" s="215">
        <f>INDEX(F9:L12,MATCH(LTAD,LTAD_List,0),MATCH(B9,F8:L8,0))</f>
        <v>1.75</v>
      </c>
      <c r="F4" s="328">
        <f>IF($B7=$E9, M9, IF($B7=$E10, M10,IF($B7=$E11,M11,M12)))</f>
        <v>0</v>
      </c>
      <c r="G4" s="216">
        <f>IF($B7=$E9, N9, IF($B7=$E10, N10,IF($B7=$E11,N11,N12)))</f>
        <v>6</v>
      </c>
      <c r="I4" s="138"/>
      <c r="J4" s="138"/>
      <c r="U4" s="489"/>
    </row>
    <row r="5" spans="1:24" ht="13.5" customHeight="1" x14ac:dyDescent="0.25">
      <c r="A5" s="495" t="s">
        <v>183</v>
      </c>
      <c r="B5" s="334">
        <v>38609</v>
      </c>
      <c r="C5" s="325"/>
      <c r="E5" s="393" t="s">
        <v>185</v>
      </c>
      <c r="F5" s="393" t="s">
        <v>142</v>
      </c>
      <c r="G5" s="393" t="s">
        <v>143</v>
      </c>
      <c r="U5" s="489"/>
    </row>
    <row r="6" spans="1:24" ht="13.5" customHeight="1" thickBot="1" x14ac:dyDescent="0.3">
      <c r="A6" s="495" t="s">
        <v>181</v>
      </c>
      <c r="B6" s="335">
        <f>DATEDIF(B5,YTP_Start_Date,"y")</f>
        <v>16</v>
      </c>
      <c r="C6" s="326"/>
      <c r="E6" s="216" t="str">
        <f>IF(LTAD="L2S", P9, IF(LTAD="T2T", P10,IF(LTAD="T2C",P11,P12)))</f>
        <v>1.5</v>
      </c>
      <c r="F6" s="583">
        <f>INDEX(Q9:Q12,MATCH(LTAD,LTAD_List,0))</f>
        <v>4</v>
      </c>
      <c r="G6" s="584">
        <f>INDEX(R9:R12,MATCH(LTAD,LTAD_List,0))</f>
        <v>7</v>
      </c>
      <c r="M6" s="327"/>
      <c r="N6" s="327"/>
      <c r="O6" s="327"/>
      <c r="P6" s="327"/>
      <c r="U6" s="489"/>
    </row>
    <row r="7" spans="1:24" ht="13.5" customHeight="1" thickBot="1" x14ac:dyDescent="0.3">
      <c r="A7" s="495" t="s">
        <v>127</v>
      </c>
      <c r="B7" s="336" t="s">
        <v>140</v>
      </c>
      <c r="C7" s="494" t="str">
        <f>"Recommended LTAD: "&amp;IF($B$6&gt;9,CW, IF($B$6&gt;5,T2C, IF($B$6&gt;3,T2T,L2S)))</f>
        <v>Recommended LTAD: C2W</v>
      </c>
      <c r="F7" s="617" t="s">
        <v>287</v>
      </c>
      <c r="G7" s="618"/>
      <c r="H7" s="618"/>
      <c r="I7" s="618"/>
      <c r="J7" s="618"/>
      <c r="K7" s="618"/>
      <c r="L7" s="619"/>
      <c r="M7" s="617" t="s">
        <v>345</v>
      </c>
      <c r="N7" s="618"/>
      <c r="O7" s="619"/>
      <c r="P7" s="622" t="s">
        <v>353</v>
      </c>
      <c r="Q7" s="617" t="s">
        <v>341</v>
      </c>
      <c r="R7" s="618"/>
      <c r="S7" s="619"/>
      <c r="T7" s="617" t="s">
        <v>196</v>
      </c>
      <c r="U7" s="619"/>
    </row>
    <row r="8" spans="1:24" ht="16.5" thickBot="1" x14ac:dyDescent="0.3">
      <c r="A8" s="495" t="s">
        <v>227</v>
      </c>
      <c r="B8" s="371" t="s">
        <v>229</v>
      </c>
      <c r="D8" s="200"/>
      <c r="E8" s="557" t="s">
        <v>126</v>
      </c>
      <c r="F8" s="558" t="s">
        <v>202</v>
      </c>
      <c r="G8" s="559" t="s">
        <v>288</v>
      </c>
      <c r="H8" s="559" t="s">
        <v>290</v>
      </c>
      <c r="I8" s="559" t="s">
        <v>201</v>
      </c>
      <c r="J8" s="559" t="s">
        <v>289</v>
      </c>
      <c r="K8" s="560" t="s">
        <v>203</v>
      </c>
      <c r="L8" s="561" t="s">
        <v>204</v>
      </c>
      <c r="M8" s="562" t="s">
        <v>189</v>
      </c>
      <c r="N8" s="563" t="s">
        <v>132</v>
      </c>
      <c r="O8" s="564" t="s">
        <v>135</v>
      </c>
      <c r="P8" s="623"/>
      <c r="Q8" s="562" t="s">
        <v>189</v>
      </c>
      <c r="R8" s="563" t="s">
        <v>132</v>
      </c>
      <c r="S8" s="564" t="s">
        <v>135</v>
      </c>
      <c r="T8" s="565" t="s">
        <v>134</v>
      </c>
      <c r="U8" s="566" t="s">
        <v>133</v>
      </c>
    </row>
    <row r="9" spans="1:24" ht="15.75" x14ac:dyDescent="0.25">
      <c r="A9" s="496" t="s">
        <v>199</v>
      </c>
      <c r="B9" s="371" t="s">
        <v>201</v>
      </c>
      <c r="D9" s="217"/>
      <c r="E9" s="548" t="s">
        <v>141</v>
      </c>
      <c r="F9" s="549">
        <v>0.5</v>
      </c>
      <c r="G9" s="550">
        <v>0.5</v>
      </c>
      <c r="H9" s="550">
        <v>0.5</v>
      </c>
      <c r="I9" s="550">
        <v>1</v>
      </c>
      <c r="J9" s="550">
        <v>1</v>
      </c>
      <c r="K9" s="551">
        <v>0.75</v>
      </c>
      <c r="L9" s="552">
        <v>1</v>
      </c>
      <c r="M9" s="553">
        <v>1</v>
      </c>
      <c r="N9" s="554">
        <v>3</v>
      </c>
      <c r="O9" s="555" t="s">
        <v>136</v>
      </c>
      <c r="P9" s="591" t="s">
        <v>354</v>
      </c>
      <c r="Q9" s="553">
        <v>2</v>
      </c>
      <c r="R9" s="554">
        <v>3</v>
      </c>
      <c r="S9" s="555" t="s">
        <v>342</v>
      </c>
      <c r="T9" s="553">
        <v>36</v>
      </c>
      <c r="U9" s="556">
        <v>44</v>
      </c>
    </row>
    <row r="10" spans="1:24" ht="15.75" x14ac:dyDescent="0.25">
      <c r="A10" s="496" t="s">
        <v>200</v>
      </c>
      <c r="B10" s="371" t="s">
        <v>207</v>
      </c>
      <c r="C10" s="201"/>
      <c r="D10" s="202"/>
      <c r="E10" s="546" t="s">
        <v>128</v>
      </c>
      <c r="F10" s="532">
        <v>1</v>
      </c>
      <c r="G10" s="372">
        <v>0.75</v>
      </c>
      <c r="H10" s="372">
        <v>0.75</v>
      </c>
      <c r="I10" s="372">
        <v>1.5</v>
      </c>
      <c r="J10" s="372">
        <v>1.5</v>
      </c>
      <c r="K10" s="514">
        <v>1</v>
      </c>
      <c r="L10" s="533">
        <v>2</v>
      </c>
      <c r="M10" s="537">
        <v>2</v>
      </c>
      <c r="N10" s="216">
        <v>5</v>
      </c>
      <c r="O10" s="538" t="s">
        <v>137</v>
      </c>
      <c r="P10" s="592" t="s">
        <v>355</v>
      </c>
      <c r="Q10" s="537">
        <v>2</v>
      </c>
      <c r="R10" s="216">
        <v>3</v>
      </c>
      <c r="S10" s="538" t="s">
        <v>342</v>
      </c>
      <c r="T10" s="537">
        <v>36</v>
      </c>
      <c r="U10" s="542">
        <v>44</v>
      </c>
    </row>
    <row r="11" spans="1:24" ht="15.75" x14ac:dyDescent="0.25">
      <c r="A11" s="496" t="s">
        <v>512</v>
      </c>
      <c r="B11" s="371" t="s">
        <v>289</v>
      </c>
      <c r="C11" s="201"/>
      <c r="D11" s="202"/>
      <c r="E11" s="546" t="s">
        <v>129</v>
      </c>
      <c r="F11" s="532">
        <v>1.75</v>
      </c>
      <c r="G11" s="372">
        <v>1</v>
      </c>
      <c r="H11" s="372">
        <v>1.25</v>
      </c>
      <c r="I11" s="372">
        <v>1.75</v>
      </c>
      <c r="J11" s="372">
        <v>2</v>
      </c>
      <c r="K11" s="372">
        <v>2.1</v>
      </c>
      <c r="L11" s="533">
        <v>2</v>
      </c>
      <c r="M11" s="537">
        <v>4</v>
      </c>
      <c r="N11" s="216">
        <v>6</v>
      </c>
      <c r="O11" s="538" t="s">
        <v>139</v>
      </c>
      <c r="P11" s="592" t="s">
        <v>356</v>
      </c>
      <c r="Q11" s="537">
        <v>3</v>
      </c>
      <c r="R11" s="216">
        <v>4</v>
      </c>
      <c r="S11" s="538" t="s">
        <v>343</v>
      </c>
      <c r="T11" s="537">
        <v>48</v>
      </c>
      <c r="U11" s="543"/>
    </row>
    <row r="12" spans="1:24" ht="16.5" thickBot="1" x14ac:dyDescent="0.3">
      <c r="A12" s="496" t="s">
        <v>200</v>
      </c>
      <c r="B12" s="371" t="s">
        <v>207</v>
      </c>
      <c r="C12" s="327"/>
      <c r="D12" s="138"/>
      <c r="E12" s="547" t="s">
        <v>140</v>
      </c>
      <c r="F12" s="534">
        <v>2</v>
      </c>
      <c r="G12" s="535">
        <v>1</v>
      </c>
      <c r="H12" s="535">
        <v>2</v>
      </c>
      <c r="I12" s="535">
        <v>1.75</v>
      </c>
      <c r="J12" s="535">
        <v>3</v>
      </c>
      <c r="K12" s="535">
        <v>3.33</v>
      </c>
      <c r="L12" s="536">
        <v>2</v>
      </c>
      <c r="M12" s="539">
        <v>0</v>
      </c>
      <c r="N12" s="540">
        <v>6</v>
      </c>
      <c r="O12" s="541" t="s">
        <v>138</v>
      </c>
      <c r="P12" s="593" t="s">
        <v>356</v>
      </c>
      <c r="Q12" s="539">
        <v>4</v>
      </c>
      <c r="R12" s="540">
        <v>7</v>
      </c>
      <c r="S12" s="541" t="s">
        <v>344</v>
      </c>
      <c r="T12" s="544">
        <v>48</v>
      </c>
      <c r="U12" s="545"/>
    </row>
    <row r="13" spans="1:24" ht="15.75" x14ac:dyDescent="0.25">
      <c r="A13" s="495" t="s">
        <v>391</v>
      </c>
      <c r="B13" s="338" t="s">
        <v>192</v>
      </c>
      <c r="D13" s="138"/>
      <c r="U13" s="489"/>
    </row>
    <row r="14" spans="1:24" ht="15.75" x14ac:dyDescent="0.25">
      <c r="A14" s="495" t="s">
        <v>182</v>
      </c>
      <c r="B14" s="338" t="s">
        <v>192</v>
      </c>
      <c r="D14" s="21"/>
      <c r="E14" s="21"/>
      <c r="P14" s="327"/>
      <c r="Q14" s="585">
        <v>4</v>
      </c>
      <c r="R14" s="585">
        <v>6</v>
      </c>
      <c r="S14" s="567" t="s">
        <v>337</v>
      </c>
      <c r="U14" s="489"/>
    </row>
    <row r="15" spans="1:24" ht="15.75" x14ac:dyDescent="0.25">
      <c r="A15" s="495" t="s">
        <v>187</v>
      </c>
      <c r="B15" s="332"/>
      <c r="D15" s="21"/>
      <c r="E15" s="21"/>
      <c r="P15" s="327"/>
      <c r="Q15" s="585">
        <v>3</v>
      </c>
      <c r="R15" s="585">
        <v>4</v>
      </c>
      <c r="S15" s="567" t="s">
        <v>338</v>
      </c>
      <c r="U15" s="490"/>
    </row>
    <row r="16" spans="1:24" ht="15.75" x14ac:dyDescent="0.25">
      <c r="A16" s="495" t="s">
        <v>186</v>
      </c>
      <c r="B16" s="337"/>
      <c r="D16" s="21"/>
      <c r="E16" s="21"/>
      <c r="P16" s="327"/>
      <c r="Q16" s="585">
        <v>1</v>
      </c>
      <c r="R16" s="585">
        <v>3</v>
      </c>
      <c r="S16" s="567" t="s">
        <v>339</v>
      </c>
      <c r="U16" s="489"/>
    </row>
    <row r="17" spans="4:21" ht="15.75" x14ac:dyDescent="0.25">
      <c r="D17" s="21"/>
      <c r="E17" s="21"/>
      <c r="P17" s="327"/>
      <c r="Q17" s="585">
        <v>0</v>
      </c>
      <c r="R17" s="585">
        <v>3</v>
      </c>
      <c r="S17" s="567" t="s">
        <v>340</v>
      </c>
      <c r="U17" s="489"/>
    </row>
    <row r="18" spans="4:21" ht="13.5" thickBot="1" x14ac:dyDescent="0.25">
      <c r="D18" s="21"/>
      <c r="E18" s="21"/>
      <c r="U18" s="489"/>
    </row>
    <row r="19" spans="4:21" ht="16.5" thickBot="1" x14ac:dyDescent="0.3">
      <c r="D19" s="21"/>
      <c r="E19" s="575" t="s">
        <v>190</v>
      </c>
      <c r="F19" s="576" t="s">
        <v>18</v>
      </c>
      <c r="G19" s="577" t="s">
        <v>191</v>
      </c>
      <c r="H19" s="621" t="s">
        <v>194</v>
      </c>
      <c r="I19" s="621"/>
      <c r="J19" s="578" t="s">
        <v>75</v>
      </c>
      <c r="K19" s="579" t="s">
        <v>227</v>
      </c>
      <c r="L19" s="580" t="s">
        <v>200</v>
      </c>
      <c r="M19" s="581" t="s">
        <v>513</v>
      </c>
      <c r="U19" s="489"/>
    </row>
    <row r="20" spans="4:21" ht="15.75" x14ac:dyDescent="0.25">
      <c r="E20" s="568" t="s">
        <v>197</v>
      </c>
      <c r="F20" s="568" t="s">
        <v>72</v>
      </c>
      <c r="G20" s="569" t="s">
        <v>192</v>
      </c>
      <c r="H20" s="570" t="s">
        <v>145</v>
      </c>
      <c r="I20" s="571">
        <v>1</v>
      </c>
      <c r="J20" s="492">
        <v>10</v>
      </c>
      <c r="K20" s="572" t="s">
        <v>228</v>
      </c>
      <c r="L20" s="573" t="s">
        <v>205</v>
      </c>
      <c r="M20" s="574" t="s">
        <v>244</v>
      </c>
      <c r="U20" s="489"/>
    </row>
    <row r="21" spans="4:21" ht="15.75" x14ac:dyDescent="0.25">
      <c r="E21" s="215" t="s">
        <v>13</v>
      </c>
      <c r="F21" s="215" t="s">
        <v>73</v>
      </c>
      <c r="G21" s="367" t="s">
        <v>193</v>
      </c>
      <c r="H21" s="358" t="s">
        <v>144</v>
      </c>
      <c r="I21" s="358">
        <v>2</v>
      </c>
      <c r="J21" s="139">
        <v>9</v>
      </c>
      <c r="K21" s="389" t="s">
        <v>229</v>
      </c>
      <c r="L21" s="426" t="s">
        <v>206</v>
      </c>
      <c r="M21" s="493" t="s">
        <v>245</v>
      </c>
      <c r="U21" s="489"/>
    </row>
    <row r="22" spans="4:21" ht="15.75" x14ac:dyDescent="0.25">
      <c r="E22" s="215" t="s">
        <v>71</v>
      </c>
      <c r="F22" s="215" t="s">
        <v>152</v>
      </c>
      <c r="H22" s="357" t="s">
        <v>146</v>
      </c>
      <c r="I22" s="358">
        <v>3</v>
      </c>
      <c r="J22" s="139">
        <v>8</v>
      </c>
      <c r="K22" s="389" t="s">
        <v>230</v>
      </c>
      <c r="L22" s="426" t="s">
        <v>207</v>
      </c>
      <c r="M22" s="493" t="s">
        <v>246</v>
      </c>
    </row>
    <row r="23" spans="4:21" ht="15.75" x14ac:dyDescent="0.25">
      <c r="E23" s="368"/>
      <c r="F23" s="215" t="s">
        <v>231</v>
      </c>
      <c r="J23" s="139">
        <v>7</v>
      </c>
      <c r="K23" s="390"/>
      <c r="L23" s="372" t="s">
        <v>208</v>
      </c>
      <c r="M23" s="493" t="s">
        <v>241</v>
      </c>
    </row>
    <row r="24" spans="4:21" ht="15.75" x14ac:dyDescent="0.25">
      <c r="E24" s="368"/>
      <c r="F24" s="215" t="s">
        <v>232</v>
      </c>
      <c r="J24" s="491">
        <v>6</v>
      </c>
      <c r="K24" s="488" t="s">
        <v>188</v>
      </c>
      <c r="L24" s="490"/>
      <c r="M24" s="493" t="s">
        <v>242</v>
      </c>
    </row>
    <row r="25" spans="4:21" ht="15.75" x14ac:dyDescent="0.25">
      <c r="E25" s="368"/>
      <c r="F25" s="215" t="s">
        <v>107</v>
      </c>
      <c r="J25" s="491">
        <v>5</v>
      </c>
      <c r="K25" s="372" t="s">
        <v>202</v>
      </c>
      <c r="L25" s="489"/>
      <c r="M25" s="493" t="s">
        <v>243</v>
      </c>
    </row>
    <row r="26" spans="4:21" x14ac:dyDescent="0.2">
      <c r="E26" s="138"/>
      <c r="F26" s="138"/>
      <c r="J26" s="491">
        <v>4</v>
      </c>
      <c r="K26" s="389" t="s">
        <v>288</v>
      </c>
      <c r="L26" s="489"/>
      <c r="M26" s="493" t="s">
        <v>240</v>
      </c>
    </row>
    <row r="27" spans="4:21" x14ac:dyDescent="0.2">
      <c r="J27" s="491">
        <v>3</v>
      </c>
      <c r="K27" s="389" t="s">
        <v>290</v>
      </c>
      <c r="L27" s="489"/>
      <c r="M27" s="372"/>
    </row>
    <row r="28" spans="4:21" x14ac:dyDescent="0.2">
      <c r="J28" s="491">
        <v>2</v>
      </c>
      <c r="K28" s="372" t="s">
        <v>201</v>
      </c>
      <c r="L28" s="489"/>
      <c r="M28" s="372"/>
    </row>
    <row r="29" spans="4:21" x14ac:dyDescent="0.2">
      <c r="J29" s="491">
        <v>1</v>
      </c>
      <c r="K29" s="389" t="s">
        <v>289</v>
      </c>
      <c r="L29" s="489"/>
      <c r="M29" s="419"/>
    </row>
    <row r="30" spans="4:21" x14ac:dyDescent="0.2">
      <c r="J30" s="491"/>
      <c r="K30" s="372" t="s">
        <v>203</v>
      </c>
      <c r="L30" s="489"/>
      <c r="M30" s="419"/>
    </row>
    <row r="31" spans="4:21" x14ac:dyDescent="0.2">
      <c r="K31" s="372" t="s">
        <v>204</v>
      </c>
      <c r="L31" s="489"/>
      <c r="M31" s="419"/>
    </row>
    <row r="32" spans="4:21" x14ac:dyDescent="0.2">
      <c r="K32" s="492"/>
      <c r="M32" s="419"/>
    </row>
    <row r="33" spans="5:13" x14ac:dyDescent="0.2">
      <c r="K33" s="391" t="s">
        <v>210</v>
      </c>
      <c r="M33" s="419"/>
    </row>
    <row r="34" spans="5:13" x14ac:dyDescent="0.2">
      <c r="K34" s="381" t="s">
        <v>213</v>
      </c>
      <c r="M34" s="419"/>
    </row>
    <row r="35" spans="5:13" x14ac:dyDescent="0.2">
      <c r="E35" s="489"/>
      <c r="F35" s="489"/>
      <c r="K35" s="372" t="s">
        <v>211</v>
      </c>
      <c r="M35" s="419"/>
    </row>
    <row r="36" spans="5:13" x14ac:dyDescent="0.2">
      <c r="K36" s="372" t="s">
        <v>212</v>
      </c>
      <c r="M36" s="419"/>
    </row>
    <row r="37" spans="5:13" x14ac:dyDescent="0.2">
      <c r="K37" s="372" t="s">
        <v>163</v>
      </c>
      <c r="M37" s="419"/>
    </row>
    <row r="38" spans="5:13" x14ac:dyDescent="0.2">
      <c r="K38" s="372" t="s">
        <v>164</v>
      </c>
      <c r="M38" s="419"/>
    </row>
    <row r="39" spans="5:13" x14ac:dyDescent="0.2">
      <c r="K39" s="372" t="s">
        <v>165</v>
      </c>
      <c r="M39" s="419"/>
    </row>
    <row r="40" spans="5:13" x14ac:dyDescent="0.2">
      <c r="K40" s="402" t="s">
        <v>233</v>
      </c>
      <c r="M40" s="419"/>
    </row>
    <row r="41" spans="5:13" x14ac:dyDescent="0.2">
      <c r="K41" s="402" t="s">
        <v>234</v>
      </c>
      <c r="M41" s="419"/>
    </row>
    <row r="42" spans="5:13" x14ac:dyDescent="0.2">
      <c r="K42" s="402" t="s">
        <v>235</v>
      </c>
      <c r="M42" s="419"/>
    </row>
    <row r="43" spans="5:13" x14ac:dyDescent="0.2">
      <c r="K43" s="402" t="s">
        <v>236</v>
      </c>
      <c r="M43" s="419"/>
    </row>
    <row r="44" spans="5:13" x14ac:dyDescent="0.2">
      <c r="K44" s="402" t="s">
        <v>237</v>
      </c>
      <c r="M44" s="419"/>
    </row>
    <row r="45" spans="5:13" x14ac:dyDescent="0.2">
      <c r="K45" s="402" t="s">
        <v>238</v>
      </c>
      <c r="M45" s="419"/>
    </row>
    <row r="46" spans="5:13" x14ac:dyDescent="0.2">
      <c r="K46" s="402" t="s">
        <v>239</v>
      </c>
      <c r="M46" s="419"/>
    </row>
    <row r="47" spans="5:13" x14ac:dyDescent="0.2">
      <c r="K47" s="139"/>
      <c r="M47" s="419"/>
    </row>
    <row r="48" spans="5:13" x14ac:dyDescent="0.2">
      <c r="G48" s="419"/>
      <c r="H48" s="419"/>
      <c r="I48" s="419"/>
    </row>
    <row r="49" spans="6:9" x14ac:dyDescent="0.2">
      <c r="G49" s="419"/>
      <c r="H49" s="419"/>
      <c r="I49" s="419"/>
    </row>
    <row r="50" spans="6:9" x14ac:dyDescent="0.2">
      <c r="G50" s="419"/>
      <c r="H50" s="419"/>
      <c r="I50" s="419"/>
    </row>
    <row r="51" spans="6:9" x14ac:dyDescent="0.2">
      <c r="G51" s="419"/>
      <c r="H51" s="419"/>
      <c r="I51" s="419"/>
    </row>
    <row r="52" spans="6:9" x14ac:dyDescent="0.2">
      <c r="F52" s="489"/>
      <c r="G52" s="419"/>
      <c r="H52" s="419"/>
      <c r="I52" s="419"/>
    </row>
  </sheetData>
  <mergeCells count="7">
    <mergeCell ref="Q7:S7"/>
    <mergeCell ref="U2:X2"/>
    <mergeCell ref="F7:L7"/>
    <mergeCell ref="H19:I19"/>
    <mergeCell ref="T7:U7"/>
    <mergeCell ref="M7:O7"/>
    <mergeCell ref="P7:P8"/>
  </mergeCells>
  <dataValidations count="8">
    <dataValidation type="list" allowBlank="1" showInputMessage="1" showErrorMessage="1" promptTitle="Phases" sqref="F22" xr:uid="{7486FE96-FB1D-42AD-81F6-52CEC5B6D9EE}">
      <formula1>$A$68:$A$82</formula1>
    </dataValidation>
    <dataValidation allowBlank="1" showInputMessage="1" showErrorMessage="1" promptTitle="Phases" sqref="E22" xr:uid="{08F3C3DB-8EA3-4567-98DA-F2EF96F07D4B}"/>
    <dataValidation type="list" allowBlank="1" showInputMessage="1" showErrorMessage="1" promptTitle="LTAD Stage" prompt="Choose your LTAD stage to help auto fill your training plan." sqref="B7" xr:uid="{049596D8-2B21-4D26-BE58-D102CA9C62D9}">
      <formula1>$E$9:$E$13</formula1>
    </dataValidation>
    <dataValidation type="list" allowBlank="1" showInputMessage="1" showErrorMessage="1" sqref="B13:B14" xr:uid="{DD2B29A1-979C-4E1F-98F5-1C9B419D4FDA}">
      <formula1>$G$20:$G$21</formula1>
    </dataValidation>
    <dataValidation type="list" allowBlank="1" showInputMessage="1" showErrorMessage="1" sqref="B10 B12" xr:uid="{4BD63BCD-3D2F-464B-9E30-136D1C9A1564}">
      <formula1>$L$20:$L$23</formula1>
    </dataValidation>
    <dataValidation type="list" allowBlank="1" showInputMessage="1" showErrorMessage="1" sqref="B11 B9" xr:uid="{D88E0331-CF00-40D9-9CE7-BCFF1F9C5823}">
      <formula1>$K$25:$K$32</formula1>
    </dataValidation>
    <dataValidation type="list" allowBlank="1" showInputMessage="1" showErrorMessage="1" sqref="B8" xr:uid="{6EBED155-205D-417E-9C79-2E8549592FE1}">
      <formula1>$K$20:$K$23</formula1>
    </dataValidation>
    <dataValidation type="list" allowBlank="1" showInputMessage="1" showErrorMessage="1" promptTitle="LTAD Stage" prompt="Choose your LTAD stage to help auto fill your training plan." sqref="B8" xr:uid="{F72529D3-4EFF-4C8B-9210-C11FB7293525}">
      <formula1>$K$20:$K$23</formula1>
    </dataValidation>
  </dataValidations>
  <pageMargins left="0.7" right="0.7" top="0.75" bottom="0.75" header="0.3" footer="0.3"/>
  <pageSetup orientation="portrait" horizontalDpi="4294967293" verticalDpi="4294967293"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F2380-56C8-475F-A73A-C2691ACA94F8}">
  <sheetPr>
    <tabColor rgb="FFFFC000"/>
  </sheetPr>
  <dimension ref="A1:BI582"/>
  <sheetViews>
    <sheetView zoomScaleNormal="100" workbookViewId="0"/>
  </sheetViews>
  <sheetFormatPr defaultColWidth="17.28515625" defaultRowHeight="12.75" x14ac:dyDescent="0.2"/>
  <cols>
    <col min="1" max="1" width="15.7109375" style="118" customWidth="1"/>
    <col min="2" max="2" width="4.5703125" style="118" customWidth="1"/>
    <col min="3" max="13" width="11.140625" style="118" customWidth="1"/>
    <col min="14" max="14" width="11.140625" style="110" customWidth="1"/>
    <col min="15" max="15" width="11.140625" style="118" customWidth="1"/>
    <col min="16" max="16" width="11.140625" style="110" customWidth="1"/>
    <col min="17" max="17" width="11.140625" style="91" customWidth="1"/>
    <col min="18" max="18" width="1.42578125" style="27" customWidth="1"/>
    <col min="19" max="19" width="13.7109375" style="118" customWidth="1"/>
    <col min="20" max="20" width="5.140625" style="118" customWidth="1"/>
    <col min="21" max="28" width="11.140625" style="118" customWidth="1"/>
    <col min="29" max="29" width="11.140625" style="110" customWidth="1"/>
    <col min="30" max="30" width="11.140625" style="91" customWidth="1"/>
    <col min="31" max="35" width="11.140625" style="118" customWidth="1"/>
    <col min="36" max="16384" width="17.28515625" style="118"/>
  </cols>
  <sheetData>
    <row r="1" spans="1:61" ht="16.5" thickBot="1" x14ac:dyDescent="0.3">
      <c r="M1" s="765" t="s">
        <v>214</v>
      </c>
      <c r="N1" s="766"/>
      <c r="O1" s="766"/>
      <c r="P1" s="767"/>
      <c r="AE1" s="765" t="s">
        <v>214</v>
      </c>
      <c r="AF1" s="766"/>
      <c r="AG1" s="766"/>
      <c r="AH1" s="767"/>
      <c r="BG1" s="166" t="s">
        <v>19</v>
      </c>
      <c r="BH1" s="166" t="s">
        <v>18</v>
      </c>
      <c r="BI1" s="166" t="s">
        <v>392</v>
      </c>
    </row>
    <row r="2" spans="1:61" ht="12.75" customHeight="1" thickBot="1" x14ac:dyDescent="0.25">
      <c r="A2" s="690" t="s">
        <v>67</v>
      </c>
      <c r="B2" s="690"/>
      <c r="C2" s="690"/>
      <c r="D2" s="24" t="s">
        <v>31</v>
      </c>
      <c r="E2" s="388">
        <f>'MP 21-24'!W43+1</f>
        <v>25</v>
      </c>
      <c r="F2" s="380" t="s">
        <v>209</v>
      </c>
      <c r="G2" s="376" t="s">
        <v>174</v>
      </c>
      <c r="H2" s="144">
        <f ca="1">OFFSET(YTP!$E$72,0,E2-1,1,1)</f>
        <v>14.25</v>
      </c>
      <c r="I2" s="131" t="s">
        <v>176</v>
      </c>
      <c r="J2" s="309">
        <f>SUM(E19:E39,I19:I39,L19:L39,P19:P39,N19:N39)</f>
        <v>0</v>
      </c>
      <c r="K2" s="724" t="s">
        <v>188</v>
      </c>
      <c r="L2" s="727">
        <f ca="1">OFFSET(YTP!$E$9,0,E2-1,1,1)</f>
        <v>0</v>
      </c>
      <c r="M2" s="485" t="str">
        <f>Score_1_label</f>
        <v>Series 1</v>
      </c>
      <c r="N2" s="428"/>
      <c r="O2" s="485" t="str">
        <f>Score_8_label</f>
        <v>Kneeling</v>
      </c>
      <c r="P2" s="429"/>
      <c r="S2" s="690" t="s">
        <v>67</v>
      </c>
      <c r="T2" s="690"/>
      <c r="U2" s="690"/>
      <c r="V2" s="24" t="s">
        <v>31</v>
      </c>
      <c r="W2" s="277">
        <f>$E$2+1</f>
        <v>26</v>
      </c>
      <c r="X2" s="380" t="s">
        <v>209</v>
      </c>
      <c r="Y2" s="130" t="s">
        <v>174</v>
      </c>
      <c r="Z2" s="144">
        <f ca="1">OFFSET(YTP!$E$72,0,W2-1,1,1)</f>
        <v>12</v>
      </c>
      <c r="AA2" s="131" t="s">
        <v>176</v>
      </c>
      <c r="AB2" s="309">
        <f>SUM(W19:W39,AA19:AA39,AD19:AD39,AH19:AH39,AF19:AF39)</f>
        <v>0</v>
      </c>
      <c r="AC2" s="724" t="s">
        <v>188</v>
      </c>
      <c r="AD2" s="727" t="str">
        <f ca="1">OFFSET(YTP!$E$9,0,W2-1,1,1)</f>
        <v>Coast to Coast</v>
      </c>
      <c r="AE2" s="485" t="str">
        <f>Score_1_label</f>
        <v>Series 1</v>
      </c>
      <c r="AF2" s="428"/>
      <c r="AG2" s="485" t="str">
        <f>Score_8_label</f>
        <v>Kneeling</v>
      </c>
      <c r="AH2" s="429"/>
      <c r="BG2" s="605" t="s">
        <v>197</v>
      </c>
      <c r="BH2" s="601" t="s">
        <v>72</v>
      </c>
      <c r="BI2" s="458" t="s">
        <v>393</v>
      </c>
    </row>
    <row r="3" spans="1:61" ht="16.5" thickBot="1" x14ac:dyDescent="0.25">
      <c r="A3" s="690"/>
      <c r="B3" s="690"/>
      <c r="C3" s="690"/>
      <c r="D3" s="63" t="s">
        <v>34</v>
      </c>
      <c r="E3" s="374">
        <f>YTP_Start_Date+7*(E2-1)</f>
        <v>44669</v>
      </c>
      <c r="F3" s="382">
        <f ca="1">OFFSET(YTP!$E$14,0,E2-1,1,1)</f>
        <v>5</v>
      </c>
      <c r="G3" s="377" t="s">
        <v>158</v>
      </c>
      <c r="H3" s="129">
        <f>SUM(D15:D35,H15:H35)</f>
        <v>0</v>
      </c>
      <c r="I3" s="128" t="s">
        <v>159</v>
      </c>
      <c r="J3" s="310">
        <f>SUM(F19:F39,J19:J39)</f>
        <v>0</v>
      </c>
      <c r="K3" s="725"/>
      <c r="L3" s="728"/>
      <c r="M3" s="486" t="str">
        <f>Score_2_label</f>
        <v>Series 2</v>
      </c>
      <c r="N3" s="431"/>
      <c r="O3" s="486" t="str">
        <f>Score_9_label</f>
        <v>Prone</v>
      </c>
      <c r="P3" s="432"/>
      <c r="S3" s="690"/>
      <c r="T3" s="690"/>
      <c r="U3" s="690"/>
      <c r="V3" s="63" t="s">
        <v>34</v>
      </c>
      <c r="W3" s="136">
        <f>YTP_Start_Date+7*(W2-1)</f>
        <v>44676</v>
      </c>
      <c r="X3" s="382">
        <f ca="1">OFFSET(YTP!$E$14,0,W2-1,1,1)</f>
        <v>4</v>
      </c>
      <c r="Y3" s="132" t="s">
        <v>158</v>
      </c>
      <c r="Z3" s="129">
        <f>SUM(V15:V35,Z15:Z35)</f>
        <v>0</v>
      </c>
      <c r="AA3" s="128" t="s">
        <v>159</v>
      </c>
      <c r="AB3" s="310">
        <f>SUM(X19:X39,AB19:AB39)</f>
        <v>0</v>
      </c>
      <c r="AC3" s="725"/>
      <c r="AD3" s="728"/>
      <c r="AE3" s="486" t="str">
        <f>Score_2_label</f>
        <v>Series 2</v>
      </c>
      <c r="AF3" s="431"/>
      <c r="AG3" s="486" t="str">
        <f>Score_9_label</f>
        <v>Prone</v>
      </c>
      <c r="AH3" s="432"/>
      <c r="BG3" s="604" t="s">
        <v>13</v>
      </c>
      <c r="BH3" s="602" t="s">
        <v>73</v>
      </c>
      <c r="BI3" s="29" t="s">
        <v>394</v>
      </c>
    </row>
    <row r="4" spans="1:61" ht="12.75" customHeight="1" thickBot="1" x14ac:dyDescent="0.25">
      <c r="A4" s="690"/>
      <c r="B4" s="690"/>
      <c r="C4" s="690"/>
      <c r="D4" s="64" t="s">
        <v>35</v>
      </c>
      <c r="E4" s="375" t="str">
        <f ca="1">IF(OFFSET(YTP!$E$6,0,E2-1,1,1)="",'MP 1-4'!W45,IF(OFFSET(YTP!$E$6,0,E2-1,1,1)="General","General",IF(OFFSET(YTP!$E$6,0,E2-1,1,1)="Specific","Specific",IF(OFFSET(YTP!$E$6,0,E2-1,1,1)="Pre-Competition","Pre-Comp",IF(OFFSET(YTP!$E$6,0,E2-1,1,1)="Regular","Reg. Comp",IF(OFFSET(YTP!$E$6,0,E2-1,1,1)="Major","Major Comp",IF(OFFSET(YTP!$E$6,0,E2-1,1,1)="Taper","Taper","Transition")))))))</f>
        <v>General</v>
      </c>
      <c r="F4" s="379" t="s">
        <v>215</v>
      </c>
      <c r="G4" s="377" t="s">
        <v>177</v>
      </c>
      <c r="H4" s="129">
        <f ca="1">OFFSET(YTP!$E$74,0,E2-1,1,1)</f>
        <v>0</v>
      </c>
      <c r="I4" s="128" t="s">
        <v>178</v>
      </c>
      <c r="J4" s="310" t="e">
        <f>AVERAGEA(Q19:Q39)</f>
        <v>#DIV/0!</v>
      </c>
      <c r="K4" s="725"/>
      <c r="L4" s="728"/>
      <c r="M4" s="486" t="str">
        <f>Score_3_label</f>
        <v>Series 3</v>
      </c>
      <c r="N4" s="431"/>
      <c r="O4" s="486" t="str">
        <f>Score_10_label</f>
        <v>Standing</v>
      </c>
      <c r="P4" s="432"/>
      <c r="S4" s="690"/>
      <c r="T4" s="690"/>
      <c r="U4" s="690"/>
      <c r="V4" s="64" t="s">
        <v>35</v>
      </c>
      <c r="W4" s="140" t="str">
        <f ca="1">IF(OFFSET(YTP!$E$6,0,W2-1,1,1)="",E4,IF(OFFSET(YTP!$E$6,0,W2-1,1,1)="General","General",IF(OFFSET(YTP!$E$6,0,W2-1,1,1)="Specific","Specific",IF(OFFSET(YTP!$E$6,0,W2-1,1,1)="Pre-Competition","Pre-Comp",IF(OFFSET(YTP!$E$6,0,W2-1,1,1)="Regular","Reg. Comp",IF(OFFSET(YTP!$E$6,0,W2-1,1,1)="Major","Major Comp",IF(OFFSET(YTP!$E$6,0,W2-1,1,1)="Taper","Taper","Transition")))))))</f>
        <v>General</v>
      </c>
      <c r="X4" s="379" t="s">
        <v>215</v>
      </c>
      <c r="Y4" s="132" t="s">
        <v>177</v>
      </c>
      <c r="Z4" s="129">
        <f ca="1">OFFSET(YTP!$E$74,0,W2-1,1,1)</f>
        <v>0</v>
      </c>
      <c r="AA4" s="128" t="s">
        <v>178</v>
      </c>
      <c r="AB4" s="310" t="e">
        <f>AVERAGEA(AI19:AI39)</f>
        <v>#DIV/0!</v>
      </c>
      <c r="AC4" s="725"/>
      <c r="AD4" s="728"/>
      <c r="AE4" s="486" t="str">
        <f>Score_3_label</f>
        <v>Series 3</v>
      </c>
      <c r="AF4" s="431"/>
      <c r="AG4" s="486" t="str">
        <f>Score_10_label</f>
        <v>Standing</v>
      </c>
      <c r="AH4" s="432"/>
      <c r="BG4" s="603" t="s">
        <v>71</v>
      </c>
      <c r="BH4" s="600" t="s">
        <v>152</v>
      </c>
      <c r="BI4" s="27" t="s">
        <v>395</v>
      </c>
    </row>
    <row r="5" spans="1:61" ht="12.75" customHeight="1" thickBot="1" x14ac:dyDescent="0.25">
      <c r="A5" s="99"/>
      <c r="B5" s="99"/>
      <c r="C5" s="143"/>
      <c r="D5" s="143"/>
      <c r="E5" s="143"/>
      <c r="F5" s="383">
        <f ca="1">OFFSET(YTP!$E$15,0,E2-1,1,1)</f>
        <v>3</v>
      </c>
      <c r="G5" s="378" t="s">
        <v>175</v>
      </c>
      <c r="H5" s="135">
        <f ca="1">OFFSET(YTP!$E$75,0,E2-1,1,1)</f>
        <v>0</v>
      </c>
      <c r="I5" s="134" t="s">
        <v>151</v>
      </c>
      <c r="J5" s="311" t="e">
        <f>((100*J2/YTP!$E$66)/7.5)*(J4/10)</f>
        <v>#DIV/0!</v>
      </c>
      <c r="K5" s="725"/>
      <c r="L5" s="728"/>
      <c r="M5" s="486" t="str">
        <f>Score_4_label</f>
        <v>Series 4</v>
      </c>
      <c r="N5" s="431"/>
      <c r="O5" s="486" t="str">
        <f>Score_11_label</f>
        <v>Qualifier</v>
      </c>
      <c r="P5" s="432"/>
      <c r="S5" s="99"/>
      <c r="T5" s="99"/>
      <c r="U5" s="143"/>
      <c r="V5" s="143"/>
      <c r="W5" s="143"/>
      <c r="X5" s="383">
        <f ca="1">OFFSET(YTP!$E$15,0,W2-1,1,1)</f>
        <v>2</v>
      </c>
      <c r="Y5" s="133" t="s">
        <v>175</v>
      </c>
      <c r="Z5" s="135">
        <f ca="1">OFFSET(YTP!$E$75,0,W2-1,1,1)</f>
        <v>0</v>
      </c>
      <c r="AA5" s="134" t="s">
        <v>151</v>
      </c>
      <c r="AB5" s="311" t="e">
        <f>((100*AB2/YTP!$E$66)/7.5)*(AB4/10)</f>
        <v>#DIV/0!</v>
      </c>
      <c r="AC5" s="725"/>
      <c r="AD5" s="728"/>
      <c r="AE5" s="486" t="str">
        <f>Score_4_label</f>
        <v>Series 4</v>
      </c>
      <c r="AF5" s="431"/>
      <c r="AG5" s="486" t="str">
        <f>Score_11_label</f>
        <v>Qualifier</v>
      </c>
      <c r="AH5" s="432"/>
      <c r="BG5" s="27"/>
      <c r="BH5" s="606" t="s">
        <v>231</v>
      </c>
      <c r="BI5" s="27" t="s">
        <v>396</v>
      </c>
    </row>
    <row r="6" spans="1:61" s="27" customFormat="1" ht="12.75" customHeight="1" x14ac:dyDescent="0.2">
      <c r="A6" s="99"/>
      <c r="B6" s="99"/>
      <c r="C6" s="143"/>
      <c r="D6" s="143"/>
      <c r="E6" s="143"/>
      <c r="F6" s="103"/>
      <c r="G6" s="99"/>
      <c r="H6" s="102"/>
      <c r="I6" s="99"/>
      <c r="J6" s="102"/>
      <c r="K6" s="725"/>
      <c r="L6" s="728"/>
      <c r="M6" s="486" t="str">
        <f>Score_5_label</f>
        <v>Series 5</v>
      </c>
      <c r="N6" s="431"/>
      <c r="O6" s="486">
        <f>Score_12_label</f>
        <v>0</v>
      </c>
      <c r="P6" s="432"/>
      <c r="Q6" s="401"/>
      <c r="S6" s="99"/>
      <c r="T6" s="99"/>
      <c r="U6" s="143"/>
      <c r="V6" s="143"/>
      <c r="W6" s="143"/>
      <c r="X6" s="103"/>
      <c r="Y6" s="99"/>
      <c r="Z6" s="102"/>
      <c r="AA6" s="99"/>
      <c r="AB6" s="102"/>
      <c r="AC6" s="725"/>
      <c r="AD6" s="728"/>
      <c r="AE6" s="486" t="str">
        <f>Score_5_label</f>
        <v>Series 5</v>
      </c>
      <c r="AF6" s="431"/>
      <c r="AG6" s="486">
        <f>Score_12_label</f>
        <v>0</v>
      </c>
      <c r="AH6" s="432"/>
      <c r="BG6" s="121"/>
      <c r="BH6" s="176" t="s">
        <v>107</v>
      </c>
      <c r="BI6" s="121" t="s">
        <v>397</v>
      </c>
    </row>
    <row r="7" spans="1:61" s="27" customFormat="1" ht="12.75" customHeight="1" x14ac:dyDescent="0.2">
      <c r="A7" s="99"/>
      <c r="B7" s="99"/>
      <c r="C7" s="143"/>
      <c r="D7" s="143"/>
      <c r="E7" s="143"/>
      <c r="F7" s="103"/>
      <c r="G7" s="99"/>
      <c r="H7" s="102"/>
      <c r="I7" s="99"/>
      <c r="J7" s="102"/>
      <c r="K7" s="725"/>
      <c r="L7" s="728"/>
      <c r="M7" s="486" t="str">
        <f>Score_6_label</f>
        <v>Series 6</v>
      </c>
      <c r="N7" s="431"/>
      <c r="O7" s="486">
        <f>Score_13_label</f>
        <v>0</v>
      </c>
      <c r="P7" s="432"/>
      <c r="Q7" s="401"/>
      <c r="S7" s="99"/>
      <c r="T7" s="99"/>
      <c r="U7" s="143"/>
      <c r="V7" s="143"/>
      <c r="W7" s="143"/>
      <c r="X7" s="103"/>
      <c r="Y7" s="99"/>
      <c r="Z7" s="102"/>
      <c r="AA7" s="99"/>
      <c r="AB7" s="102"/>
      <c r="AC7" s="725"/>
      <c r="AD7" s="728"/>
      <c r="AE7" s="486" t="str">
        <f>Score_6_label</f>
        <v>Series 6</v>
      </c>
      <c r="AF7" s="431"/>
      <c r="AG7" s="486">
        <f>Score_13_label</f>
        <v>0</v>
      </c>
      <c r="AH7" s="432"/>
      <c r="BH7" s="607" t="s">
        <v>162</v>
      </c>
      <c r="BI7" s="27" t="s">
        <v>398</v>
      </c>
    </row>
    <row r="8" spans="1:61" s="27" customFormat="1" ht="12.75" customHeight="1" thickBot="1" x14ac:dyDescent="0.25">
      <c r="A8" s="99"/>
      <c r="B8" s="99"/>
      <c r="C8" s="143"/>
      <c r="D8" s="143"/>
      <c r="E8" s="143"/>
      <c r="F8" s="103"/>
      <c r="G8" s="99"/>
      <c r="H8" s="102"/>
      <c r="I8" s="99"/>
      <c r="J8" s="102"/>
      <c r="K8" s="726"/>
      <c r="L8" s="729"/>
      <c r="M8" s="487" t="str">
        <f>Score_7_label</f>
        <v>Qualifier</v>
      </c>
      <c r="N8" s="434"/>
      <c r="O8" s="487">
        <f>Score_14_label</f>
        <v>0</v>
      </c>
      <c r="P8" s="435"/>
      <c r="Q8" s="401"/>
      <c r="S8" s="99"/>
      <c r="T8" s="99"/>
      <c r="U8" s="143"/>
      <c r="V8" s="143"/>
      <c r="W8" s="143"/>
      <c r="X8" s="103"/>
      <c r="Y8" s="99"/>
      <c r="Z8" s="102"/>
      <c r="AA8" s="99"/>
      <c r="AB8" s="102"/>
      <c r="AC8" s="726"/>
      <c r="AD8" s="729"/>
      <c r="AE8" s="487" t="str">
        <f>Score_7_label</f>
        <v>Qualifier</v>
      </c>
      <c r="AF8" s="434"/>
      <c r="AG8" s="487">
        <f>Score_14_label</f>
        <v>0</v>
      </c>
      <c r="AH8" s="435"/>
      <c r="BI8" s="27" t="s">
        <v>410</v>
      </c>
    </row>
    <row r="9" spans="1:61" ht="13.5" thickBot="1" x14ac:dyDescent="0.25">
      <c r="A9" s="1"/>
      <c r="B9" s="1"/>
      <c r="C9" s="1"/>
      <c r="D9" s="1"/>
      <c r="E9" s="1"/>
      <c r="F9" s="1"/>
      <c r="K9" s="1"/>
      <c r="L9" s="1"/>
      <c r="M9" s="13"/>
      <c r="N9" s="91"/>
      <c r="O9" s="13"/>
      <c r="P9" s="91"/>
      <c r="Q9" s="27"/>
      <c r="R9" s="1"/>
      <c r="S9" s="1"/>
      <c r="T9" s="1"/>
      <c r="U9" s="1"/>
      <c r="V9" s="1"/>
      <c r="W9" s="1"/>
      <c r="X9" s="1"/>
      <c r="AC9" s="1"/>
      <c r="AD9" s="1"/>
      <c r="AE9" s="13"/>
      <c r="AF9" s="91"/>
      <c r="AG9" s="27"/>
      <c r="BG9" s="27"/>
      <c r="BH9" s="27"/>
      <c r="BI9" s="27" t="s">
        <v>411</v>
      </c>
    </row>
    <row r="10" spans="1:61" ht="13.5" thickBot="1" x14ac:dyDescent="0.25">
      <c r="A10" s="748" t="s">
        <v>66</v>
      </c>
      <c r="B10" s="749"/>
      <c r="C10" s="768" t="s">
        <v>150</v>
      </c>
      <c r="D10" s="754"/>
      <c r="E10" s="754"/>
      <c r="F10" s="754"/>
      <c r="G10" s="754"/>
      <c r="H10" s="754"/>
      <c r="I10" s="754"/>
      <c r="J10" s="754"/>
      <c r="K10" s="754"/>
      <c r="L10" s="754"/>
      <c r="M10" s="754"/>
      <c r="N10" s="754"/>
      <c r="O10" s="754"/>
      <c r="P10" s="754"/>
      <c r="Q10" s="755"/>
      <c r="S10" s="748" t="s">
        <v>66</v>
      </c>
      <c r="T10" s="749"/>
      <c r="U10" s="768" t="s">
        <v>150</v>
      </c>
      <c r="V10" s="754"/>
      <c r="W10" s="754"/>
      <c r="X10" s="754"/>
      <c r="Y10" s="754"/>
      <c r="Z10" s="754"/>
      <c r="AA10" s="754"/>
      <c r="AB10" s="754"/>
      <c r="AC10" s="754"/>
      <c r="AD10" s="754"/>
      <c r="AE10" s="754"/>
      <c r="AF10" s="754"/>
      <c r="AG10" s="754"/>
      <c r="AH10" s="754"/>
      <c r="AI10" s="755"/>
      <c r="BG10" s="27"/>
      <c r="BH10" s="27"/>
      <c r="BI10" s="27" t="s">
        <v>412</v>
      </c>
    </row>
    <row r="11" spans="1:61" x14ac:dyDescent="0.2">
      <c r="A11" s="750"/>
      <c r="B11" s="751"/>
      <c r="C11" s="145" t="s">
        <v>5</v>
      </c>
      <c r="D11" s="759" t="s">
        <v>160</v>
      </c>
      <c r="E11" s="760"/>
      <c r="F11" s="760"/>
      <c r="G11" s="760"/>
      <c r="H11" s="760"/>
      <c r="I11" s="760"/>
      <c r="J11" s="760"/>
      <c r="K11" s="760"/>
      <c r="L11" s="760"/>
      <c r="M11" s="760"/>
      <c r="N11" s="760"/>
      <c r="O11" s="760"/>
      <c r="P11" s="760"/>
      <c r="Q11" s="761"/>
      <c r="S11" s="750"/>
      <c r="T11" s="751"/>
      <c r="U11" s="145" t="s">
        <v>5</v>
      </c>
      <c r="V11" s="759" t="s">
        <v>160</v>
      </c>
      <c r="W11" s="760"/>
      <c r="X11" s="760"/>
      <c r="Y11" s="760"/>
      <c r="Z11" s="760"/>
      <c r="AA11" s="760"/>
      <c r="AB11" s="760"/>
      <c r="AC11" s="760"/>
      <c r="AD11" s="760"/>
      <c r="AE11" s="760"/>
      <c r="AF11" s="760"/>
      <c r="AG11" s="760"/>
      <c r="AH11" s="760"/>
      <c r="AI11" s="761"/>
      <c r="BG11" s="27"/>
      <c r="BH11" s="27"/>
      <c r="BI11" s="27" t="s">
        <v>413</v>
      </c>
    </row>
    <row r="12" spans="1:61" x14ac:dyDescent="0.2">
      <c r="A12" s="750"/>
      <c r="B12" s="751"/>
      <c r="C12" s="146" t="s">
        <v>4</v>
      </c>
      <c r="D12" s="756"/>
      <c r="E12" s="757"/>
      <c r="F12" s="757"/>
      <c r="G12" s="757"/>
      <c r="H12" s="757"/>
      <c r="I12" s="757"/>
      <c r="J12" s="757"/>
      <c r="K12" s="757"/>
      <c r="L12" s="757"/>
      <c r="M12" s="757"/>
      <c r="N12" s="757"/>
      <c r="O12" s="757"/>
      <c r="P12" s="757"/>
      <c r="Q12" s="758"/>
      <c r="S12" s="750"/>
      <c r="T12" s="751"/>
      <c r="U12" s="146" t="s">
        <v>4</v>
      </c>
      <c r="V12" s="756"/>
      <c r="W12" s="757"/>
      <c r="X12" s="757"/>
      <c r="Y12" s="757"/>
      <c r="Z12" s="757"/>
      <c r="AA12" s="757"/>
      <c r="AB12" s="757"/>
      <c r="AC12" s="757"/>
      <c r="AD12" s="757"/>
      <c r="AE12" s="757"/>
      <c r="AF12" s="757"/>
      <c r="AG12" s="757"/>
      <c r="AH12" s="757"/>
      <c r="AI12" s="758"/>
      <c r="BG12" s="27"/>
      <c r="BH12" s="27"/>
      <c r="BI12" s="27" t="s">
        <v>414</v>
      </c>
    </row>
    <row r="13" spans="1:61" x14ac:dyDescent="0.2">
      <c r="A13" s="750"/>
      <c r="B13" s="751"/>
      <c r="C13" s="146" t="s">
        <v>3</v>
      </c>
      <c r="D13" s="756"/>
      <c r="E13" s="757"/>
      <c r="F13" s="757"/>
      <c r="G13" s="757"/>
      <c r="H13" s="757"/>
      <c r="I13" s="757"/>
      <c r="J13" s="757"/>
      <c r="K13" s="757"/>
      <c r="L13" s="757"/>
      <c r="M13" s="757"/>
      <c r="N13" s="757"/>
      <c r="O13" s="757"/>
      <c r="P13" s="757"/>
      <c r="Q13" s="758"/>
      <c r="S13" s="750"/>
      <c r="T13" s="751"/>
      <c r="U13" s="146" t="s">
        <v>3</v>
      </c>
      <c r="V13" s="756"/>
      <c r="W13" s="757"/>
      <c r="X13" s="757"/>
      <c r="Y13" s="757"/>
      <c r="Z13" s="757"/>
      <c r="AA13" s="757"/>
      <c r="AB13" s="757"/>
      <c r="AC13" s="757"/>
      <c r="AD13" s="757"/>
      <c r="AE13" s="757"/>
      <c r="AF13" s="757"/>
      <c r="AG13" s="757"/>
      <c r="AH13" s="757"/>
      <c r="AI13" s="758"/>
      <c r="BG13" s="27"/>
      <c r="BH13" s="27"/>
      <c r="BI13" s="27" t="s">
        <v>415</v>
      </c>
    </row>
    <row r="14" spans="1:61" x14ac:dyDescent="0.2">
      <c r="A14" s="750"/>
      <c r="B14" s="751"/>
      <c r="C14" s="147" t="s">
        <v>6</v>
      </c>
      <c r="D14" s="756"/>
      <c r="E14" s="757"/>
      <c r="F14" s="757"/>
      <c r="G14" s="757"/>
      <c r="H14" s="757"/>
      <c r="I14" s="757"/>
      <c r="J14" s="757"/>
      <c r="K14" s="757"/>
      <c r="L14" s="757"/>
      <c r="M14" s="757"/>
      <c r="N14" s="757"/>
      <c r="O14" s="757"/>
      <c r="P14" s="757"/>
      <c r="Q14" s="758"/>
      <c r="S14" s="750"/>
      <c r="T14" s="751"/>
      <c r="U14" s="147" t="s">
        <v>6</v>
      </c>
      <c r="V14" s="756"/>
      <c r="W14" s="757"/>
      <c r="X14" s="757"/>
      <c r="Y14" s="757"/>
      <c r="Z14" s="757"/>
      <c r="AA14" s="757"/>
      <c r="AB14" s="757"/>
      <c r="AC14" s="757"/>
      <c r="AD14" s="757"/>
      <c r="AE14" s="757"/>
      <c r="AF14" s="757"/>
      <c r="AG14" s="757"/>
      <c r="AH14" s="757"/>
      <c r="AI14" s="758"/>
      <c r="BG14" s="27"/>
      <c r="BH14" s="27"/>
      <c r="BI14" s="27" t="s">
        <v>399</v>
      </c>
    </row>
    <row r="15" spans="1:61" ht="13.5" thickBot="1" x14ac:dyDescent="0.25">
      <c r="A15" s="752"/>
      <c r="B15" s="753"/>
      <c r="C15" s="148" t="s">
        <v>37</v>
      </c>
      <c r="D15" s="735"/>
      <c r="E15" s="736"/>
      <c r="F15" s="736"/>
      <c r="G15" s="736"/>
      <c r="H15" s="736"/>
      <c r="I15" s="736"/>
      <c r="J15" s="736"/>
      <c r="K15" s="736"/>
      <c r="L15" s="736"/>
      <c r="M15" s="736"/>
      <c r="N15" s="736"/>
      <c r="O15" s="736"/>
      <c r="P15" s="736"/>
      <c r="Q15" s="737"/>
      <c r="S15" s="752"/>
      <c r="T15" s="753"/>
      <c r="U15" s="148" t="s">
        <v>37</v>
      </c>
      <c r="V15" s="735"/>
      <c r="W15" s="736"/>
      <c r="X15" s="736"/>
      <c r="Y15" s="736"/>
      <c r="Z15" s="736"/>
      <c r="AA15" s="736"/>
      <c r="AB15" s="736"/>
      <c r="AC15" s="736"/>
      <c r="AD15" s="736"/>
      <c r="AE15" s="736"/>
      <c r="AF15" s="736"/>
      <c r="AG15" s="736"/>
      <c r="AH15" s="736"/>
      <c r="AI15" s="737"/>
      <c r="BG15" s="27"/>
      <c r="BH15" s="27"/>
      <c r="BI15" s="27" t="s">
        <v>400</v>
      </c>
    </row>
    <row r="16" spans="1:61" ht="13.5" thickBot="1" x14ac:dyDescent="0.25">
      <c r="A16" s="1"/>
      <c r="B16" s="1"/>
      <c r="C16" s="1"/>
      <c r="D16" s="1"/>
      <c r="E16" s="1"/>
      <c r="F16" s="1"/>
      <c r="G16" s="1"/>
      <c r="H16" s="1"/>
      <c r="I16" s="1"/>
      <c r="J16" s="1"/>
      <c r="K16" s="1"/>
      <c r="L16" s="1"/>
      <c r="M16" s="1"/>
      <c r="N16" s="13"/>
      <c r="O16" s="1"/>
      <c r="P16" s="13"/>
      <c r="Q16" s="114"/>
      <c r="S16" s="1"/>
      <c r="T16" s="1"/>
      <c r="U16" s="1"/>
      <c r="V16" s="1"/>
      <c r="W16" s="1"/>
      <c r="X16" s="1"/>
      <c r="Y16" s="1"/>
      <c r="Z16" s="1"/>
      <c r="AA16" s="1"/>
      <c r="AB16" s="1"/>
      <c r="AC16" s="1"/>
      <c r="AD16" s="1"/>
      <c r="AE16" s="1"/>
      <c r="AF16" s="13"/>
      <c r="AG16" s="114"/>
      <c r="BG16" s="27"/>
      <c r="BH16" s="27"/>
      <c r="BI16" s="27" t="s">
        <v>401</v>
      </c>
    </row>
    <row r="17" spans="1:61" ht="12" customHeight="1" thickBot="1" x14ac:dyDescent="0.25">
      <c r="A17" s="738"/>
      <c r="B17" s="739"/>
      <c r="C17" s="742" t="s">
        <v>5</v>
      </c>
      <c r="D17" s="743"/>
      <c r="E17" s="744"/>
      <c r="F17" s="745"/>
      <c r="G17" s="742" t="s">
        <v>4</v>
      </c>
      <c r="H17" s="743"/>
      <c r="I17" s="744"/>
      <c r="J17" s="745"/>
      <c r="K17" s="730" t="s">
        <v>3</v>
      </c>
      <c r="L17" s="731"/>
      <c r="M17" s="730" t="s">
        <v>6</v>
      </c>
      <c r="N17" s="731"/>
      <c r="O17" s="730" t="s">
        <v>171</v>
      </c>
      <c r="P17" s="731"/>
      <c r="Q17" s="746" t="s">
        <v>156</v>
      </c>
      <c r="R17" s="296" t="s">
        <v>104</v>
      </c>
      <c r="S17" s="738"/>
      <c r="T17" s="739"/>
      <c r="U17" s="742" t="s">
        <v>5</v>
      </c>
      <c r="V17" s="743"/>
      <c r="W17" s="744"/>
      <c r="X17" s="745"/>
      <c r="Y17" s="742" t="s">
        <v>4</v>
      </c>
      <c r="Z17" s="743"/>
      <c r="AA17" s="744"/>
      <c r="AB17" s="745"/>
      <c r="AC17" s="730" t="s">
        <v>3</v>
      </c>
      <c r="AD17" s="731"/>
      <c r="AE17" s="730" t="s">
        <v>6</v>
      </c>
      <c r="AF17" s="731"/>
      <c r="AG17" s="730" t="s">
        <v>171</v>
      </c>
      <c r="AH17" s="731"/>
      <c r="AI17" s="746" t="s">
        <v>173</v>
      </c>
      <c r="BG17" s="27"/>
      <c r="BH17" s="27"/>
      <c r="BI17" s="27" t="s">
        <v>402</v>
      </c>
    </row>
    <row r="18" spans="1:61" ht="26.1" customHeight="1" thickBot="1" x14ac:dyDescent="0.25">
      <c r="A18" s="740"/>
      <c r="B18" s="741"/>
      <c r="C18" s="291" t="s">
        <v>154</v>
      </c>
      <c r="D18" s="295" t="s">
        <v>157</v>
      </c>
      <c r="E18" s="292" t="s">
        <v>155</v>
      </c>
      <c r="F18" s="295" t="s">
        <v>157</v>
      </c>
      <c r="G18" s="291" t="s">
        <v>154</v>
      </c>
      <c r="H18" s="293" t="s">
        <v>157</v>
      </c>
      <c r="I18" s="292" t="s">
        <v>155</v>
      </c>
      <c r="J18" s="295" t="s">
        <v>157</v>
      </c>
      <c r="K18" s="291" t="s">
        <v>154</v>
      </c>
      <c r="L18" s="294" t="s">
        <v>155</v>
      </c>
      <c r="M18" s="291" t="s">
        <v>154</v>
      </c>
      <c r="N18" s="294" t="s">
        <v>155</v>
      </c>
      <c r="O18" s="291" t="s">
        <v>154</v>
      </c>
      <c r="P18" s="294" t="s">
        <v>155</v>
      </c>
      <c r="Q18" s="747"/>
      <c r="R18" s="296"/>
      <c r="S18" s="740"/>
      <c r="T18" s="741"/>
      <c r="U18" s="291" t="s">
        <v>154</v>
      </c>
      <c r="V18" s="295" t="s">
        <v>157</v>
      </c>
      <c r="W18" s="292" t="s">
        <v>155</v>
      </c>
      <c r="X18" s="295" t="s">
        <v>157</v>
      </c>
      <c r="Y18" s="291" t="s">
        <v>154</v>
      </c>
      <c r="Z18" s="293" t="s">
        <v>157</v>
      </c>
      <c r="AA18" s="292" t="s">
        <v>155</v>
      </c>
      <c r="AB18" s="295" t="s">
        <v>157</v>
      </c>
      <c r="AC18" s="291" t="s">
        <v>154</v>
      </c>
      <c r="AD18" s="294" t="s">
        <v>155</v>
      </c>
      <c r="AE18" s="291" t="s">
        <v>154</v>
      </c>
      <c r="AF18" s="294" t="s">
        <v>155</v>
      </c>
      <c r="AG18" s="291" t="s">
        <v>154</v>
      </c>
      <c r="AH18" s="294" t="s">
        <v>155</v>
      </c>
      <c r="AI18" s="747"/>
      <c r="BG18" s="458"/>
      <c r="BH18" s="458"/>
      <c r="BI18" s="27" t="s">
        <v>403</v>
      </c>
    </row>
    <row r="19" spans="1:61" ht="12.75" customHeight="1" x14ac:dyDescent="0.2">
      <c r="A19" s="732" t="s">
        <v>15</v>
      </c>
      <c r="B19" s="423" t="str">
        <f>'MP 1-4'!B19</f>
        <v>Mor</v>
      </c>
      <c r="C19" s="278"/>
      <c r="D19" s="285"/>
      <c r="E19" s="303"/>
      <c r="F19" s="304"/>
      <c r="G19" s="279"/>
      <c r="H19" s="288"/>
      <c r="I19" s="303"/>
      <c r="J19" s="304"/>
      <c r="K19" s="278"/>
      <c r="L19" s="297"/>
      <c r="M19" s="278"/>
      <c r="N19" s="297"/>
      <c r="O19" s="278"/>
      <c r="P19" s="297"/>
      <c r="Q19" s="298"/>
      <c r="S19" s="732" t="s">
        <v>15</v>
      </c>
      <c r="T19" s="423" t="str">
        <f>$B$19</f>
        <v>Mor</v>
      </c>
      <c r="U19" s="278"/>
      <c r="V19" s="285"/>
      <c r="W19" s="303"/>
      <c r="X19" s="304"/>
      <c r="Y19" s="279"/>
      <c r="Z19" s="288"/>
      <c r="AA19" s="303"/>
      <c r="AB19" s="304"/>
      <c r="AC19" s="278"/>
      <c r="AD19" s="297"/>
      <c r="AE19" s="278"/>
      <c r="AF19" s="297"/>
      <c r="AG19" s="278"/>
      <c r="AH19" s="297"/>
      <c r="AI19" s="298"/>
      <c r="BG19" s="458"/>
      <c r="BH19" s="458"/>
      <c r="BI19" s="27" t="s">
        <v>404</v>
      </c>
    </row>
    <row r="20" spans="1:61" ht="12.75" customHeight="1" x14ac:dyDescent="0.2">
      <c r="A20" s="733"/>
      <c r="B20" s="424" t="str">
        <f>'MP 1-4'!B20</f>
        <v>Aft</v>
      </c>
      <c r="C20" s="411"/>
      <c r="D20" s="412"/>
      <c r="E20" s="413"/>
      <c r="F20" s="414"/>
      <c r="G20" s="415"/>
      <c r="H20" s="416"/>
      <c r="I20" s="413"/>
      <c r="J20" s="414"/>
      <c r="K20" s="411"/>
      <c r="L20" s="417"/>
      <c r="M20" s="411"/>
      <c r="N20" s="417"/>
      <c r="O20" s="411"/>
      <c r="P20" s="417"/>
      <c r="Q20" s="418"/>
      <c r="S20" s="733"/>
      <c r="T20" s="424" t="str">
        <f>$B$20</f>
        <v>Aft</v>
      </c>
      <c r="U20" s="411"/>
      <c r="V20" s="412"/>
      <c r="W20" s="413"/>
      <c r="X20" s="414"/>
      <c r="Y20" s="415"/>
      <c r="Z20" s="416"/>
      <c r="AA20" s="413"/>
      <c r="AB20" s="414"/>
      <c r="AC20" s="411"/>
      <c r="AD20" s="417"/>
      <c r="AE20" s="411"/>
      <c r="AF20" s="417"/>
      <c r="AG20" s="411"/>
      <c r="AH20" s="417"/>
      <c r="AI20" s="418"/>
      <c r="BG20" s="458"/>
      <c r="BH20" s="458"/>
      <c r="BI20" s="27" t="s">
        <v>405</v>
      </c>
    </row>
    <row r="21" spans="1:61" ht="13.5" thickBot="1" x14ac:dyDescent="0.25">
      <c r="A21" s="734"/>
      <c r="B21" s="425" t="str">
        <f>'MP 1-4'!B21</f>
        <v>Evn</v>
      </c>
      <c r="C21" s="280"/>
      <c r="D21" s="286"/>
      <c r="E21" s="305"/>
      <c r="F21" s="306"/>
      <c r="G21" s="281"/>
      <c r="H21" s="289"/>
      <c r="I21" s="305"/>
      <c r="J21" s="306"/>
      <c r="K21" s="280"/>
      <c r="L21" s="299"/>
      <c r="M21" s="280"/>
      <c r="N21" s="299"/>
      <c r="O21" s="280"/>
      <c r="P21" s="299"/>
      <c r="Q21" s="300"/>
      <c r="S21" s="734"/>
      <c r="T21" s="425" t="str">
        <f>$B$21</f>
        <v>Evn</v>
      </c>
      <c r="U21" s="280"/>
      <c r="V21" s="286"/>
      <c r="W21" s="305"/>
      <c r="X21" s="306"/>
      <c r="Y21" s="281"/>
      <c r="Z21" s="289"/>
      <c r="AA21" s="305"/>
      <c r="AB21" s="306"/>
      <c r="AC21" s="280"/>
      <c r="AD21" s="299"/>
      <c r="AE21" s="280"/>
      <c r="AF21" s="299"/>
      <c r="AG21" s="280"/>
      <c r="AH21" s="299"/>
      <c r="AI21" s="300"/>
      <c r="BG21" s="458"/>
      <c r="BH21" s="458"/>
      <c r="BI21" s="27" t="s">
        <v>406</v>
      </c>
    </row>
    <row r="22" spans="1:61" x14ac:dyDescent="0.2">
      <c r="A22" s="732" t="s">
        <v>40</v>
      </c>
      <c r="B22" s="423" t="str">
        <f>$B$19</f>
        <v>Mor</v>
      </c>
      <c r="C22" s="278"/>
      <c r="D22" s="285"/>
      <c r="E22" s="303"/>
      <c r="F22" s="304"/>
      <c r="G22" s="279"/>
      <c r="H22" s="288"/>
      <c r="I22" s="303"/>
      <c r="J22" s="304"/>
      <c r="K22" s="278"/>
      <c r="L22" s="297"/>
      <c r="M22" s="278"/>
      <c r="N22" s="297"/>
      <c r="O22" s="278"/>
      <c r="P22" s="297"/>
      <c r="Q22" s="298"/>
      <c r="S22" s="732" t="s">
        <v>40</v>
      </c>
      <c r="T22" s="423" t="str">
        <f>$B$19</f>
        <v>Mor</v>
      </c>
      <c r="U22" s="278"/>
      <c r="V22" s="285"/>
      <c r="W22" s="303"/>
      <c r="X22" s="304"/>
      <c r="Y22" s="279"/>
      <c r="Z22" s="288"/>
      <c r="AA22" s="303"/>
      <c r="AB22" s="304"/>
      <c r="AC22" s="278"/>
      <c r="AD22" s="297"/>
      <c r="AE22" s="278"/>
      <c r="AF22" s="297"/>
      <c r="AG22" s="278"/>
      <c r="AH22" s="297"/>
      <c r="AI22" s="298"/>
      <c r="BG22" s="458"/>
      <c r="BH22" s="458"/>
      <c r="BI22" s="27" t="s">
        <v>407</v>
      </c>
    </row>
    <row r="23" spans="1:61" x14ac:dyDescent="0.2">
      <c r="A23" s="733"/>
      <c r="B23" s="424" t="str">
        <f>$B$20</f>
        <v>Aft</v>
      </c>
      <c r="C23" s="403"/>
      <c r="D23" s="404"/>
      <c r="E23" s="405"/>
      <c r="F23" s="406"/>
      <c r="G23" s="407"/>
      <c r="H23" s="408"/>
      <c r="I23" s="405"/>
      <c r="J23" s="406"/>
      <c r="K23" s="403"/>
      <c r="L23" s="409"/>
      <c r="M23" s="403"/>
      <c r="N23" s="409"/>
      <c r="O23" s="403"/>
      <c r="P23" s="409"/>
      <c r="Q23" s="410"/>
      <c r="S23" s="733"/>
      <c r="T23" s="424" t="str">
        <f>$B$20</f>
        <v>Aft</v>
      </c>
      <c r="U23" s="403"/>
      <c r="V23" s="404"/>
      <c r="W23" s="405"/>
      <c r="X23" s="406"/>
      <c r="Y23" s="407"/>
      <c r="Z23" s="408"/>
      <c r="AA23" s="405"/>
      <c r="AB23" s="406"/>
      <c r="AC23" s="403"/>
      <c r="AD23" s="409"/>
      <c r="AE23" s="403"/>
      <c r="AF23" s="409"/>
      <c r="AG23" s="411"/>
      <c r="AH23" s="409"/>
      <c r="AI23" s="410"/>
      <c r="BG23" s="458"/>
      <c r="BH23" s="458"/>
      <c r="BI23" s="27" t="s">
        <v>408</v>
      </c>
    </row>
    <row r="24" spans="1:61" ht="13.5" thickBot="1" x14ac:dyDescent="0.25">
      <c r="A24" s="734"/>
      <c r="B24" s="425" t="str">
        <f>$B$21</f>
        <v>Evn</v>
      </c>
      <c r="C24" s="282"/>
      <c r="D24" s="287"/>
      <c r="E24" s="307"/>
      <c r="F24" s="308"/>
      <c r="G24" s="283"/>
      <c r="H24" s="290"/>
      <c r="I24" s="307"/>
      <c r="J24" s="308"/>
      <c r="K24" s="282"/>
      <c r="L24" s="301"/>
      <c r="M24" s="282"/>
      <c r="N24" s="301"/>
      <c r="O24" s="282"/>
      <c r="P24" s="301"/>
      <c r="Q24" s="302"/>
      <c r="S24" s="734"/>
      <c r="T24" s="425" t="str">
        <f>$B$21</f>
        <v>Evn</v>
      </c>
      <c r="U24" s="282"/>
      <c r="V24" s="287"/>
      <c r="W24" s="307"/>
      <c r="X24" s="308"/>
      <c r="Y24" s="283"/>
      <c r="Z24" s="290"/>
      <c r="AA24" s="307"/>
      <c r="AB24" s="308"/>
      <c r="AC24" s="282"/>
      <c r="AD24" s="301"/>
      <c r="AE24" s="282"/>
      <c r="AF24" s="301"/>
      <c r="AG24" s="280"/>
      <c r="AH24" s="301"/>
      <c r="AI24" s="302"/>
      <c r="BG24" s="458"/>
      <c r="BH24" s="458"/>
      <c r="BI24" s="458" t="s">
        <v>409</v>
      </c>
    </row>
    <row r="25" spans="1:61" x14ac:dyDescent="0.2">
      <c r="A25" s="732" t="s">
        <v>41</v>
      </c>
      <c r="B25" s="423" t="str">
        <f>$B$19</f>
        <v>Mor</v>
      </c>
      <c r="C25" s="278"/>
      <c r="D25" s="285"/>
      <c r="E25" s="303"/>
      <c r="F25" s="304"/>
      <c r="G25" s="279"/>
      <c r="H25" s="288"/>
      <c r="I25" s="303"/>
      <c r="J25" s="304"/>
      <c r="K25" s="278"/>
      <c r="L25" s="297"/>
      <c r="M25" s="278"/>
      <c r="N25" s="297"/>
      <c r="O25" s="278"/>
      <c r="P25" s="297"/>
      <c r="Q25" s="298"/>
      <c r="S25" s="732" t="s">
        <v>41</v>
      </c>
      <c r="T25" s="423" t="str">
        <f>$B$19</f>
        <v>Mor</v>
      </c>
      <c r="U25" s="278"/>
      <c r="V25" s="285"/>
      <c r="W25" s="303"/>
      <c r="X25" s="304"/>
      <c r="Y25" s="279"/>
      <c r="Z25" s="288"/>
      <c r="AA25" s="303"/>
      <c r="AB25" s="304"/>
      <c r="AC25" s="278"/>
      <c r="AD25" s="297"/>
      <c r="AE25" s="278"/>
      <c r="AF25" s="297"/>
      <c r="AG25" s="278"/>
      <c r="AH25" s="297"/>
      <c r="AI25" s="298"/>
      <c r="BG25" s="458"/>
      <c r="BH25" s="458"/>
      <c r="BI25" s="458" t="s">
        <v>444</v>
      </c>
    </row>
    <row r="26" spans="1:61" x14ac:dyDescent="0.2">
      <c r="A26" s="733"/>
      <c r="B26" s="424" t="str">
        <f>$B$20</f>
        <v>Aft</v>
      </c>
      <c r="C26" s="403"/>
      <c r="D26" s="404"/>
      <c r="E26" s="405"/>
      <c r="F26" s="406"/>
      <c r="G26" s="407"/>
      <c r="H26" s="408"/>
      <c r="I26" s="405"/>
      <c r="J26" s="406"/>
      <c r="K26" s="403"/>
      <c r="L26" s="409"/>
      <c r="M26" s="403"/>
      <c r="N26" s="409"/>
      <c r="O26" s="403"/>
      <c r="P26" s="409"/>
      <c r="Q26" s="410"/>
      <c r="S26" s="733"/>
      <c r="T26" s="424" t="str">
        <f>$B$20</f>
        <v>Aft</v>
      </c>
      <c r="U26" s="403"/>
      <c r="V26" s="404"/>
      <c r="W26" s="405"/>
      <c r="X26" s="406"/>
      <c r="Y26" s="407"/>
      <c r="Z26" s="408"/>
      <c r="AA26" s="405"/>
      <c r="AB26" s="406"/>
      <c r="AC26" s="403"/>
      <c r="AD26" s="409"/>
      <c r="AE26" s="403"/>
      <c r="AF26" s="409"/>
      <c r="AG26" s="403"/>
      <c r="AH26" s="409"/>
      <c r="AI26" s="410"/>
      <c r="BG26" s="458"/>
      <c r="BH26" s="458"/>
      <c r="BI26" s="458" t="s">
        <v>107</v>
      </c>
    </row>
    <row r="27" spans="1:61" ht="13.5" thickBot="1" x14ac:dyDescent="0.25">
      <c r="A27" s="734"/>
      <c r="B27" s="425" t="str">
        <f>$B$21</f>
        <v>Evn</v>
      </c>
      <c r="C27" s="282"/>
      <c r="D27" s="287"/>
      <c r="E27" s="307"/>
      <c r="F27" s="308"/>
      <c r="G27" s="283"/>
      <c r="H27" s="290"/>
      <c r="I27" s="307"/>
      <c r="J27" s="308"/>
      <c r="K27" s="282"/>
      <c r="L27" s="301"/>
      <c r="M27" s="282"/>
      <c r="N27" s="301"/>
      <c r="O27" s="282"/>
      <c r="P27" s="301"/>
      <c r="Q27" s="302"/>
      <c r="S27" s="734"/>
      <c r="T27" s="425" t="str">
        <f>$B$21</f>
        <v>Evn</v>
      </c>
      <c r="U27" s="282"/>
      <c r="V27" s="287"/>
      <c r="W27" s="307"/>
      <c r="X27" s="308"/>
      <c r="Y27" s="283"/>
      <c r="Z27" s="290"/>
      <c r="AA27" s="307"/>
      <c r="AB27" s="308"/>
      <c r="AC27" s="282"/>
      <c r="AD27" s="301"/>
      <c r="AE27" s="282"/>
      <c r="AF27" s="301"/>
      <c r="AG27" s="282"/>
      <c r="AH27" s="301"/>
      <c r="AI27" s="302"/>
      <c r="BG27" s="458"/>
      <c r="BH27" s="458"/>
      <c r="BI27" s="458" t="s">
        <v>8</v>
      </c>
    </row>
    <row r="28" spans="1:61" x14ac:dyDescent="0.2">
      <c r="A28" s="732" t="s">
        <v>68</v>
      </c>
      <c r="B28" s="423" t="str">
        <f>$B$19</f>
        <v>Mor</v>
      </c>
      <c r="C28" s="278"/>
      <c r="D28" s="285"/>
      <c r="E28" s="303"/>
      <c r="F28" s="304"/>
      <c r="G28" s="279"/>
      <c r="H28" s="288"/>
      <c r="I28" s="303"/>
      <c r="J28" s="304"/>
      <c r="K28" s="278"/>
      <c r="L28" s="297"/>
      <c r="M28" s="278"/>
      <c r="N28" s="297"/>
      <c r="O28" s="278"/>
      <c r="P28" s="297"/>
      <c r="Q28" s="298"/>
      <c r="S28" s="732" t="s">
        <v>68</v>
      </c>
      <c r="T28" s="423" t="str">
        <f>$B$19</f>
        <v>Mor</v>
      </c>
      <c r="U28" s="278"/>
      <c r="V28" s="285"/>
      <c r="W28" s="303"/>
      <c r="X28" s="304"/>
      <c r="Y28" s="279"/>
      <c r="Z28" s="288"/>
      <c r="AA28" s="303"/>
      <c r="AB28" s="304"/>
      <c r="AC28" s="278"/>
      <c r="AD28" s="297"/>
      <c r="AE28" s="278"/>
      <c r="AF28" s="297"/>
      <c r="AG28" s="278"/>
      <c r="AH28" s="297"/>
      <c r="AI28" s="298"/>
      <c r="BG28" s="458"/>
      <c r="BH28" s="458"/>
      <c r="BI28" s="458" t="s">
        <v>443</v>
      </c>
    </row>
    <row r="29" spans="1:61" x14ac:dyDescent="0.2">
      <c r="A29" s="733"/>
      <c r="B29" s="424" t="str">
        <f>$B$20</f>
        <v>Aft</v>
      </c>
      <c r="C29" s="403"/>
      <c r="D29" s="404"/>
      <c r="E29" s="405"/>
      <c r="F29" s="406"/>
      <c r="G29" s="407"/>
      <c r="H29" s="408"/>
      <c r="I29" s="405"/>
      <c r="J29" s="406"/>
      <c r="K29" s="403"/>
      <c r="L29" s="409"/>
      <c r="M29" s="403"/>
      <c r="N29" s="409"/>
      <c r="O29" s="403"/>
      <c r="P29" s="409"/>
      <c r="Q29" s="410"/>
      <c r="S29" s="733"/>
      <c r="T29" s="424" t="str">
        <f>$B$20</f>
        <v>Aft</v>
      </c>
      <c r="U29" s="403"/>
      <c r="V29" s="404"/>
      <c r="W29" s="405"/>
      <c r="X29" s="406"/>
      <c r="Y29" s="407"/>
      <c r="Z29" s="408"/>
      <c r="AA29" s="405"/>
      <c r="AB29" s="406"/>
      <c r="AC29" s="403"/>
      <c r="AD29" s="409"/>
      <c r="AE29" s="403"/>
      <c r="AF29" s="409"/>
      <c r="AG29" s="403"/>
      <c r="AH29" s="409"/>
      <c r="AI29" s="410"/>
    </row>
    <row r="30" spans="1:61" ht="13.5" thickBot="1" x14ac:dyDescent="0.25">
      <c r="A30" s="734"/>
      <c r="B30" s="425" t="str">
        <f>$B$21</f>
        <v>Evn</v>
      </c>
      <c r="C30" s="282"/>
      <c r="D30" s="287"/>
      <c r="E30" s="307"/>
      <c r="F30" s="308"/>
      <c r="G30" s="283"/>
      <c r="H30" s="290"/>
      <c r="I30" s="307"/>
      <c r="J30" s="308"/>
      <c r="K30" s="282"/>
      <c r="L30" s="301"/>
      <c r="M30" s="282"/>
      <c r="N30" s="301"/>
      <c r="O30" s="282"/>
      <c r="P30" s="301"/>
      <c r="Q30" s="302"/>
      <c r="S30" s="734"/>
      <c r="T30" s="425" t="str">
        <f>$B$21</f>
        <v>Evn</v>
      </c>
      <c r="U30" s="282"/>
      <c r="V30" s="287"/>
      <c r="W30" s="307"/>
      <c r="X30" s="308"/>
      <c r="Y30" s="283"/>
      <c r="Z30" s="290"/>
      <c r="AA30" s="307"/>
      <c r="AB30" s="308"/>
      <c r="AC30" s="282"/>
      <c r="AD30" s="301"/>
      <c r="AE30" s="282"/>
      <c r="AF30" s="301"/>
      <c r="AG30" s="282"/>
      <c r="AH30" s="301"/>
      <c r="AI30" s="302"/>
    </row>
    <row r="31" spans="1:61" x14ac:dyDescent="0.2">
      <c r="A31" s="732" t="s">
        <v>42</v>
      </c>
      <c r="B31" s="423" t="str">
        <f>$B$19</f>
        <v>Mor</v>
      </c>
      <c r="C31" s="278"/>
      <c r="D31" s="285"/>
      <c r="E31" s="303"/>
      <c r="F31" s="304"/>
      <c r="G31" s="279"/>
      <c r="H31" s="288"/>
      <c r="I31" s="303"/>
      <c r="J31" s="304"/>
      <c r="K31" s="278"/>
      <c r="L31" s="297"/>
      <c r="M31" s="278"/>
      <c r="N31" s="297"/>
      <c r="O31" s="278"/>
      <c r="P31" s="297"/>
      <c r="Q31" s="298"/>
      <c r="S31" s="732" t="s">
        <v>42</v>
      </c>
      <c r="T31" s="423" t="str">
        <f>$B$19</f>
        <v>Mor</v>
      </c>
      <c r="U31" s="278"/>
      <c r="V31" s="285"/>
      <c r="W31" s="303"/>
      <c r="X31" s="304"/>
      <c r="Y31" s="279"/>
      <c r="Z31" s="288"/>
      <c r="AA31" s="303"/>
      <c r="AB31" s="304"/>
      <c r="AC31" s="278"/>
      <c r="AD31" s="297"/>
      <c r="AE31" s="278"/>
      <c r="AF31" s="297"/>
      <c r="AG31" s="278"/>
      <c r="AH31" s="297"/>
      <c r="AI31" s="298"/>
    </row>
    <row r="32" spans="1:61" x14ac:dyDescent="0.2">
      <c r="A32" s="733"/>
      <c r="B32" s="424" t="str">
        <f>$B$20</f>
        <v>Aft</v>
      </c>
      <c r="C32" s="403"/>
      <c r="D32" s="404"/>
      <c r="E32" s="405"/>
      <c r="F32" s="406"/>
      <c r="G32" s="407"/>
      <c r="H32" s="408"/>
      <c r="I32" s="405"/>
      <c r="J32" s="406"/>
      <c r="K32" s="403"/>
      <c r="L32" s="409"/>
      <c r="M32" s="403"/>
      <c r="N32" s="409"/>
      <c r="O32" s="403"/>
      <c r="P32" s="409"/>
      <c r="Q32" s="410"/>
      <c r="S32" s="733"/>
      <c r="T32" s="424" t="str">
        <f>$B$20</f>
        <v>Aft</v>
      </c>
      <c r="U32" s="403"/>
      <c r="V32" s="404"/>
      <c r="W32" s="405"/>
      <c r="X32" s="406"/>
      <c r="Y32" s="407"/>
      <c r="Z32" s="408"/>
      <c r="AA32" s="405"/>
      <c r="AB32" s="406"/>
      <c r="AC32" s="403"/>
      <c r="AD32" s="409"/>
      <c r="AE32" s="403"/>
      <c r="AF32" s="409"/>
      <c r="AG32" s="403"/>
      <c r="AH32" s="409"/>
      <c r="AI32" s="410"/>
    </row>
    <row r="33" spans="1:35" ht="13.5" thickBot="1" x14ac:dyDescent="0.25">
      <c r="A33" s="734"/>
      <c r="B33" s="425" t="str">
        <f>$B$21</f>
        <v>Evn</v>
      </c>
      <c r="C33" s="282"/>
      <c r="D33" s="287"/>
      <c r="E33" s="307"/>
      <c r="F33" s="308"/>
      <c r="G33" s="283"/>
      <c r="H33" s="290"/>
      <c r="I33" s="307"/>
      <c r="J33" s="308"/>
      <c r="K33" s="282"/>
      <c r="L33" s="301"/>
      <c r="M33" s="282"/>
      <c r="N33" s="301"/>
      <c r="O33" s="282"/>
      <c r="P33" s="301"/>
      <c r="Q33" s="302"/>
      <c r="S33" s="734"/>
      <c r="T33" s="425" t="str">
        <f>$B$21</f>
        <v>Evn</v>
      </c>
      <c r="U33" s="282"/>
      <c r="V33" s="287"/>
      <c r="W33" s="307"/>
      <c r="X33" s="308"/>
      <c r="Y33" s="283"/>
      <c r="Z33" s="290"/>
      <c r="AA33" s="307"/>
      <c r="AB33" s="308"/>
      <c r="AC33" s="282"/>
      <c r="AD33" s="301"/>
      <c r="AE33" s="282"/>
      <c r="AF33" s="301"/>
      <c r="AG33" s="282"/>
      <c r="AH33" s="301"/>
      <c r="AI33" s="302"/>
    </row>
    <row r="34" spans="1:35" x14ac:dyDescent="0.2">
      <c r="A34" s="732" t="s">
        <v>43</v>
      </c>
      <c r="B34" s="423" t="str">
        <f>$B$19</f>
        <v>Mor</v>
      </c>
      <c r="C34" s="278"/>
      <c r="D34" s="285"/>
      <c r="E34" s="303"/>
      <c r="F34" s="304"/>
      <c r="G34" s="279"/>
      <c r="H34" s="288"/>
      <c r="I34" s="303"/>
      <c r="J34" s="304"/>
      <c r="K34" s="278"/>
      <c r="L34" s="297"/>
      <c r="M34" s="278"/>
      <c r="N34" s="297"/>
      <c r="O34" s="278"/>
      <c r="P34" s="297"/>
      <c r="Q34" s="298"/>
      <c r="S34" s="732" t="s">
        <v>43</v>
      </c>
      <c r="T34" s="423" t="str">
        <f>$B$19</f>
        <v>Mor</v>
      </c>
      <c r="U34" s="278"/>
      <c r="V34" s="285"/>
      <c r="W34" s="303"/>
      <c r="X34" s="304"/>
      <c r="Y34" s="279"/>
      <c r="Z34" s="288"/>
      <c r="AA34" s="303"/>
      <c r="AB34" s="304"/>
      <c r="AC34" s="278"/>
      <c r="AD34" s="297"/>
      <c r="AE34" s="278"/>
      <c r="AF34" s="297"/>
      <c r="AG34" s="278"/>
      <c r="AH34" s="297"/>
      <c r="AI34" s="298"/>
    </row>
    <row r="35" spans="1:35" x14ac:dyDescent="0.2">
      <c r="A35" s="733"/>
      <c r="B35" s="424" t="str">
        <f>$B$20</f>
        <v>Aft</v>
      </c>
      <c r="C35" s="403"/>
      <c r="D35" s="404"/>
      <c r="E35" s="405"/>
      <c r="F35" s="406"/>
      <c r="G35" s="407"/>
      <c r="H35" s="408"/>
      <c r="I35" s="405"/>
      <c r="J35" s="406"/>
      <c r="K35" s="403"/>
      <c r="L35" s="409"/>
      <c r="M35" s="403"/>
      <c r="N35" s="409"/>
      <c r="O35" s="403"/>
      <c r="P35" s="409"/>
      <c r="Q35" s="410"/>
      <c r="S35" s="733"/>
      <c r="T35" s="424" t="str">
        <f>$B$20</f>
        <v>Aft</v>
      </c>
      <c r="U35" s="403"/>
      <c r="V35" s="404"/>
      <c r="W35" s="405"/>
      <c r="X35" s="406"/>
      <c r="Y35" s="407"/>
      <c r="Z35" s="408"/>
      <c r="AA35" s="405"/>
      <c r="AB35" s="406"/>
      <c r="AC35" s="403"/>
      <c r="AD35" s="409"/>
      <c r="AE35" s="403"/>
      <c r="AF35" s="409"/>
      <c r="AG35" s="403"/>
      <c r="AH35" s="409"/>
      <c r="AI35" s="410"/>
    </row>
    <row r="36" spans="1:35" ht="13.5" thickBot="1" x14ac:dyDescent="0.25">
      <c r="A36" s="734"/>
      <c r="B36" s="425" t="str">
        <f>$B$21</f>
        <v>Evn</v>
      </c>
      <c r="C36" s="282"/>
      <c r="D36" s="287"/>
      <c r="E36" s="307"/>
      <c r="F36" s="308"/>
      <c r="G36" s="283"/>
      <c r="H36" s="290"/>
      <c r="I36" s="307"/>
      <c r="J36" s="308"/>
      <c r="K36" s="282"/>
      <c r="L36" s="301"/>
      <c r="M36" s="282"/>
      <c r="N36" s="301"/>
      <c r="O36" s="282"/>
      <c r="P36" s="301"/>
      <c r="Q36" s="302"/>
      <c r="S36" s="734"/>
      <c r="T36" s="425" t="str">
        <f>$B$21</f>
        <v>Evn</v>
      </c>
      <c r="U36" s="282"/>
      <c r="V36" s="287"/>
      <c r="W36" s="307"/>
      <c r="X36" s="308"/>
      <c r="Y36" s="283"/>
      <c r="Z36" s="290"/>
      <c r="AA36" s="307"/>
      <c r="AB36" s="308"/>
      <c r="AC36" s="282"/>
      <c r="AD36" s="301"/>
      <c r="AE36" s="282"/>
      <c r="AF36" s="301"/>
      <c r="AG36" s="282"/>
      <c r="AH36" s="301"/>
      <c r="AI36" s="302"/>
    </row>
    <row r="37" spans="1:35" x14ac:dyDescent="0.2">
      <c r="A37" s="732" t="s">
        <v>44</v>
      </c>
      <c r="B37" s="423" t="str">
        <f>$B$19</f>
        <v>Mor</v>
      </c>
      <c r="C37" s="278"/>
      <c r="D37" s="285"/>
      <c r="E37" s="303"/>
      <c r="F37" s="304"/>
      <c r="G37" s="279"/>
      <c r="H37" s="288"/>
      <c r="I37" s="303"/>
      <c r="J37" s="304"/>
      <c r="K37" s="278"/>
      <c r="L37" s="297"/>
      <c r="M37" s="278"/>
      <c r="N37" s="297"/>
      <c r="O37" s="278"/>
      <c r="P37" s="297"/>
      <c r="Q37" s="298"/>
      <c r="S37" s="732" t="s">
        <v>44</v>
      </c>
      <c r="T37" s="423" t="str">
        <f>$B$19</f>
        <v>Mor</v>
      </c>
      <c r="U37" s="278"/>
      <c r="V37" s="285"/>
      <c r="W37" s="303"/>
      <c r="X37" s="304"/>
      <c r="Y37" s="279"/>
      <c r="Z37" s="288"/>
      <c r="AA37" s="303"/>
      <c r="AB37" s="304"/>
      <c r="AC37" s="278"/>
      <c r="AD37" s="297"/>
      <c r="AE37" s="278"/>
      <c r="AF37" s="297"/>
      <c r="AG37" s="278"/>
      <c r="AH37" s="297"/>
      <c r="AI37" s="298"/>
    </row>
    <row r="38" spans="1:35" x14ac:dyDescent="0.2">
      <c r="A38" s="733"/>
      <c r="B38" s="424" t="str">
        <f>$B$20</f>
        <v>Aft</v>
      </c>
      <c r="C38" s="411"/>
      <c r="D38" s="412"/>
      <c r="E38" s="413"/>
      <c r="F38" s="414"/>
      <c r="G38" s="415"/>
      <c r="H38" s="416"/>
      <c r="I38" s="413"/>
      <c r="J38" s="414"/>
      <c r="K38" s="438"/>
      <c r="L38" s="417"/>
      <c r="M38" s="438"/>
      <c r="N38" s="417"/>
      <c r="O38" s="411"/>
      <c r="P38" s="409"/>
      <c r="Q38" s="410"/>
      <c r="S38" s="733"/>
      <c r="T38" s="424" t="str">
        <f>$B$20</f>
        <v>Aft</v>
      </c>
      <c r="U38" s="411"/>
      <c r="V38" s="412"/>
      <c r="W38" s="413"/>
      <c r="X38" s="414"/>
      <c r="Y38" s="415"/>
      <c r="Z38" s="416"/>
      <c r="AA38" s="413"/>
      <c r="AB38" s="414"/>
      <c r="AC38" s="438"/>
      <c r="AD38" s="417"/>
      <c r="AE38" s="438"/>
      <c r="AF38" s="417"/>
      <c r="AG38" s="438"/>
      <c r="AH38" s="417"/>
      <c r="AI38" s="410"/>
    </row>
    <row r="39" spans="1:35" ht="13.5" thickBot="1" x14ac:dyDescent="0.25">
      <c r="A39" s="734"/>
      <c r="B39" s="425" t="str">
        <f>$B$21</f>
        <v>Evn</v>
      </c>
      <c r="C39" s="280"/>
      <c r="D39" s="286"/>
      <c r="E39" s="437"/>
      <c r="F39" s="306"/>
      <c r="G39" s="281"/>
      <c r="H39" s="289"/>
      <c r="I39" s="305"/>
      <c r="J39" s="306"/>
      <c r="K39" s="284"/>
      <c r="L39" s="299"/>
      <c r="M39" s="284"/>
      <c r="N39" s="299"/>
      <c r="O39" s="284"/>
      <c r="P39" s="301"/>
      <c r="Q39" s="302"/>
      <c r="S39" s="734"/>
      <c r="T39" s="425" t="str">
        <f>$B$21</f>
        <v>Evn</v>
      </c>
      <c r="U39" s="280"/>
      <c r="V39" s="286"/>
      <c r="W39" s="437"/>
      <c r="X39" s="306"/>
      <c r="Y39" s="281"/>
      <c r="Z39" s="289"/>
      <c r="AA39" s="305"/>
      <c r="AB39" s="306"/>
      <c r="AC39" s="284"/>
      <c r="AD39" s="299"/>
      <c r="AE39" s="284"/>
      <c r="AF39" s="299"/>
      <c r="AG39" s="284"/>
      <c r="AH39" s="299"/>
      <c r="AI39" s="302"/>
    </row>
    <row r="40" spans="1:35" ht="13.5" thickBot="1" x14ac:dyDescent="0.25">
      <c r="A40" s="763" t="s">
        <v>172</v>
      </c>
      <c r="B40" s="764"/>
      <c r="C40" s="530">
        <f ca="1">OFFSET(YTP!$E$68,0,E2-1,1,1)</f>
        <v>4.75</v>
      </c>
      <c r="D40" s="211"/>
      <c r="E40" s="530">
        <f>SUM(E19:E39)</f>
        <v>0</v>
      </c>
      <c r="F40" s="211"/>
      <c r="G40" s="530">
        <f ca="1">OFFSET(YTP!$E$69,0,E2-1,1,1)</f>
        <v>4</v>
      </c>
      <c r="H40" s="211"/>
      <c r="I40" s="530">
        <f>SUM(I19:I39)</f>
        <v>0</v>
      </c>
      <c r="J40" s="211"/>
      <c r="K40" s="530">
        <f ca="1">OFFSET(YTP!$E$67,0,E2-1,1,1)</f>
        <v>4.5</v>
      </c>
      <c r="L40" s="530">
        <f>SUM(L19:L39)</f>
        <v>0</v>
      </c>
      <c r="M40" s="530">
        <f ca="1">OFFSET(YTP!$E$70,0,E2-1,1,1)</f>
        <v>1</v>
      </c>
      <c r="N40" s="530">
        <f>SUM(N19:N39)</f>
        <v>0</v>
      </c>
      <c r="O40" s="530">
        <f ca="1">OFFSET(YTP!$E$71,0,E2-1,1,1)</f>
        <v>0</v>
      </c>
      <c r="P40" s="530">
        <f>SUM(P19:P39)</f>
        <v>0</v>
      </c>
      <c r="Q40" s="142"/>
      <c r="S40" s="763" t="s">
        <v>172</v>
      </c>
      <c r="T40" s="764"/>
      <c r="U40" s="530">
        <f ca="1">OFFSET(YTP!$E$68,0,W2-1,1,1)</f>
        <v>3</v>
      </c>
      <c r="V40" s="211"/>
      <c r="W40" s="530">
        <f>SUM(W19:W39)</f>
        <v>0</v>
      </c>
      <c r="X40" s="211"/>
      <c r="Y40" s="530">
        <f ca="1">OFFSET(YTP!$E$69,0,W2-1,1,1)</f>
        <v>4</v>
      </c>
      <c r="Z40" s="211"/>
      <c r="AA40" s="530">
        <f>SUM(AA19:AA39)</f>
        <v>0</v>
      </c>
      <c r="AB40" s="211"/>
      <c r="AC40" s="530">
        <f ca="1">OFFSET(YTP!$E$67,0,W2-1,1,1)</f>
        <v>3</v>
      </c>
      <c r="AD40" s="530">
        <f>SUM(AD19:AD39)</f>
        <v>0</v>
      </c>
      <c r="AE40" s="530">
        <f ca="1">OFFSET(YTP!$E$70,0,W2-1,1,1)</f>
        <v>2</v>
      </c>
      <c r="AF40" s="530">
        <f>SUM(AF19:AF39)</f>
        <v>0</v>
      </c>
      <c r="AG40" s="530">
        <f ca="1">OFFSET(YTP!$E$71,0,W2-1,1,1)</f>
        <v>0</v>
      </c>
      <c r="AH40" s="530">
        <f>SUM(AH19:AH39)</f>
        <v>0</v>
      </c>
      <c r="AI40" s="142"/>
    </row>
    <row r="41" spans="1:35" s="27" customFormat="1" ht="13.5" thickBot="1" x14ac:dyDescent="0.25">
      <c r="A41" s="107"/>
      <c r="B41" s="107"/>
      <c r="C41" s="137"/>
      <c r="D41" s="137"/>
      <c r="E41" s="137"/>
      <c r="F41" s="137"/>
      <c r="G41" s="137"/>
      <c r="H41" s="137"/>
      <c r="I41" s="137"/>
      <c r="J41" s="137"/>
      <c r="K41" s="137"/>
      <c r="L41" s="137"/>
      <c r="M41" s="137"/>
      <c r="N41" s="137"/>
      <c r="O41" s="137"/>
      <c r="P41" s="137"/>
      <c r="Q41" s="117"/>
    </row>
    <row r="42" spans="1:35" s="27" customFormat="1" ht="13.5" thickBot="1" x14ac:dyDescent="0.25">
      <c r="A42" s="107"/>
      <c r="B42" s="107"/>
      <c r="C42" s="137"/>
      <c r="D42" s="137"/>
      <c r="E42" s="137"/>
      <c r="F42" s="137"/>
      <c r="G42" s="137"/>
      <c r="H42" s="137"/>
      <c r="I42" s="137"/>
      <c r="J42" s="137"/>
      <c r="K42" s="137"/>
      <c r="L42" s="137"/>
      <c r="M42" s="765" t="s">
        <v>214</v>
      </c>
      <c r="N42" s="766"/>
      <c r="O42" s="766"/>
      <c r="P42" s="767"/>
      <c r="Q42" s="117"/>
      <c r="AE42" s="765" t="s">
        <v>214</v>
      </c>
      <c r="AF42" s="766"/>
      <c r="AG42" s="766"/>
      <c r="AH42" s="767"/>
    </row>
    <row r="43" spans="1:35" s="458" customFormat="1" ht="12.75" customHeight="1" x14ac:dyDescent="0.2">
      <c r="A43" s="690" t="s">
        <v>67</v>
      </c>
      <c r="B43" s="690"/>
      <c r="C43" s="769"/>
      <c r="D43" s="24" t="s">
        <v>31</v>
      </c>
      <c r="E43" s="277">
        <f>$E$2+2</f>
        <v>27</v>
      </c>
      <c r="F43" s="380" t="s">
        <v>209</v>
      </c>
      <c r="G43" s="130" t="s">
        <v>174</v>
      </c>
      <c r="H43" s="144">
        <f ca="1">OFFSET(YTP!$E$72,0,E43-1,1,1)</f>
        <v>17.5</v>
      </c>
      <c r="I43" s="131" t="s">
        <v>176</v>
      </c>
      <c r="J43" s="309">
        <f>SUM(E60:E80,I60:I80,L60:L80,P60:P80,N60:N80)</f>
        <v>0</v>
      </c>
      <c r="K43" s="770" t="s">
        <v>188</v>
      </c>
      <c r="L43" s="727">
        <f ca="1">OFFSET(YTP!$E$9,0,E43-1,1,1)</f>
        <v>0</v>
      </c>
      <c r="M43" s="485" t="str">
        <f>Score_1_label</f>
        <v>Series 1</v>
      </c>
      <c r="N43" s="428"/>
      <c r="O43" s="485" t="str">
        <f>Score_8_label</f>
        <v>Kneeling</v>
      </c>
      <c r="P43" s="429"/>
      <c r="Q43" s="91"/>
      <c r="R43" s="27"/>
      <c r="S43" s="690" t="s">
        <v>67</v>
      </c>
      <c r="T43" s="690"/>
      <c r="U43" s="769"/>
      <c r="V43" s="24" t="s">
        <v>31</v>
      </c>
      <c r="W43" s="277">
        <f>$E$2+3</f>
        <v>28</v>
      </c>
      <c r="X43" s="380" t="s">
        <v>209</v>
      </c>
      <c r="Y43" s="130" t="s">
        <v>174</v>
      </c>
      <c r="Z43" s="144">
        <f ca="1">OFFSET(YTP!$E$72,0,W43-1,1,1)</f>
        <v>9.25</v>
      </c>
      <c r="AA43" s="131" t="s">
        <v>176</v>
      </c>
      <c r="AB43" s="309">
        <f>SUM(W60:W80,AA60:AA80,AD60:AD80,AH60:AH80,AF60:AF80)</f>
        <v>0</v>
      </c>
      <c r="AC43" s="770" t="s">
        <v>188</v>
      </c>
      <c r="AD43" s="727">
        <f ca="1">OFFSET(YTP!$E$9,0,W43-1,1,1)</f>
        <v>0</v>
      </c>
      <c r="AE43" s="485" t="str">
        <f>Score_1_label</f>
        <v>Series 1</v>
      </c>
      <c r="AF43" s="428"/>
      <c r="AG43" s="485" t="str">
        <f>Score_8_label</f>
        <v>Kneeling</v>
      </c>
      <c r="AH43" s="429"/>
    </row>
    <row r="44" spans="1:35" s="458" customFormat="1" ht="12.75" customHeight="1" x14ac:dyDescent="0.2">
      <c r="A44" s="690"/>
      <c r="B44" s="690"/>
      <c r="C44" s="769"/>
      <c r="D44" s="63" t="s">
        <v>34</v>
      </c>
      <c r="E44" s="136">
        <f>YTP_Start_Date+7*(E43-1)</f>
        <v>44683</v>
      </c>
      <c r="F44" s="382">
        <f ca="1">OFFSET(YTP!$E$14,0,E43-1,1,1)</f>
        <v>6</v>
      </c>
      <c r="G44" s="132" t="s">
        <v>158</v>
      </c>
      <c r="H44" s="129">
        <f>SUM(D60:D80,H60:H80)</f>
        <v>0</v>
      </c>
      <c r="I44" s="128" t="s">
        <v>159</v>
      </c>
      <c r="J44" s="310">
        <f>SUM(F60:F80,J60:J80)</f>
        <v>0</v>
      </c>
      <c r="K44" s="771"/>
      <c r="L44" s="728"/>
      <c r="M44" s="486" t="str">
        <f>Score_2_label</f>
        <v>Series 2</v>
      </c>
      <c r="N44" s="431"/>
      <c r="O44" s="486" t="str">
        <f>Score_9_label</f>
        <v>Prone</v>
      </c>
      <c r="P44" s="432"/>
      <c r="Q44" s="91"/>
      <c r="R44" s="27"/>
      <c r="S44" s="690"/>
      <c r="T44" s="690"/>
      <c r="U44" s="769"/>
      <c r="V44" s="63" t="s">
        <v>34</v>
      </c>
      <c r="W44" s="136">
        <f>YTP_Start_Date+7*(W43-1)</f>
        <v>44690</v>
      </c>
      <c r="X44" s="382">
        <f ca="1">OFFSET(YTP!$E$14,0,W43-1,1,1)</f>
        <v>1</v>
      </c>
      <c r="Y44" s="132" t="s">
        <v>158</v>
      </c>
      <c r="Z44" s="129">
        <f>SUM(V60:V80,Z60:Z80)</f>
        <v>0</v>
      </c>
      <c r="AA44" s="128" t="s">
        <v>159</v>
      </c>
      <c r="AB44" s="310">
        <f>SUM(X60:X80,AB60:AB80)</f>
        <v>0</v>
      </c>
      <c r="AC44" s="771"/>
      <c r="AD44" s="728"/>
      <c r="AE44" s="486" t="str">
        <f>Score_2_label</f>
        <v>Series 2</v>
      </c>
      <c r="AF44" s="431"/>
      <c r="AG44" s="486" t="str">
        <f>Score_9_label</f>
        <v>Prone</v>
      </c>
      <c r="AH44" s="432"/>
    </row>
    <row r="45" spans="1:35" s="458" customFormat="1" ht="12.75" customHeight="1" thickBot="1" x14ac:dyDescent="0.25">
      <c r="A45" s="690"/>
      <c r="B45" s="690"/>
      <c r="C45" s="769"/>
      <c r="D45" s="64" t="s">
        <v>35</v>
      </c>
      <c r="E45" s="140" t="str">
        <f ca="1">IF(OFFSET(YTP!$E$6,0,E43-1,1,1)="",W4,IF(OFFSET(YTP!$E$6,0,E43-1,1,1)="General","General",IF(OFFSET(YTP!$E$6,0,E43-1,1,1)="Specific","Specific",IF(OFFSET(YTP!$E$6,0,E43-1,1,1)="Pre-Competition","Pre-Comp",IF(OFFSET(YTP!$E$6,0,E43-1,1,1)="Regular","Reg. Comp",IF(OFFSET(YTP!$E$6,0,E43-1,1,1)="Major","Major Comp",IF(OFFSET(YTP!$E$6,0,E43-1,1,1)="Taper","Taper","Transition")))))))</f>
        <v>Pre-Comp</v>
      </c>
      <c r="F45" s="379" t="s">
        <v>215</v>
      </c>
      <c r="G45" s="132" t="s">
        <v>177</v>
      </c>
      <c r="H45" s="129">
        <f ca="1">OFFSET(YTP!$E$74,0,E43-1,1,1)</f>
        <v>0</v>
      </c>
      <c r="I45" s="128" t="s">
        <v>178</v>
      </c>
      <c r="J45" s="310" t="e">
        <f>AVERAGEA(Q60:Q80)</f>
        <v>#DIV/0!</v>
      </c>
      <c r="K45" s="771"/>
      <c r="L45" s="728"/>
      <c r="M45" s="486" t="str">
        <f>Score_3_label</f>
        <v>Series 3</v>
      </c>
      <c r="N45" s="431"/>
      <c r="O45" s="486" t="str">
        <f>Score_10_label</f>
        <v>Standing</v>
      </c>
      <c r="P45" s="432"/>
      <c r="Q45" s="91"/>
      <c r="R45" s="27"/>
      <c r="S45" s="690"/>
      <c r="T45" s="690"/>
      <c r="U45" s="769"/>
      <c r="V45" s="64" t="s">
        <v>35</v>
      </c>
      <c r="W45" s="140" t="str">
        <f ca="1">IF(OFFSET(YTP!$E$6,0,W43-1,1,1)="",E45,IF(OFFSET(YTP!$E$6,0,W43-1,1,1)="General","General",IF(OFFSET(YTP!$E$6,0,W43-1,1,1)="Specific","Specific",IF(OFFSET(YTP!$E$6,0,W43-1,1,1)="Pre-Competition","Pre-Comp",IF(OFFSET(YTP!$E$6,0,W43-1,1,1)="Regular","Reg. Comp",IF(OFFSET(YTP!$E$6,0,W43-1,1,1)="Major","Major Comp",IF(OFFSET(YTP!$E$6,0,W43-1,1,1)="Taper","Taper","Transition")))))))</f>
        <v>Taper</v>
      </c>
      <c r="X45" s="379" t="s">
        <v>215</v>
      </c>
      <c r="Y45" s="132" t="s">
        <v>177</v>
      </c>
      <c r="Z45" s="129">
        <f ca="1">OFFSET(YTP!$E$74,0,W43-1,1,1)</f>
        <v>0</v>
      </c>
      <c r="AA45" s="128" t="s">
        <v>178</v>
      </c>
      <c r="AB45" s="310" t="e">
        <f>AVERAGEA(AI60:AI80)</f>
        <v>#DIV/0!</v>
      </c>
      <c r="AC45" s="771"/>
      <c r="AD45" s="728"/>
      <c r="AE45" s="486" t="str">
        <f>Score_3_label</f>
        <v>Series 3</v>
      </c>
      <c r="AF45" s="431"/>
      <c r="AG45" s="486" t="str">
        <f>Score_10_label</f>
        <v>Standing</v>
      </c>
      <c r="AH45" s="432"/>
    </row>
    <row r="46" spans="1:35" s="458" customFormat="1" ht="12.75" customHeight="1" thickBot="1" x14ac:dyDescent="0.25">
      <c r="A46" s="99"/>
      <c r="B46" s="99"/>
      <c r="C46" s="143"/>
      <c r="D46" s="143"/>
      <c r="E46" s="143"/>
      <c r="F46" s="383">
        <f ca="1">OFFSET(YTP!$E$15,0,E43-1,1,1)</f>
        <v>2</v>
      </c>
      <c r="G46" s="133" t="s">
        <v>175</v>
      </c>
      <c r="H46" s="135">
        <f ca="1">OFFSET(YTP!$E$75,0,E43-1,1,1)</f>
        <v>0</v>
      </c>
      <c r="I46" s="134" t="s">
        <v>151</v>
      </c>
      <c r="J46" s="311" t="e">
        <f>((100*J43/YTP!$E$66)/7.5)*(J45/10)</f>
        <v>#DIV/0!</v>
      </c>
      <c r="K46" s="771"/>
      <c r="L46" s="728"/>
      <c r="M46" s="486" t="str">
        <f>Score_4_label</f>
        <v>Series 4</v>
      </c>
      <c r="N46" s="431"/>
      <c r="O46" s="486" t="str">
        <f>Score_11_label</f>
        <v>Qualifier</v>
      </c>
      <c r="P46" s="432"/>
      <c r="Q46" s="91"/>
      <c r="R46" s="27"/>
      <c r="S46" s="99"/>
      <c r="T46" s="99"/>
      <c r="U46" s="143"/>
      <c r="V46" s="143"/>
      <c r="W46" s="143"/>
      <c r="X46" s="383">
        <f ca="1">OFFSET(YTP!$E$15,0,W43-1,1,1)</f>
        <v>3</v>
      </c>
      <c r="Y46" s="133" t="s">
        <v>175</v>
      </c>
      <c r="Z46" s="135">
        <f ca="1">OFFSET(YTP!$E$75,0,W43-1,1,1)</f>
        <v>0</v>
      </c>
      <c r="AA46" s="134" t="s">
        <v>151</v>
      </c>
      <c r="AB46" s="311" t="e">
        <f>((100*AB43/YTP!$E$66)/7.5)*(AB45/10)</f>
        <v>#DIV/0!</v>
      </c>
      <c r="AC46" s="771"/>
      <c r="AD46" s="728"/>
      <c r="AE46" s="486" t="str">
        <f>Score_4_label</f>
        <v>Series 4</v>
      </c>
      <c r="AF46" s="431"/>
      <c r="AG46" s="486" t="str">
        <f>Score_11_label</f>
        <v>Qualifier</v>
      </c>
      <c r="AH46" s="432"/>
    </row>
    <row r="47" spans="1:35" s="27" customFormat="1" ht="12.75" customHeight="1" x14ac:dyDescent="0.2">
      <c r="A47" s="99"/>
      <c r="B47" s="99"/>
      <c r="C47" s="143"/>
      <c r="D47" s="143"/>
      <c r="E47" s="143"/>
      <c r="F47" s="103"/>
      <c r="G47" s="99"/>
      <c r="H47" s="102"/>
      <c r="I47" s="99"/>
      <c r="J47" s="102"/>
      <c r="K47" s="771"/>
      <c r="L47" s="728"/>
      <c r="M47" s="486" t="str">
        <f>Score_5_label</f>
        <v>Series 5</v>
      </c>
      <c r="N47" s="436"/>
      <c r="O47" s="486">
        <f>Score_12_label</f>
        <v>0</v>
      </c>
      <c r="P47" s="432"/>
      <c r="Q47" s="401"/>
      <c r="S47" s="99"/>
      <c r="T47" s="99"/>
      <c r="U47" s="143"/>
      <c r="V47" s="143"/>
      <c r="W47" s="143"/>
      <c r="X47" s="103"/>
      <c r="Y47" s="99"/>
      <c r="Z47" s="102"/>
      <c r="AA47" s="99"/>
      <c r="AB47" s="102"/>
      <c r="AC47" s="771"/>
      <c r="AD47" s="728"/>
      <c r="AE47" s="486" t="str">
        <f>Score_5_label</f>
        <v>Series 5</v>
      </c>
      <c r="AF47" s="436"/>
      <c r="AG47" s="486">
        <f>Score_12_label</f>
        <v>0</v>
      </c>
      <c r="AH47" s="432"/>
    </row>
    <row r="48" spans="1:35" s="27" customFormat="1" ht="12.75" customHeight="1" x14ac:dyDescent="0.2">
      <c r="A48" s="99"/>
      <c r="B48" s="99"/>
      <c r="C48" s="143"/>
      <c r="D48" s="143"/>
      <c r="E48" s="143"/>
      <c r="F48" s="103"/>
      <c r="G48" s="99"/>
      <c r="H48" s="102"/>
      <c r="I48" s="99"/>
      <c r="J48" s="102"/>
      <c r="K48" s="771"/>
      <c r="L48" s="728"/>
      <c r="M48" s="486" t="str">
        <f>Score_6_label</f>
        <v>Series 6</v>
      </c>
      <c r="N48" s="431"/>
      <c r="O48" s="486">
        <f>Score_13_label</f>
        <v>0</v>
      </c>
      <c r="P48" s="432"/>
      <c r="Q48" s="401"/>
      <c r="S48" s="99"/>
      <c r="T48" s="99"/>
      <c r="U48" s="143"/>
      <c r="V48" s="143"/>
      <c r="W48" s="143"/>
      <c r="X48" s="103"/>
      <c r="Y48" s="99"/>
      <c r="Z48" s="102"/>
      <c r="AA48" s="99"/>
      <c r="AB48" s="102"/>
      <c r="AC48" s="771"/>
      <c r="AD48" s="728"/>
      <c r="AE48" s="486" t="str">
        <f>Score_6_label</f>
        <v>Series 6</v>
      </c>
      <c r="AF48" s="431"/>
      <c r="AG48" s="486">
        <f>Score_13_label</f>
        <v>0</v>
      </c>
      <c r="AH48" s="432"/>
    </row>
    <row r="49" spans="1:35" s="27" customFormat="1" ht="12.75" customHeight="1" thickBot="1" x14ac:dyDescent="0.25">
      <c r="A49" s="99"/>
      <c r="B49" s="99"/>
      <c r="C49" s="143"/>
      <c r="D49" s="143"/>
      <c r="E49" s="143"/>
      <c r="F49" s="103"/>
      <c r="G49" s="99"/>
      <c r="H49" s="102"/>
      <c r="I49" s="99"/>
      <c r="J49" s="102"/>
      <c r="K49" s="772"/>
      <c r="L49" s="729"/>
      <c r="M49" s="487" t="str">
        <f>Score_7_label</f>
        <v>Qualifier</v>
      </c>
      <c r="N49" s="434"/>
      <c r="O49" s="487">
        <f>Score_14_label</f>
        <v>0</v>
      </c>
      <c r="P49" s="435"/>
      <c r="Q49" s="401"/>
      <c r="S49" s="99"/>
      <c r="T49" s="99"/>
      <c r="U49" s="143"/>
      <c r="V49" s="143"/>
      <c r="W49" s="143"/>
      <c r="X49" s="103"/>
      <c r="Y49" s="99"/>
      <c r="Z49" s="102"/>
      <c r="AA49" s="99"/>
      <c r="AB49" s="102"/>
      <c r="AC49" s="772"/>
      <c r="AD49" s="729"/>
      <c r="AE49" s="487" t="str">
        <f>Score_7_label</f>
        <v>Qualifier</v>
      </c>
      <c r="AF49" s="434"/>
      <c r="AG49" s="487">
        <f>Score_14_label</f>
        <v>0</v>
      </c>
      <c r="AH49" s="435"/>
    </row>
    <row r="50" spans="1:35" ht="12.75" customHeight="1" thickBot="1" x14ac:dyDescent="0.25">
      <c r="A50" s="1"/>
      <c r="B50" s="1"/>
      <c r="C50" s="1"/>
      <c r="D50" s="1"/>
      <c r="E50" s="1"/>
      <c r="F50" s="1"/>
      <c r="K50" s="1"/>
      <c r="L50" s="1"/>
      <c r="M50" s="13"/>
      <c r="N50" s="91"/>
      <c r="O50" s="13"/>
      <c r="P50" s="91"/>
      <c r="Q50" s="27"/>
      <c r="R50" s="1"/>
      <c r="S50" s="1"/>
      <c r="T50" s="1"/>
      <c r="U50" s="1"/>
      <c r="V50" s="1"/>
      <c r="W50" s="1"/>
      <c r="X50" s="1"/>
      <c r="AC50" s="1"/>
      <c r="AD50" s="1"/>
      <c r="AE50" s="13"/>
      <c r="AF50" s="91"/>
      <c r="AG50" s="27"/>
    </row>
    <row r="51" spans="1:35" ht="12.75" customHeight="1" thickBot="1" x14ac:dyDescent="0.25">
      <c r="A51" s="748" t="s">
        <v>66</v>
      </c>
      <c r="B51" s="749"/>
      <c r="C51" s="768" t="s">
        <v>150</v>
      </c>
      <c r="D51" s="754"/>
      <c r="E51" s="754"/>
      <c r="F51" s="754"/>
      <c r="G51" s="754"/>
      <c r="H51" s="754"/>
      <c r="I51" s="754"/>
      <c r="J51" s="754"/>
      <c r="K51" s="754"/>
      <c r="L51" s="754"/>
      <c r="M51" s="754"/>
      <c r="N51" s="754"/>
      <c r="O51" s="754"/>
      <c r="P51" s="754"/>
      <c r="Q51" s="755"/>
      <c r="S51" s="748" t="s">
        <v>66</v>
      </c>
      <c r="T51" s="749"/>
      <c r="U51" s="768" t="s">
        <v>150</v>
      </c>
      <c r="V51" s="754"/>
      <c r="W51" s="754"/>
      <c r="X51" s="754"/>
      <c r="Y51" s="754"/>
      <c r="Z51" s="754"/>
      <c r="AA51" s="754"/>
      <c r="AB51" s="754"/>
      <c r="AC51" s="754"/>
      <c r="AD51" s="754"/>
      <c r="AE51" s="754"/>
      <c r="AF51" s="754"/>
      <c r="AG51" s="754"/>
      <c r="AH51" s="754"/>
      <c r="AI51" s="755"/>
    </row>
    <row r="52" spans="1:35" ht="12.75" customHeight="1" x14ac:dyDescent="0.2">
      <c r="A52" s="750"/>
      <c r="B52" s="751"/>
      <c r="C52" s="145" t="s">
        <v>5</v>
      </c>
      <c r="D52" s="759" t="s">
        <v>160</v>
      </c>
      <c r="E52" s="760"/>
      <c r="F52" s="760"/>
      <c r="G52" s="760"/>
      <c r="H52" s="760"/>
      <c r="I52" s="760"/>
      <c r="J52" s="760"/>
      <c r="K52" s="760"/>
      <c r="L52" s="760"/>
      <c r="M52" s="760"/>
      <c r="N52" s="760"/>
      <c r="O52" s="760"/>
      <c r="P52" s="760"/>
      <c r="Q52" s="761"/>
      <c r="S52" s="750"/>
      <c r="T52" s="751"/>
      <c r="U52" s="145" t="s">
        <v>5</v>
      </c>
      <c r="V52" s="759" t="s">
        <v>160</v>
      </c>
      <c r="W52" s="760"/>
      <c r="X52" s="760"/>
      <c r="Y52" s="760"/>
      <c r="Z52" s="760"/>
      <c r="AA52" s="760"/>
      <c r="AB52" s="760"/>
      <c r="AC52" s="760"/>
      <c r="AD52" s="760"/>
      <c r="AE52" s="760"/>
      <c r="AF52" s="760"/>
      <c r="AG52" s="760"/>
      <c r="AH52" s="760"/>
      <c r="AI52" s="761"/>
    </row>
    <row r="53" spans="1:35" ht="12.75" customHeight="1" x14ac:dyDescent="0.2">
      <c r="A53" s="750"/>
      <c r="B53" s="751"/>
      <c r="C53" s="146" t="s">
        <v>4</v>
      </c>
      <c r="D53" s="756"/>
      <c r="E53" s="757"/>
      <c r="F53" s="757"/>
      <c r="G53" s="757"/>
      <c r="H53" s="757"/>
      <c r="I53" s="757"/>
      <c r="J53" s="757"/>
      <c r="K53" s="757"/>
      <c r="L53" s="757"/>
      <c r="M53" s="757"/>
      <c r="N53" s="757"/>
      <c r="O53" s="757"/>
      <c r="P53" s="757"/>
      <c r="Q53" s="758"/>
      <c r="S53" s="750"/>
      <c r="T53" s="751"/>
      <c r="U53" s="146" t="s">
        <v>4</v>
      </c>
      <c r="V53" s="756"/>
      <c r="W53" s="757"/>
      <c r="X53" s="757"/>
      <c r="Y53" s="757"/>
      <c r="Z53" s="757"/>
      <c r="AA53" s="757"/>
      <c r="AB53" s="757"/>
      <c r="AC53" s="757"/>
      <c r="AD53" s="757"/>
      <c r="AE53" s="757"/>
      <c r="AF53" s="757"/>
      <c r="AG53" s="757"/>
      <c r="AH53" s="757"/>
      <c r="AI53" s="758"/>
    </row>
    <row r="54" spans="1:35" ht="12.75" customHeight="1" x14ac:dyDescent="0.2">
      <c r="A54" s="750"/>
      <c r="B54" s="751"/>
      <c r="C54" s="146" t="s">
        <v>3</v>
      </c>
      <c r="D54" s="756"/>
      <c r="E54" s="757"/>
      <c r="F54" s="757"/>
      <c r="G54" s="757"/>
      <c r="H54" s="757"/>
      <c r="I54" s="757"/>
      <c r="J54" s="757"/>
      <c r="K54" s="757"/>
      <c r="L54" s="757"/>
      <c r="M54" s="757"/>
      <c r="N54" s="757"/>
      <c r="O54" s="757"/>
      <c r="P54" s="757"/>
      <c r="Q54" s="758"/>
      <c r="S54" s="750"/>
      <c r="T54" s="751"/>
      <c r="U54" s="146" t="s">
        <v>3</v>
      </c>
      <c r="V54" s="756"/>
      <c r="W54" s="757"/>
      <c r="X54" s="757"/>
      <c r="Y54" s="757"/>
      <c r="Z54" s="757"/>
      <c r="AA54" s="757"/>
      <c r="AB54" s="757"/>
      <c r="AC54" s="757"/>
      <c r="AD54" s="757"/>
      <c r="AE54" s="757"/>
      <c r="AF54" s="757"/>
      <c r="AG54" s="757"/>
      <c r="AH54" s="757"/>
      <c r="AI54" s="758"/>
    </row>
    <row r="55" spans="1:35" ht="12.75" customHeight="1" x14ac:dyDescent="0.2">
      <c r="A55" s="750"/>
      <c r="B55" s="751"/>
      <c r="C55" s="147" t="s">
        <v>6</v>
      </c>
      <c r="D55" s="756"/>
      <c r="E55" s="757"/>
      <c r="F55" s="757"/>
      <c r="G55" s="757"/>
      <c r="H55" s="757"/>
      <c r="I55" s="757"/>
      <c r="J55" s="757"/>
      <c r="K55" s="757"/>
      <c r="L55" s="757"/>
      <c r="M55" s="757"/>
      <c r="N55" s="757"/>
      <c r="O55" s="757"/>
      <c r="P55" s="757"/>
      <c r="Q55" s="758"/>
      <c r="S55" s="750"/>
      <c r="T55" s="751"/>
      <c r="U55" s="147" t="s">
        <v>6</v>
      </c>
      <c r="V55" s="756"/>
      <c r="W55" s="757"/>
      <c r="X55" s="757"/>
      <c r="Y55" s="757"/>
      <c r="Z55" s="757"/>
      <c r="AA55" s="757"/>
      <c r="AB55" s="757"/>
      <c r="AC55" s="757"/>
      <c r="AD55" s="757"/>
      <c r="AE55" s="757"/>
      <c r="AF55" s="757"/>
      <c r="AG55" s="757"/>
      <c r="AH55" s="757"/>
      <c r="AI55" s="758"/>
    </row>
    <row r="56" spans="1:35" ht="12.75" customHeight="1" thickBot="1" x14ac:dyDescent="0.25">
      <c r="A56" s="752"/>
      <c r="B56" s="753"/>
      <c r="C56" s="148" t="s">
        <v>37</v>
      </c>
      <c r="D56" s="735"/>
      <c r="E56" s="736"/>
      <c r="F56" s="736"/>
      <c r="G56" s="736"/>
      <c r="H56" s="736"/>
      <c r="I56" s="736"/>
      <c r="J56" s="736"/>
      <c r="K56" s="736"/>
      <c r="L56" s="736"/>
      <c r="M56" s="736"/>
      <c r="N56" s="736"/>
      <c r="O56" s="736"/>
      <c r="P56" s="736"/>
      <c r="Q56" s="737"/>
      <c r="S56" s="752"/>
      <c r="T56" s="753"/>
      <c r="U56" s="148" t="s">
        <v>37</v>
      </c>
      <c r="V56" s="735"/>
      <c r="W56" s="736"/>
      <c r="X56" s="736"/>
      <c r="Y56" s="736"/>
      <c r="Z56" s="736"/>
      <c r="AA56" s="736"/>
      <c r="AB56" s="736"/>
      <c r="AC56" s="736"/>
      <c r="AD56" s="736"/>
      <c r="AE56" s="736"/>
      <c r="AF56" s="736"/>
      <c r="AG56" s="736"/>
      <c r="AH56" s="736"/>
      <c r="AI56" s="737"/>
    </row>
    <row r="57" spans="1:35" ht="12.75" customHeight="1" thickBot="1" x14ac:dyDescent="0.25">
      <c r="A57" s="1"/>
      <c r="B57" s="1"/>
      <c r="C57" s="1"/>
      <c r="D57" s="1"/>
      <c r="E57" s="1"/>
      <c r="F57" s="1"/>
      <c r="G57" s="1"/>
      <c r="H57" s="1"/>
      <c r="I57" s="1"/>
      <c r="J57" s="1"/>
      <c r="K57" s="1"/>
      <c r="L57" s="1"/>
      <c r="M57" s="1"/>
      <c r="N57" s="13"/>
      <c r="O57" s="1"/>
      <c r="P57" s="13"/>
      <c r="Q57" s="114"/>
      <c r="S57" s="1"/>
      <c r="T57" s="1"/>
      <c r="U57" s="1"/>
      <c r="V57" s="1"/>
      <c r="W57" s="1"/>
      <c r="X57" s="1"/>
      <c r="Y57" s="1"/>
      <c r="Z57" s="1"/>
      <c r="AA57" s="1"/>
      <c r="AB57" s="1"/>
      <c r="AC57" s="1"/>
      <c r="AD57" s="1"/>
      <c r="AE57" s="1"/>
      <c r="AF57" s="13"/>
      <c r="AG57" s="114"/>
    </row>
    <row r="58" spans="1:35" ht="12.75" customHeight="1" thickBot="1" x14ac:dyDescent="0.25">
      <c r="A58" s="738"/>
      <c r="B58" s="739"/>
      <c r="C58" s="742" t="s">
        <v>5</v>
      </c>
      <c r="D58" s="743"/>
      <c r="E58" s="744"/>
      <c r="F58" s="745"/>
      <c r="G58" s="742" t="s">
        <v>4</v>
      </c>
      <c r="H58" s="743"/>
      <c r="I58" s="744"/>
      <c r="J58" s="745"/>
      <c r="K58" s="730" t="s">
        <v>3</v>
      </c>
      <c r="L58" s="731"/>
      <c r="M58" s="730" t="s">
        <v>6</v>
      </c>
      <c r="N58" s="731"/>
      <c r="O58" s="730" t="s">
        <v>171</v>
      </c>
      <c r="P58" s="731"/>
      <c r="Q58" s="746" t="s">
        <v>173</v>
      </c>
      <c r="R58" s="296" t="s">
        <v>104</v>
      </c>
      <c r="S58" s="738"/>
      <c r="T58" s="739"/>
      <c r="U58" s="742" t="s">
        <v>5</v>
      </c>
      <c r="V58" s="743"/>
      <c r="W58" s="744"/>
      <c r="X58" s="745"/>
      <c r="Y58" s="742" t="s">
        <v>4</v>
      </c>
      <c r="Z58" s="743"/>
      <c r="AA58" s="744"/>
      <c r="AB58" s="745"/>
      <c r="AC58" s="730" t="s">
        <v>3</v>
      </c>
      <c r="AD58" s="731"/>
      <c r="AE58" s="730" t="s">
        <v>6</v>
      </c>
      <c r="AF58" s="731"/>
      <c r="AG58" s="730" t="s">
        <v>171</v>
      </c>
      <c r="AH58" s="731"/>
      <c r="AI58" s="746" t="s">
        <v>173</v>
      </c>
    </row>
    <row r="59" spans="1:35" ht="26.1" customHeight="1" thickBot="1" x14ac:dyDescent="0.25">
      <c r="A59" s="740"/>
      <c r="B59" s="741"/>
      <c r="C59" s="291" t="s">
        <v>154</v>
      </c>
      <c r="D59" s="295" t="s">
        <v>157</v>
      </c>
      <c r="E59" s="292" t="s">
        <v>155</v>
      </c>
      <c r="F59" s="295" t="s">
        <v>157</v>
      </c>
      <c r="G59" s="291" t="s">
        <v>154</v>
      </c>
      <c r="H59" s="293" t="s">
        <v>157</v>
      </c>
      <c r="I59" s="292" t="s">
        <v>155</v>
      </c>
      <c r="J59" s="295" t="s">
        <v>157</v>
      </c>
      <c r="K59" s="291" t="s">
        <v>154</v>
      </c>
      <c r="L59" s="294" t="s">
        <v>155</v>
      </c>
      <c r="M59" s="291" t="s">
        <v>154</v>
      </c>
      <c r="N59" s="294" t="s">
        <v>155</v>
      </c>
      <c r="O59" s="291" t="s">
        <v>154</v>
      </c>
      <c r="P59" s="294" t="s">
        <v>155</v>
      </c>
      <c r="Q59" s="747"/>
      <c r="R59" s="296"/>
      <c r="S59" s="740"/>
      <c r="T59" s="741"/>
      <c r="U59" s="291" t="s">
        <v>154</v>
      </c>
      <c r="V59" s="295" t="s">
        <v>157</v>
      </c>
      <c r="W59" s="292" t="s">
        <v>155</v>
      </c>
      <c r="X59" s="295" t="s">
        <v>157</v>
      </c>
      <c r="Y59" s="291" t="s">
        <v>154</v>
      </c>
      <c r="Z59" s="293" t="s">
        <v>157</v>
      </c>
      <c r="AA59" s="292" t="s">
        <v>155</v>
      </c>
      <c r="AB59" s="295" t="s">
        <v>157</v>
      </c>
      <c r="AC59" s="291" t="s">
        <v>154</v>
      </c>
      <c r="AD59" s="294" t="s">
        <v>155</v>
      </c>
      <c r="AE59" s="291" t="s">
        <v>154</v>
      </c>
      <c r="AF59" s="294" t="s">
        <v>155</v>
      </c>
      <c r="AG59" s="291" t="s">
        <v>154</v>
      </c>
      <c r="AH59" s="294" t="s">
        <v>155</v>
      </c>
      <c r="AI59" s="747"/>
    </row>
    <row r="60" spans="1:35" ht="12.75" customHeight="1" x14ac:dyDescent="0.2">
      <c r="A60" s="732" t="s">
        <v>15</v>
      </c>
      <c r="B60" s="423" t="str">
        <f>$B$19</f>
        <v>Mor</v>
      </c>
      <c r="C60" s="278"/>
      <c r="D60" s="285"/>
      <c r="E60" s="303"/>
      <c r="F60" s="304"/>
      <c r="G60" s="279"/>
      <c r="H60" s="288"/>
      <c r="I60" s="303"/>
      <c r="J60" s="304"/>
      <c r="K60" s="278"/>
      <c r="L60" s="297"/>
      <c r="M60" s="278"/>
      <c r="N60" s="297"/>
      <c r="O60" s="278"/>
      <c r="P60" s="297"/>
      <c r="Q60" s="298"/>
      <c r="S60" s="732" t="s">
        <v>15</v>
      </c>
      <c r="T60" s="423" t="str">
        <f>$B$19</f>
        <v>Mor</v>
      </c>
      <c r="U60" s="278"/>
      <c r="V60" s="285"/>
      <c r="W60" s="303"/>
      <c r="X60" s="304"/>
      <c r="Y60" s="279"/>
      <c r="Z60" s="288"/>
      <c r="AA60" s="303"/>
      <c r="AB60" s="304"/>
      <c r="AC60" s="278"/>
      <c r="AD60" s="297"/>
      <c r="AE60" s="278"/>
      <c r="AF60" s="297"/>
      <c r="AG60" s="278"/>
      <c r="AH60" s="297"/>
      <c r="AI60" s="298"/>
    </row>
    <row r="61" spans="1:35" ht="12.75" customHeight="1" x14ac:dyDescent="0.2">
      <c r="A61" s="733"/>
      <c r="B61" s="424" t="str">
        <f>$B$20</f>
        <v>Aft</v>
      </c>
      <c r="C61" s="411"/>
      <c r="D61" s="412"/>
      <c r="E61" s="413"/>
      <c r="F61" s="414"/>
      <c r="G61" s="415"/>
      <c r="H61" s="416"/>
      <c r="I61" s="413"/>
      <c r="J61" s="414"/>
      <c r="K61" s="411"/>
      <c r="L61" s="417"/>
      <c r="M61" s="411"/>
      <c r="N61" s="417"/>
      <c r="O61" s="411"/>
      <c r="P61" s="417"/>
      <c r="Q61" s="418"/>
      <c r="S61" s="733"/>
      <c r="T61" s="424" t="str">
        <f>$B$20</f>
        <v>Aft</v>
      </c>
      <c r="U61" s="411"/>
      <c r="V61" s="412"/>
      <c r="W61" s="413"/>
      <c r="X61" s="414"/>
      <c r="Y61" s="415"/>
      <c r="Z61" s="416"/>
      <c r="AA61" s="413"/>
      <c r="AB61" s="414"/>
      <c r="AC61" s="411"/>
      <c r="AD61" s="417"/>
      <c r="AE61" s="411"/>
      <c r="AF61" s="417"/>
      <c r="AG61" s="411"/>
      <c r="AH61" s="417"/>
      <c r="AI61" s="418"/>
    </row>
    <row r="62" spans="1:35" ht="12.75" customHeight="1" thickBot="1" x14ac:dyDescent="0.25">
      <c r="A62" s="734"/>
      <c r="B62" s="425" t="str">
        <f>$B$21</f>
        <v>Evn</v>
      </c>
      <c r="C62" s="280"/>
      <c r="D62" s="286"/>
      <c r="E62" s="305"/>
      <c r="F62" s="306"/>
      <c r="G62" s="281"/>
      <c r="H62" s="289"/>
      <c r="I62" s="305"/>
      <c r="J62" s="306"/>
      <c r="K62" s="280"/>
      <c r="L62" s="299"/>
      <c r="M62" s="280"/>
      <c r="N62" s="299"/>
      <c r="O62" s="280"/>
      <c r="P62" s="299"/>
      <c r="Q62" s="300"/>
      <c r="S62" s="734"/>
      <c r="T62" s="425" t="str">
        <f>$B$21</f>
        <v>Evn</v>
      </c>
      <c r="U62" s="280"/>
      <c r="V62" s="286"/>
      <c r="W62" s="305"/>
      <c r="X62" s="306"/>
      <c r="Y62" s="281"/>
      <c r="Z62" s="289"/>
      <c r="AA62" s="305"/>
      <c r="AB62" s="306"/>
      <c r="AC62" s="280"/>
      <c r="AD62" s="299"/>
      <c r="AE62" s="280"/>
      <c r="AF62" s="299"/>
      <c r="AG62" s="280"/>
      <c r="AH62" s="299"/>
      <c r="AI62" s="300"/>
    </row>
    <row r="63" spans="1:35" ht="12.75" customHeight="1" x14ac:dyDescent="0.2">
      <c r="A63" s="732" t="s">
        <v>40</v>
      </c>
      <c r="B63" s="423" t="str">
        <f>$B$19</f>
        <v>Mor</v>
      </c>
      <c r="C63" s="278"/>
      <c r="D63" s="285"/>
      <c r="E63" s="303"/>
      <c r="F63" s="304"/>
      <c r="G63" s="279"/>
      <c r="H63" s="288"/>
      <c r="I63" s="303"/>
      <c r="J63" s="304"/>
      <c r="K63" s="278"/>
      <c r="L63" s="297"/>
      <c r="M63" s="278"/>
      <c r="N63" s="297"/>
      <c r="O63" s="278"/>
      <c r="P63" s="297"/>
      <c r="Q63" s="298"/>
      <c r="S63" s="732" t="s">
        <v>40</v>
      </c>
      <c r="T63" s="423" t="str">
        <f>$B$19</f>
        <v>Mor</v>
      </c>
      <c r="U63" s="278"/>
      <c r="V63" s="285"/>
      <c r="W63" s="303"/>
      <c r="X63" s="304"/>
      <c r="Y63" s="279"/>
      <c r="Z63" s="288"/>
      <c r="AA63" s="303"/>
      <c r="AB63" s="304"/>
      <c r="AC63" s="278"/>
      <c r="AD63" s="297"/>
      <c r="AE63" s="278"/>
      <c r="AF63" s="297"/>
      <c r="AG63" s="278"/>
      <c r="AH63" s="297"/>
      <c r="AI63" s="298"/>
    </row>
    <row r="64" spans="1:35" ht="12.75" customHeight="1" x14ac:dyDescent="0.2">
      <c r="A64" s="733"/>
      <c r="B64" s="424" t="str">
        <f>$B$20</f>
        <v>Aft</v>
      </c>
      <c r="C64" s="403"/>
      <c r="D64" s="404"/>
      <c r="E64" s="405"/>
      <c r="F64" s="406"/>
      <c r="G64" s="407"/>
      <c r="H64" s="408"/>
      <c r="I64" s="405"/>
      <c r="J64" s="406"/>
      <c r="K64" s="403"/>
      <c r="L64" s="409"/>
      <c r="M64" s="403"/>
      <c r="N64" s="409"/>
      <c r="O64" s="403"/>
      <c r="P64" s="409"/>
      <c r="Q64" s="410"/>
      <c r="S64" s="733"/>
      <c r="T64" s="424" t="str">
        <f>$B$20</f>
        <v>Aft</v>
      </c>
      <c r="U64" s="403"/>
      <c r="V64" s="404"/>
      <c r="W64" s="405"/>
      <c r="X64" s="406"/>
      <c r="Y64" s="407"/>
      <c r="Z64" s="408"/>
      <c r="AA64" s="405"/>
      <c r="AB64" s="406"/>
      <c r="AC64" s="403"/>
      <c r="AD64" s="409"/>
      <c r="AE64" s="403"/>
      <c r="AF64" s="409"/>
      <c r="AG64" s="403"/>
      <c r="AH64" s="409"/>
      <c r="AI64" s="410"/>
    </row>
    <row r="65" spans="1:35" ht="12.75" customHeight="1" thickBot="1" x14ac:dyDescent="0.25">
      <c r="A65" s="734"/>
      <c r="B65" s="425" t="str">
        <f>$B$21</f>
        <v>Evn</v>
      </c>
      <c r="C65" s="282"/>
      <c r="D65" s="287"/>
      <c r="E65" s="307"/>
      <c r="F65" s="308"/>
      <c r="G65" s="283"/>
      <c r="H65" s="290"/>
      <c r="I65" s="307"/>
      <c r="J65" s="308"/>
      <c r="K65" s="282"/>
      <c r="L65" s="301"/>
      <c r="M65" s="282"/>
      <c r="N65" s="301"/>
      <c r="O65" s="282"/>
      <c r="P65" s="301"/>
      <c r="Q65" s="302"/>
      <c r="S65" s="734"/>
      <c r="T65" s="425" t="str">
        <f>$B$21</f>
        <v>Evn</v>
      </c>
      <c r="U65" s="282"/>
      <c r="V65" s="287"/>
      <c r="W65" s="307"/>
      <c r="X65" s="308"/>
      <c r="Y65" s="283"/>
      <c r="Z65" s="290"/>
      <c r="AA65" s="307"/>
      <c r="AB65" s="308"/>
      <c r="AC65" s="282"/>
      <c r="AD65" s="301"/>
      <c r="AE65" s="282"/>
      <c r="AF65" s="301"/>
      <c r="AG65" s="282"/>
      <c r="AH65" s="301"/>
      <c r="AI65" s="302"/>
    </row>
    <row r="66" spans="1:35" ht="12.75" customHeight="1" x14ac:dyDescent="0.2">
      <c r="A66" s="732" t="s">
        <v>41</v>
      </c>
      <c r="B66" s="423" t="str">
        <f>$B$19</f>
        <v>Mor</v>
      </c>
      <c r="C66" s="278"/>
      <c r="D66" s="285"/>
      <c r="E66" s="303"/>
      <c r="F66" s="304"/>
      <c r="G66" s="279"/>
      <c r="H66" s="288"/>
      <c r="I66" s="303"/>
      <c r="J66" s="304"/>
      <c r="K66" s="278"/>
      <c r="L66" s="297"/>
      <c r="M66" s="278"/>
      <c r="N66" s="297"/>
      <c r="O66" s="278"/>
      <c r="P66" s="297"/>
      <c r="Q66" s="298"/>
      <c r="S66" s="732" t="s">
        <v>41</v>
      </c>
      <c r="T66" s="423" t="str">
        <f>$B$19</f>
        <v>Mor</v>
      </c>
      <c r="U66" s="278"/>
      <c r="V66" s="285"/>
      <c r="W66" s="303"/>
      <c r="X66" s="304"/>
      <c r="Y66" s="279"/>
      <c r="Z66" s="288"/>
      <c r="AA66" s="303"/>
      <c r="AB66" s="304"/>
      <c r="AC66" s="278"/>
      <c r="AD66" s="297"/>
      <c r="AE66" s="278"/>
      <c r="AF66" s="297"/>
      <c r="AG66" s="278"/>
      <c r="AH66" s="297"/>
      <c r="AI66" s="298"/>
    </row>
    <row r="67" spans="1:35" ht="12.75" customHeight="1" x14ac:dyDescent="0.2">
      <c r="A67" s="733"/>
      <c r="B67" s="424" t="str">
        <f>$B$20</f>
        <v>Aft</v>
      </c>
      <c r="C67" s="403"/>
      <c r="D67" s="404"/>
      <c r="E67" s="405"/>
      <c r="F67" s="406"/>
      <c r="G67" s="407"/>
      <c r="H67" s="408"/>
      <c r="I67" s="405"/>
      <c r="J67" s="406"/>
      <c r="K67" s="403"/>
      <c r="L67" s="409"/>
      <c r="M67" s="403"/>
      <c r="N67" s="409"/>
      <c r="O67" s="403"/>
      <c r="P67" s="409"/>
      <c r="Q67" s="410"/>
      <c r="S67" s="733"/>
      <c r="T67" s="424" t="str">
        <f>$B$20</f>
        <v>Aft</v>
      </c>
      <c r="U67" s="403"/>
      <c r="V67" s="404"/>
      <c r="W67" s="405"/>
      <c r="X67" s="406"/>
      <c r="Y67" s="407"/>
      <c r="Z67" s="408"/>
      <c r="AA67" s="405"/>
      <c r="AB67" s="406"/>
      <c r="AC67" s="403"/>
      <c r="AD67" s="409"/>
      <c r="AE67" s="403"/>
      <c r="AF67" s="409"/>
      <c r="AG67" s="403"/>
      <c r="AH67" s="409"/>
      <c r="AI67" s="410"/>
    </row>
    <row r="68" spans="1:35" ht="12.75" customHeight="1" thickBot="1" x14ac:dyDescent="0.25">
      <c r="A68" s="734"/>
      <c r="B68" s="425" t="str">
        <f>$B$21</f>
        <v>Evn</v>
      </c>
      <c r="C68" s="282"/>
      <c r="D68" s="287"/>
      <c r="E68" s="307"/>
      <c r="F68" s="308"/>
      <c r="G68" s="283"/>
      <c r="H68" s="290"/>
      <c r="I68" s="307"/>
      <c r="J68" s="308"/>
      <c r="K68" s="282"/>
      <c r="L68" s="301"/>
      <c r="M68" s="282"/>
      <c r="N68" s="301"/>
      <c r="O68" s="282"/>
      <c r="P68" s="301"/>
      <c r="Q68" s="302"/>
      <c r="S68" s="734"/>
      <c r="T68" s="425" t="str">
        <f>$B$21</f>
        <v>Evn</v>
      </c>
      <c r="U68" s="282"/>
      <c r="V68" s="287"/>
      <c r="W68" s="307"/>
      <c r="X68" s="308"/>
      <c r="Y68" s="283"/>
      <c r="Z68" s="290"/>
      <c r="AA68" s="307"/>
      <c r="AB68" s="308"/>
      <c r="AC68" s="282"/>
      <c r="AD68" s="301"/>
      <c r="AE68" s="282"/>
      <c r="AF68" s="301"/>
      <c r="AG68" s="282"/>
      <c r="AH68" s="301"/>
      <c r="AI68" s="302"/>
    </row>
    <row r="69" spans="1:35" ht="12.75" customHeight="1" x14ac:dyDescent="0.2">
      <c r="A69" s="732" t="s">
        <v>68</v>
      </c>
      <c r="B69" s="423" t="str">
        <f>$B$19</f>
        <v>Mor</v>
      </c>
      <c r="C69" s="278"/>
      <c r="D69" s="285"/>
      <c r="E69" s="303"/>
      <c r="F69" s="304"/>
      <c r="G69" s="279"/>
      <c r="H69" s="288"/>
      <c r="I69" s="303"/>
      <c r="J69" s="304"/>
      <c r="K69" s="278"/>
      <c r="L69" s="297"/>
      <c r="M69" s="278"/>
      <c r="N69" s="297"/>
      <c r="O69" s="278"/>
      <c r="P69" s="297"/>
      <c r="Q69" s="298"/>
      <c r="S69" s="732" t="s">
        <v>68</v>
      </c>
      <c r="T69" s="423" t="str">
        <f>$B$19</f>
        <v>Mor</v>
      </c>
      <c r="U69" s="278"/>
      <c r="V69" s="285"/>
      <c r="W69" s="303"/>
      <c r="X69" s="304"/>
      <c r="Y69" s="279"/>
      <c r="Z69" s="288"/>
      <c r="AA69" s="303"/>
      <c r="AB69" s="304"/>
      <c r="AC69" s="278"/>
      <c r="AD69" s="297"/>
      <c r="AE69" s="278"/>
      <c r="AF69" s="297"/>
      <c r="AG69" s="278"/>
      <c r="AH69" s="297"/>
      <c r="AI69" s="298"/>
    </row>
    <row r="70" spans="1:35" ht="12.75" customHeight="1" x14ac:dyDescent="0.2">
      <c r="A70" s="733"/>
      <c r="B70" s="424" t="str">
        <f>$B$20</f>
        <v>Aft</v>
      </c>
      <c r="C70" s="403"/>
      <c r="D70" s="404"/>
      <c r="E70" s="405"/>
      <c r="F70" s="406"/>
      <c r="G70" s="407"/>
      <c r="H70" s="408"/>
      <c r="I70" s="405"/>
      <c r="J70" s="406"/>
      <c r="K70" s="403"/>
      <c r="L70" s="409"/>
      <c r="M70" s="403"/>
      <c r="N70" s="409"/>
      <c r="O70" s="403"/>
      <c r="P70" s="409"/>
      <c r="Q70" s="410"/>
      <c r="S70" s="733"/>
      <c r="T70" s="424" t="str">
        <f>$B$20</f>
        <v>Aft</v>
      </c>
      <c r="U70" s="403"/>
      <c r="V70" s="404"/>
      <c r="W70" s="405"/>
      <c r="X70" s="406"/>
      <c r="Y70" s="407"/>
      <c r="Z70" s="408"/>
      <c r="AA70" s="405"/>
      <c r="AB70" s="406"/>
      <c r="AC70" s="403"/>
      <c r="AD70" s="409"/>
      <c r="AE70" s="403"/>
      <c r="AF70" s="409"/>
      <c r="AG70" s="403"/>
      <c r="AH70" s="409"/>
      <c r="AI70" s="410"/>
    </row>
    <row r="71" spans="1:35" ht="13.5" thickBot="1" x14ac:dyDescent="0.25">
      <c r="A71" s="734"/>
      <c r="B71" s="425" t="str">
        <f>$B$21</f>
        <v>Evn</v>
      </c>
      <c r="C71" s="282"/>
      <c r="D71" s="287"/>
      <c r="E71" s="307"/>
      <c r="F71" s="308"/>
      <c r="G71" s="283"/>
      <c r="H71" s="290"/>
      <c r="I71" s="307"/>
      <c r="J71" s="308"/>
      <c r="K71" s="282"/>
      <c r="L71" s="301"/>
      <c r="M71" s="282"/>
      <c r="N71" s="301"/>
      <c r="O71" s="282"/>
      <c r="P71" s="301"/>
      <c r="Q71" s="302"/>
      <c r="S71" s="734"/>
      <c r="T71" s="425" t="str">
        <f>$B$21</f>
        <v>Evn</v>
      </c>
      <c r="U71" s="282"/>
      <c r="V71" s="287"/>
      <c r="W71" s="307"/>
      <c r="X71" s="308"/>
      <c r="Y71" s="283"/>
      <c r="Z71" s="290"/>
      <c r="AA71" s="307"/>
      <c r="AB71" s="308"/>
      <c r="AC71" s="282"/>
      <c r="AD71" s="301"/>
      <c r="AE71" s="282"/>
      <c r="AF71" s="301"/>
      <c r="AG71" s="282"/>
      <c r="AH71" s="301"/>
      <c r="AI71" s="302"/>
    </row>
    <row r="72" spans="1:35" x14ac:dyDescent="0.2">
      <c r="A72" s="732" t="s">
        <v>42</v>
      </c>
      <c r="B72" s="423" t="str">
        <f>$B$19</f>
        <v>Mor</v>
      </c>
      <c r="C72" s="278"/>
      <c r="D72" s="285"/>
      <c r="E72" s="303"/>
      <c r="F72" s="304"/>
      <c r="G72" s="279"/>
      <c r="H72" s="288"/>
      <c r="I72" s="303"/>
      <c r="J72" s="304"/>
      <c r="K72" s="278"/>
      <c r="L72" s="297"/>
      <c r="M72" s="278"/>
      <c r="N72" s="297"/>
      <c r="O72" s="278"/>
      <c r="P72" s="297"/>
      <c r="Q72" s="298"/>
      <c r="S72" s="732" t="s">
        <v>42</v>
      </c>
      <c r="T72" s="423" t="str">
        <f>$B$19</f>
        <v>Mor</v>
      </c>
      <c r="U72" s="278"/>
      <c r="V72" s="285"/>
      <c r="W72" s="303"/>
      <c r="X72" s="304"/>
      <c r="Y72" s="279"/>
      <c r="Z72" s="288"/>
      <c r="AA72" s="303"/>
      <c r="AB72" s="304"/>
      <c r="AC72" s="278"/>
      <c r="AD72" s="297"/>
      <c r="AE72" s="278"/>
      <c r="AF72" s="297"/>
      <c r="AG72" s="278"/>
      <c r="AH72" s="297"/>
      <c r="AI72" s="298"/>
    </row>
    <row r="73" spans="1:35" x14ac:dyDescent="0.2">
      <c r="A73" s="733"/>
      <c r="B73" s="424" t="str">
        <f>$B$20</f>
        <v>Aft</v>
      </c>
      <c r="C73" s="403"/>
      <c r="D73" s="404"/>
      <c r="E73" s="405"/>
      <c r="F73" s="406"/>
      <c r="G73" s="407"/>
      <c r="H73" s="408"/>
      <c r="I73" s="405"/>
      <c r="J73" s="406"/>
      <c r="K73" s="403"/>
      <c r="L73" s="409"/>
      <c r="M73" s="403"/>
      <c r="N73" s="409"/>
      <c r="O73" s="403"/>
      <c r="P73" s="409"/>
      <c r="Q73" s="410"/>
      <c r="S73" s="733"/>
      <c r="T73" s="424" t="str">
        <f>$B$20</f>
        <v>Aft</v>
      </c>
      <c r="U73" s="403"/>
      <c r="V73" s="404"/>
      <c r="W73" s="405"/>
      <c r="X73" s="406"/>
      <c r="Y73" s="407"/>
      <c r="Z73" s="408"/>
      <c r="AA73" s="405"/>
      <c r="AB73" s="406"/>
      <c r="AC73" s="403"/>
      <c r="AD73" s="409"/>
      <c r="AE73" s="403"/>
      <c r="AF73" s="409"/>
      <c r="AG73" s="403"/>
      <c r="AH73" s="409"/>
      <c r="AI73" s="410"/>
    </row>
    <row r="74" spans="1:35" ht="13.5" thickBot="1" x14ac:dyDescent="0.25">
      <c r="A74" s="734"/>
      <c r="B74" s="425" t="str">
        <f>$B$21</f>
        <v>Evn</v>
      </c>
      <c r="C74" s="282"/>
      <c r="D74" s="287"/>
      <c r="E74" s="307"/>
      <c r="F74" s="308"/>
      <c r="G74" s="283"/>
      <c r="H74" s="290"/>
      <c r="I74" s="307"/>
      <c r="J74" s="308"/>
      <c r="K74" s="282"/>
      <c r="L74" s="301"/>
      <c r="M74" s="282"/>
      <c r="N74" s="301"/>
      <c r="O74" s="282"/>
      <c r="P74" s="301"/>
      <c r="Q74" s="302"/>
      <c r="S74" s="734"/>
      <c r="T74" s="425" t="str">
        <f>$B$21</f>
        <v>Evn</v>
      </c>
      <c r="U74" s="282"/>
      <c r="V74" s="287"/>
      <c r="W74" s="307"/>
      <c r="X74" s="308"/>
      <c r="Y74" s="283"/>
      <c r="Z74" s="290"/>
      <c r="AA74" s="307"/>
      <c r="AB74" s="308"/>
      <c r="AC74" s="282"/>
      <c r="AD74" s="301"/>
      <c r="AE74" s="282"/>
      <c r="AF74" s="301"/>
      <c r="AG74" s="282"/>
      <c r="AH74" s="301"/>
      <c r="AI74" s="302"/>
    </row>
    <row r="75" spans="1:35" x14ac:dyDescent="0.2">
      <c r="A75" s="732" t="s">
        <v>43</v>
      </c>
      <c r="B75" s="423" t="str">
        <f>$B$19</f>
        <v>Mor</v>
      </c>
      <c r="C75" s="278"/>
      <c r="D75" s="285"/>
      <c r="E75" s="303"/>
      <c r="F75" s="304"/>
      <c r="G75" s="279"/>
      <c r="H75" s="288"/>
      <c r="I75" s="303"/>
      <c r="J75" s="304"/>
      <c r="K75" s="278"/>
      <c r="L75" s="297"/>
      <c r="M75" s="278"/>
      <c r="N75" s="297"/>
      <c r="O75" s="278"/>
      <c r="P75" s="297"/>
      <c r="Q75" s="298"/>
      <c r="S75" s="732" t="s">
        <v>43</v>
      </c>
      <c r="T75" s="423" t="str">
        <f>$B$19</f>
        <v>Mor</v>
      </c>
      <c r="U75" s="278"/>
      <c r="V75" s="285"/>
      <c r="W75" s="303"/>
      <c r="X75" s="304"/>
      <c r="Y75" s="279"/>
      <c r="Z75" s="288"/>
      <c r="AA75" s="303"/>
      <c r="AB75" s="304"/>
      <c r="AC75" s="278"/>
      <c r="AD75" s="297"/>
      <c r="AE75" s="278"/>
      <c r="AF75" s="297"/>
      <c r="AG75" s="278"/>
      <c r="AH75" s="297"/>
      <c r="AI75" s="298"/>
    </row>
    <row r="76" spans="1:35" x14ac:dyDescent="0.2">
      <c r="A76" s="733"/>
      <c r="B76" s="424" t="str">
        <f>$B$20</f>
        <v>Aft</v>
      </c>
      <c r="C76" s="403"/>
      <c r="D76" s="404"/>
      <c r="E76" s="405"/>
      <c r="F76" s="406"/>
      <c r="G76" s="407"/>
      <c r="H76" s="408"/>
      <c r="I76" s="405"/>
      <c r="J76" s="406"/>
      <c r="K76" s="403"/>
      <c r="L76" s="409"/>
      <c r="M76" s="403"/>
      <c r="N76" s="409"/>
      <c r="O76" s="403"/>
      <c r="P76" s="409"/>
      <c r="Q76" s="410"/>
      <c r="S76" s="733"/>
      <c r="T76" s="424" t="str">
        <f>$B$20</f>
        <v>Aft</v>
      </c>
      <c r="U76" s="403"/>
      <c r="V76" s="404"/>
      <c r="W76" s="405"/>
      <c r="X76" s="406"/>
      <c r="Y76" s="407"/>
      <c r="Z76" s="408"/>
      <c r="AA76" s="405"/>
      <c r="AB76" s="406"/>
      <c r="AC76" s="403"/>
      <c r="AD76" s="409"/>
      <c r="AE76" s="403"/>
      <c r="AF76" s="409"/>
      <c r="AG76" s="403"/>
      <c r="AH76" s="409"/>
      <c r="AI76" s="410"/>
    </row>
    <row r="77" spans="1:35" ht="13.5" thickBot="1" x14ac:dyDescent="0.25">
      <c r="A77" s="734"/>
      <c r="B77" s="425" t="str">
        <f>$B$21</f>
        <v>Evn</v>
      </c>
      <c r="C77" s="282"/>
      <c r="D77" s="287"/>
      <c r="E77" s="307"/>
      <c r="F77" s="308"/>
      <c r="G77" s="283"/>
      <c r="H77" s="290"/>
      <c r="I77" s="307"/>
      <c r="J77" s="308"/>
      <c r="K77" s="282"/>
      <c r="L77" s="301"/>
      <c r="M77" s="282"/>
      <c r="N77" s="301"/>
      <c r="O77" s="282"/>
      <c r="P77" s="301"/>
      <c r="Q77" s="302"/>
      <c r="S77" s="734"/>
      <c r="T77" s="425" t="str">
        <f>$B$21</f>
        <v>Evn</v>
      </c>
      <c r="U77" s="282"/>
      <c r="V77" s="287"/>
      <c r="W77" s="307"/>
      <c r="X77" s="308"/>
      <c r="Y77" s="283"/>
      <c r="Z77" s="290"/>
      <c r="AA77" s="307"/>
      <c r="AB77" s="308"/>
      <c r="AC77" s="282"/>
      <c r="AD77" s="301"/>
      <c r="AE77" s="282"/>
      <c r="AF77" s="301"/>
      <c r="AG77" s="282"/>
      <c r="AH77" s="301"/>
      <c r="AI77" s="302"/>
    </row>
    <row r="78" spans="1:35" x14ac:dyDescent="0.2">
      <c r="A78" s="732" t="s">
        <v>44</v>
      </c>
      <c r="B78" s="423" t="str">
        <f>$B$19</f>
        <v>Mor</v>
      </c>
      <c r="C78" s="278"/>
      <c r="D78" s="285"/>
      <c r="E78" s="303"/>
      <c r="F78" s="304"/>
      <c r="G78" s="279"/>
      <c r="H78" s="288"/>
      <c r="I78" s="303"/>
      <c r="J78" s="304"/>
      <c r="K78" s="278"/>
      <c r="L78" s="297"/>
      <c r="M78" s="278"/>
      <c r="N78" s="297"/>
      <c r="O78" s="278"/>
      <c r="P78" s="297"/>
      <c r="Q78" s="298"/>
      <c r="S78" s="732" t="s">
        <v>44</v>
      </c>
      <c r="T78" s="423" t="str">
        <f>$B$19</f>
        <v>Mor</v>
      </c>
      <c r="U78" s="278"/>
      <c r="V78" s="285"/>
      <c r="W78" s="303"/>
      <c r="X78" s="304"/>
      <c r="Y78" s="279"/>
      <c r="Z78" s="288"/>
      <c r="AA78" s="303"/>
      <c r="AB78" s="304"/>
      <c r="AC78" s="278"/>
      <c r="AD78" s="297"/>
      <c r="AE78" s="278"/>
      <c r="AF78" s="297"/>
      <c r="AG78" s="278"/>
      <c r="AH78" s="297"/>
      <c r="AI78" s="298"/>
    </row>
    <row r="79" spans="1:35" x14ac:dyDescent="0.2">
      <c r="A79" s="733"/>
      <c r="B79" s="424" t="str">
        <f>$B$20</f>
        <v>Aft</v>
      </c>
      <c r="C79" s="411"/>
      <c r="D79" s="412"/>
      <c r="E79" s="413"/>
      <c r="F79" s="414"/>
      <c r="G79" s="415"/>
      <c r="H79" s="416"/>
      <c r="I79" s="413"/>
      <c r="J79" s="414"/>
      <c r="K79" s="438"/>
      <c r="L79" s="417"/>
      <c r="M79" s="438"/>
      <c r="N79" s="417"/>
      <c r="O79" s="438"/>
      <c r="P79" s="417"/>
      <c r="Q79" s="418"/>
      <c r="S79" s="733"/>
      <c r="T79" s="424" t="str">
        <f>$B$20</f>
        <v>Aft</v>
      </c>
      <c r="U79" s="411"/>
      <c r="V79" s="412"/>
      <c r="W79" s="413"/>
      <c r="X79" s="414"/>
      <c r="Y79" s="415"/>
      <c r="Z79" s="416"/>
      <c r="AA79" s="413"/>
      <c r="AB79" s="414"/>
      <c r="AC79" s="438"/>
      <c r="AD79" s="417"/>
      <c r="AE79" s="438"/>
      <c r="AF79" s="417"/>
      <c r="AG79" s="438"/>
      <c r="AH79" s="417"/>
      <c r="AI79" s="410"/>
    </row>
    <row r="80" spans="1:35" ht="13.5" thickBot="1" x14ac:dyDescent="0.25">
      <c r="A80" s="734"/>
      <c r="B80" s="425" t="str">
        <f>$B$21</f>
        <v>Evn</v>
      </c>
      <c r="C80" s="280"/>
      <c r="D80" s="286"/>
      <c r="E80" s="437"/>
      <c r="F80" s="306"/>
      <c r="G80" s="281"/>
      <c r="H80" s="289"/>
      <c r="I80" s="305"/>
      <c r="J80" s="306"/>
      <c r="K80" s="284"/>
      <c r="L80" s="299"/>
      <c r="M80" s="284"/>
      <c r="N80" s="299"/>
      <c r="O80" s="284"/>
      <c r="P80" s="299"/>
      <c r="Q80" s="300"/>
      <c r="S80" s="734"/>
      <c r="T80" s="425" t="str">
        <f>$B$21</f>
        <v>Evn</v>
      </c>
      <c r="U80" s="280"/>
      <c r="V80" s="286"/>
      <c r="W80" s="437"/>
      <c r="X80" s="306"/>
      <c r="Y80" s="281"/>
      <c r="Z80" s="289"/>
      <c r="AA80" s="305"/>
      <c r="AB80" s="306"/>
      <c r="AC80" s="284"/>
      <c r="AD80" s="299"/>
      <c r="AE80" s="284"/>
      <c r="AF80" s="299"/>
      <c r="AG80" s="284"/>
      <c r="AH80" s="299"/>
      <c r="AI80" s="302"/>
    </row>
    <row r="81" spans="1:35" ht="13.5" thickBot="1" x14ac:dyDescent="0.25">
      <c r="A81" s="763" t="s">
        <v>172</v>
      </c>
      <c r="B81" s="764"/>
      <c r="C81" s="530">
        <f ca="1">OFFSET(YTP!$E$68,0,E43-1,1,1)</f>
        <v>4.5</v>
      </c>
      <c r="D81" s="211"/>
      <c r="E81" s="530">
        <f>SUM(E60:E80)</f>
        <v>0</v>
      </c>
      <c r="F81" s="211"/>
      <c r="G81" s="530">
        <f ca="1">OFFSET(YTP!$E$69,0,E43-1,1,1)</f>
        <v>6</v>
      </c>
      <c r="H81" s="211"/>
      <c r="I81" s="530">
        <f>SUM(I60:I80)</f>
        <v>0</v>
      </c>
      <c r="J81" s="211"/>
      <c r="K81" s="530">
        <f ca="1">OFFSET(YTP!$E$67,0,E43-1,1,1)</f>
        <v>3</v>
      </c>
      <c r="L81" s="530">
        <f>SUM(L60:L80)</f>
        <v>0</v>
      </c>
      <c r="M81" s="530">
        <f ca="1">OFFSET(YTP!$E$70,0,E43-1,1,1)</f>
        <v>2</v>
      </c>
      <c r="N81" s="530">
        <f>SUM(N60:N80)</f>
        <v>0</v>
      </c>
      <c r="O81" s="530">
        <f ca="1">OFFSET(YTP!$E$71,0,E43-1,1,1)</f>
        <v>2</v>
      </c>
      <c r="P81" s="530">
        <f>SUM(P60:P80)</f>
        <v>0</v>
      </c>
      <c r="Q81" s="142"/>
      <c r="S81" s="763" t="s">
        <v>172</v>
      </c>
      <c r="T81" s="764"/>
      <c r="U81" s="530">
        <f ca="1">OFFSET(YTP!$E$68,0,W43-1,1,1)</f>
        <v>0.75</v>
      </c>
      <c r="V81" s="211"/>
      <c r="W81" s="530">
        <f>SUM(W60:W80)</f>
        <v>0</v>
      </c>
      <c r="X81" s="211"/>
      <c r="Y81" s="530">
        <f ca="1">OFFSET(YTP!$E$69,0,W43-1,1,1)</f>
        <v>1</v>
      </c>
      <c r="Z81" s="211"/>
      <c r="AA81" s="530">
        <f>SUM(AA60:AA80)</f>
        <v>0</v>
      </c>
      <c r="AB81" s="211"/>
      <c r="AC81" s="530">
        <f ca="1">OFFSET(YTP!$E$67,0,W43-1,1,1)</f>
        <v>4.5</v>
      </c>
      <c r="AD81" s="530">
        <f>SUM(AD60:AD80)</f>
        <v>0</v>
      </c>
      <c r="AE81" s="530">
        <f ca="1">OFFSET(YTP!$E$70,0,W43-1,1,1)</f>
        <v>3</v>
      </c>
      <c r="AF81" s="530">
        <f>SUM(AF60:AF80)</f>
        <v>0</v>
      </c>
      <c r="AG81" s="530">
        <f ca="1">OFFSET(YTP!$E$71,0,W43-1,1,1)</f>
        <v>0</v>
      </c>
      <c r="AH81" s="530">
        <f>SUM(AH60:AH80)</f>
        <v>0</v>
      </c>
      <c r="AI81" s="142"/>
    </row>
    <row r="82" spans="1:35" x14ac:dyDescent="0.2">
      <c r="N82" s="118"/>
      <c r="P82" s="118"/>
      <c r="Q82" s="118"/>
      <c r="AC82" s="118"/>
      <c r="AD82" s="118"/>
    </row>
    <row r="83" spans="1:35" x14ac:dyDescent="0.2">
      <c r="N83" s="118"/>
      <c r="P83" s="118"/>
      <c r="Q83" s="118"/>
      <c r="AC83" s="118"/>
      <c r="AD83" s="118"/>
    </row>
    <row r="84" spans="1:35" x14ac:dyDescent="0.2">
      <c r="N84" s="118"/>
      <c r="P84" s="118"/>
      <c r="Q84" s="118"/>
      <c r="AC84" s="118"/>
      <c r="AD84" s="118"/>
    </row>
    <row r="85" spans="1:35" x14ac:dyDescent="0.2">
      <c r="N85" s="118"/>
      <c r="P85" s="118"/>
      <c r="Q85" s="118"/>
      <c r="AC85" s="118"/>
      <c r="AD85" s="118"/>
    </row>
    <row r="86" spans="1:35" x14ac:dyDescent="0.2">
      <c r="N86" s="118"/>
      <c r="P86" s="118"/>
      <c r="Q86" s="118"/>
      <c r="AC86" s="118"/>
      <c r="AD86" s="118"/>
    </row>
    <row r="87" spans="1:35" x14ac:dyDescent="0.2">
      <c r="N87" s="118"/>
      <c r="P87" s="118"/>
      <c r="Q87" s="118"/>
      <c r="AC87" s="118"/>
      <c r="AD87" s="118"/>
    </row>
    <row r="88" spans="1:35" x14ac:dyDescent="0.2">
      <c r="N88" s="118"/>
      <c r="P88" s="118"/>
      <c r="Q88" s="118"/>
      <c r="AC88" s="118"/>
      <c r="AD88" s="118"/>
    </row>
    <row r="89" spans="1:35" x14ac:dyDescent="0.2">
      <c r="N89" s="118"/>
      <c r="P89" s="118"/>
      <c r="Q89" s="118"/>
      <c r="AC89" s="118"/>
      <c r="AD89" s="118"/>
    </row>
    <row r="90" spans="1:35" x14ac:dyDescent="0.2">
      <c r="N90" s="118"/>
      <c r="P90" s="118"/>
      <c r="Q90" s="118"/>
      <c r="AC90" s="118"/>
      <c r="AD90" s="118"/>
    </row>
    <row r="91" spans="1:35" x14ac:dyDescent="0.2">
      <c r="N91" s="118"/>
      <c r="P91" s="118"/>
      <c r="Q91" s="118"/>
      <c r="AC91" s="118"/>
      <c r="AD91" s="118"/>
    </row>
    <row r="92" spans="1:35" x14ac:dyDescent="0.2">
      <c r="N92" s="118"/>
      <c r="P92" s="118"/>
      <c r="Q92" s="118"/>
      <c r="AC92" s="118"/>
      <c r="AD92" s="118"/>
    </row>
    <row r="93" spans="1:35" x14ac:dyDescent="0.2">
      <c r="N93" s="118"/>
      <c r="P93" s="118"/>
      <c r="Q93" s="118"/>
      <c r="AC93" s="118"/>
      <c r="AD93" s="118"/>
    </row>
    <row r="94" spans="1:35" x14ac:dyDescent="0.2">
      <c r="N94" s="118"/>
      <c r="P94" s="118"/>
      <c r="Q94" s="118"/>
      <c r="AC94" s="118"/>
      <c r="AD94" s="118"/>
    </row>
    <row r="95" spans="1:35" x14ac:dyDescent="0.2">
      <c r="N95" s="118"/>
      <c r="P95" s="118"/>
      <c r="Q95" s="118"/>
      <c r="AC95" s="118"/>
      <c r="AD95" s="118"/>
    </row>
    <row r="96" spans="1:35" x14ac:dyDescent="0.2">
      <c r="N96" s="118"/>
      <c r="P96" s="118"/>
      <c r="Q96" s="118"/>
      <c r="AC96" s="118"/>
      <c r="AD96" s="118"/>
    </row>
    <row r="97" spans="18:18" s="118" customFormat="1" x14ac:dyDescent="0.2">
      <c r="R97" s="27"/>
    </row>
    <row r="98" spans="18:18" s="118" customFormat="1" x14ac:dyDescent="0.2">
      <c r="R98" s="27"/>
    </row>
    <row r="99" spans="18:18" s="118" customFormat="1" x14ac:dyDescent="0.2">
      <c r="R99" s="27"/>
    </row>
    <row r="100" spans="18:18" s="118" customFormat="1" x14ac:dyDescent="0.2">
      <c r="R100" s="27"/>
    </row>
    <row r="101" spans="18:18" s="118" customFormat="1" x14ac:dyDescent="0.2">
      <c r="R101" s="27"/>
    </row>
    <row r="102" spans="18:18" s="118" customFormat="1" x14ac:dyDescent="0.2">
      <c r="R102" s="27"/>
    </row>
    <row r="103" spans="18:18" s="118" customFormat="1" x14ac:dyDescent="0.2">
      <c r="R103" s="27"/>
    </row>
    <row r="104" spans="18:18" s="118" customFormat="1" x14ac:dyDescent="0.2">
      <c r="R104" s="27"/>
    </row>
    <row r="105" spans="18:18" s="118" customFormat="1" x14ac:dyDescent="0.2">
      <c r="R105" s="27"/>
    </row>
    <row r="106" spans="18:18" s="118" customFormat="1" x14ac:dyDescent="0.2">
      <c r="R106" s="27"/>
    </row>
    <row r="107" spans="18:18" s="118" customFormat="1" x14ac:dyDescent="0.2">
      <c r="R107" s="27"/>
    </row>
    <row r="108" spans="18:18" s="118" customFormat="1" x14ac:dyDescent="0.2">
      <c r="R108" s="27"/>
    </row>
    <row r="109" spans="18:18" s="118" customFormat="1" x14ac:dyDescent="0.2">
      <c r="R109" s="27"/>
    </row>
    <row r="110" spans="18:18" s="118" customFormat="1" x14ac:dyDescent="0.2">
      <c r="R110" s="27"/>
    </row>
    <row r="111" spans="18:18" s="118" customFormat="1" x14ac:dyDescent="0.2">
      <c r="R111" s="27"/>
    </row>
    <row r="112" spans="18:18" s="118" customFormat="1" x14ac:dyDescent="0.2">
      <c r="R112" s="27"/>
    </row>
    <row r="113" spans="18:18" s="118" customFormat="1" x14ac:dyDescent="0.2">
      <c r="R113" s="27"/>
    </row>
    <row r="114" spans="18:18" s="118" customFormat="1" x14ac:dyDescent="0.2">
      <c r="R114" s="27"/>
    </row>
    <row r="115" spans="18:18" s="118" customFormat="1" x14ac:dyDescent="0.2">
      <c r="R115" s="27"/>
    </row>
    <row r="116" spans="18:18" s="118" customFormat="1" x14ac:dyDescent="0.2">
      <c r="R116" s="27"/>
    </row>
    <row r="117" spans="18:18" s="118" customFormat="1" x14ac:dyDescent="0.2">
      <c r="R117" s="27"/>
    </row>
    <row r="118" spans="18:18" s="118" customFormat="1" x14ac:dyDescent="0.2">
      <c r="R118" s="27"/>
    </row>
    <row r="119" spans="18:18" s="118" customFormat="1" x14ac:dyDescent="0.2">
      <c r="R119" s="27"/>
    </row>
    <row r="120" spans="18:18" s="118" customFormat="1" x14ac:dyDescent="0.2">
      <c r="R120" s="27"/>
    </row>
    <row r="121" spans="18:18" s="118" customFormat="1" x14ac:dyDescent="0.2">
      <c r="R121" s="27"/>
    </row>
    <row r="122" spans="18:18" s="118" customFormat="1" x14ac:dyDescent="0.2">
      <c r="R122" s="27"/>
    </row>
    <row r="123" spans="18:18" s="118" customFormat="1" x14ac:dyDescent="0.2">
      <c r="R123" s="27"/>
    </row>
    <row r="124" spans="18:18" s="118" customFormat="1" x14ac:dyDescent="0.2">
      <c r="R124" s="27"/>
    </row>
    <row r="125" spans="18:18" s="118" customFormat="1" x14ac:dyDescent="0.2">
      <c r="R125" s="27"/>
    </row>
    <row r="126" spans="18:18" s="118" customFormat="1" x14ac:dyDescent="0.2">
      <c r="R126" s="27"/>
    </row>
    <row r="127" spans="18:18" s="118" customFormat="1" x14ac:dyDescent="0.2">
      <c r="R127" s="27"/>
    </row>
    <row r="128" spans="18:18" s="118" customFormat="1" x14ac:dyDescent="0.2">
      <c r="R128" s="27"/>
    </row>
    <row r="129" spans="18:18" s="118" customFormat="1" x14ac:dyDescent="0.2">
      <c r="R129" s="27"/>
    </row>
    <row r="130" spans="18:18" s="118" customFormat="1" x14ac:dyDescent="0.2">
      <c r="R130" s="27"/>
    </row>
    <row r="131" spans="18:18" s="118" customFormat="1" x14ac:dyDescent="0.2">
      <c r="R131" s="27"/>
    </row>
    <row r="132" spans="18:18" s="118" customFormat="1" x14ac:dyDescent="0.2">
      <c r="R132" s="27"/>
    </row>
    <row r="133" spans="18:18" s="118" customFormat="1" x14ac:dyDescent="0.2">
      <c r="R133" s="27"/>
    </row>
    <row r="134" spans="18:18" s="118" customFormat="1" x14ac:dyDescent="0.2">
      <c r="R134" s="27"/>
    </row>
    <row r="135" spans="18:18" s="118" customFormat="1" x14ac:dyDescent="0.2">
      <c r="R135" s="27"/>
    </row>
    <row r="136" spans="18:18" s="118" customFormat="1" x14ac:dyDescent="0.2">
      <c r="R136" s="27"/>
    </row>
    <row r="137" spans="18:18" s="118" customFormat="1" x14ac:dyDescent="0.2">
      <c r="R137" s="27"/>
    </row>
    <row r="138" spans="18:18" s="118" customFormat="1" x14ac:dyDescent="0.2">
      <c r="R138" s="27"/>
    </row>
    <row r="139" spans="18:18" s="118" customFormat="1" x14ac:dyDescent="0.2">
      <c r="R139" s="27"/>
    </row>
    <row r="140" spans="18:18" s="118" customFormat="1" x14ac:dyDescent="0.2">
      <c r="R140" s="27"/>
    </row>
    <row r="141" spans="18:18" s="118" customFormat="1" x14ac:dyDescent="0.2">
      <c r="R141" s="27"/>
    </row>
    <row r="142" spans="18:18" s="118" customFormat="1" x14ac:dyDescent="0.2">
      <c r="R142" s="27"/>
    </row>
    <row r="143" spans="18:18" s="118" customFormat="1" x14ac:dyDescent="0.2">
      <c r="R143" s="27"/>
    </row>
    <row r="144" spans="18:18" s="118" customFormat="1" x14ac:dyDescent="0.2">
      <c r="R144" s="27"/>
    </row>
    <row r="145" spans="18:18" s="118" customFormat="1" x14ac:dyDescent="0.2">
      <c r="R145" s="27"/>
    </row>
    <row r="146" spans="18:18" s="118" customFormat="1" x14ac:dyDescent="0.2">
      <c r="R146" s="27"/>
    </row>
    <row r="147" spans="18:18" s="118" customFormat="1" x14ac:dyDescent="0.2">
      <c r="R147" s="27"/>
    </row>
    <row r="148" spans="18:18" s="118" customFormat="1" x14ac:dyDescent="0.2">
      <c r="R148" s="27"/>
    </row>
    <row r="149" spans="18:18" s="118" customFormat="1" x14ac:dyDescent="0.2">
      <c r="R149" s="27"/>
    </row>
    <row r="150" spans="18:18" s="118" customFormat="1" x14ac:dyDescent="0.2">
      <c r="R150" s="27"/>
    </row>
    <row r="151" spans="18:18" s="118" customFormat="1" x14ac:dyDescent="0.2">
      <c r="R151" s="27"/>
    </row>
    <row r="152" spans="18:18" s="118" customFormat="1" x14ac:dyDescent="0.2">
      <c r="R152" s="27"/>
    </row>
    <row r="153" spans="18:18" s="118" customFormat="1" x14ac:dyDescent="0.2">
      <c r="R153" s="27"/>
    </row>
    <row r="154" spans="18:18" s="118" customFormat="1" x14ac:dyDescent="0.2">
      <c r="R154" s="27"/>
    </row>
    <row r="155" spans="18:18" s="118" customFormat="1" x14ac:dyDescent="0.2">
      <c r="R155" s="27"/>
    </row>
    <row r="156" spans="18:18" s="118" customFormat="1" x14ac:dyDescent="0.2">
      <c r="R156" s="27"/>
    </row>
    <row r="157" spans="18:18" s="118" customFormat="1" x14ac:dyDescent="0.2">
      <c r="R157" s="27"/>
    </row>
    <row r="158" spans="18:18" s="118" customFormat="1" x14ac:dyDescent="0.2">
      <c r="R158" s="27"/>
    </row>
    <row r="159" spans="18:18" s="118" customFormat="1" x14ac:dyDescent="0.2">
      <c r="R159" s="27"/>
    </row>
    <row r="160" spans="18:18" s="118" customFormat="1" x14ac:dyDescent="0.2">
      <c r="R160" s="27"/>
    </row>
    <row r="161" spans="18:18" s="118" customFormat="1" x14ac:dyDescent="0.2">
      <c r="R161" s="27"/>
    </row>
    <row r="162" spans="18:18" s="118" customFormat="1" x14ac:dyDescent="0.2">
      <c r="R162" s="27"/>
    </row>
    <row r="163" spans="18:18" s="118" customFormat="1" x14ac:dyDescent="0.2">
      <c r="R163" s="27"/>
    </row>
    <row r="164" spans="18:18" s="118" customFormat="1" x14ac:dyDescent="0.2">
      <c r="R164" s="27"/>
    </row>
    <row r="165" spans="18:18" s="118" customFormat="1" x14ac:dyDescent="0.2">
      <c r="R165" s="27"/>
    </row>
    <row r="166" spans="18:18" s="118" customFormat="1" x14ac:dyDescent="0.2">
      <c r="R166" s="27"/>
    </row>
    <row r="167" spans="18:18" s="118" customFormat="1" x14ac:dyDescent="0.2">
      <c r="R167" s="27"/>
    </row>
    <row r="168" spans="18:18" s="118" customFormat="1" x14ac:dyDescent="0.2">
      <c r="R168" s="27"/>
    </row>
    <row r="169" spans="18:18" s="118" customFormat="1" x14ac:dyDescent="0.2">
      <c r="R169" s="27"/>
    </row>
    <row r="170" spans="18:18" s="118" customFormat="1" x14ac:dyDescent="0.2">
      <c r="R170" s="27"/>
    </row>
    <row r="171" spans="18:18" s="118" customFormat="1" x14ac:dyDescent="0.2">
      <c r="R171" s="27"/>
    </row>
    <row r="172" spans="18:18" s="118" customFormat="1" x14ac:dyDescent="0.2">
      <c r="R172" s="27"/>
    </row>
    <row r="173" spans="18:18" s="118" customFormat="1" x14ac:dyDescent="0.2">
      <c r="R173" s="27"/>
    </row>
    <row r="174" spans="18:18" s="118" customFormat="1" x14ac:dyDescent="0.2">
      <c r="R174" s="27"/>
    </row>
    <row r="175" spans="18:18" s="118" customFormat="1" x14ac:dyDescent="0.2">
      <c r="R175" s="27"/>
    </row>
    <row r="176" spans="18:18" s="118" customFormat="1" x14ac:dyDescent="0.2">
      <c r="R176" s="27"/>
    </row>
    <row r="177" spans="18:18" s="118" customFormat="1" x14ac:dyDescent="0.2">
      <c r="R177" s="27"/>
    </row>
    <row r="178" spans="18:18" s="118" customFormat="1" x14ac:dyDescent="0.2">
      <c r="R178" s="27"/>
    </row>
    <row r="179" spans="18:18" s="118" customFormat="1" x14ac:dyDescent="0.2">
      <c r="R179" s="27"/>
    </row>
    <row r="180" spans="18:18" s="118" customFormat="1" x14ac:dyDescent="0.2">
      <c r="R180" s="27"/>
    </row>
    <row r="181" spans="18:18" s="118" customFormat="1" x14ac:dyDescent="0.2">
      <c r="R181" s="27"/>
    </row>
    <row r="182" spans="18:18" s="118" customFormat="1" x14ac:dyDescent="0.2">
      <c r="R182" s="27"/>
    </row>
    <row r="183" spans="18:18" s="118" customFormat="1" x14ac:dyDescent="0.2">
      <c r="R183" s="27"/>
    </row>
    <row r="184" spans="18:18" s="118" customFormat="1" x14ac:dyDescent="0.2">
      <c r="R184" s="27"/>
    </row>
    <row r="185" spans="18:18" s="118" customFormat="1" x14ac:dyDescent="0.2">
      <c r="R185" s="27"/>
    </row>
    <row r="186" spans="18:18" s="118" customFormat="1" x14ac:dyDescent="0.2">
      <c r="R186" s="27"/>
    </row>
    <row r="187" spans="18:18" s="118" customFormat="1" x14ac:dyDescent="0.2">
      <c r="R187" s="27"/>
    </row>
    <row r="188" spans="18:18" s="118" customFormat="1" x14ac:dyDescent="0.2">
      <c r="R188" s="27"/>
    </row>
    <row r="189" spans="18:18" s="118" customFormat="1" x14ac:dyDescent="0.2">
      <c r="R189" s="27"/>
    </row>
    <row r="190" spans="18:18" s="118" customFormat="1" x14ac:dyDescent="0.2">
      <c r="R190" s="27"/>
    </row>
    <row r="191" spans="18:18" s="118" customFormat="1" x14ac:dyDescent="0.2">
      <c r="R191" s="27"/>
    </row>
    <row r="192" spans="18:18" s="118" customFormat="1" x14ac:dyDescent="0.2">
      <c r="R192" s="27"/>
    </row>
    <row r="193" spans="18:18" s="118" customFormat="1" x14ac:dyDescent="0.2">
      <c r="R193" s="27"/>
    </row>
    <row r="194" spans="18:18" s="118" customFormat="1" x14ac:dyDescent="0.2">
      <c r="R194" s="27"/>
    </row>
    <row r="195" spans="18:18" s="118" customFormat="1" x14ac:dyDescent="0.2">
      <c r="R195" s="27"/>
    </row>
    <row r="196" spans="18:18" s="118" customFormat="1" x14ac:dyDescent="0.2">
      <c r="R196" s="27"/>
    </row>
    <row r="197" spans="18:18" s="118" customFormat="1" x14ac:dyDescent="0.2">
      <c r="R197" s="27"/>
    </row>
    <row r="198" spans="18:18" s="118" customFormat="1" x14ac:dyDescent="0.2">
      <c r="R198" s="27"/>
    </row>
    <row r="199" spans="18:18" s="118" customFormat="1" x14ac:dyDescent="0.2">
      <c r="R199" s="27"/>
    </row>
    <row r="200" spans="18:18" s="118" customFormat="1" x14ac:dyDescent="0.2">
      <c r="R200" s="27"/>
    </row>
    <row r="201" spans="18:18" s="118" customFormat="1" x14ac:dyDescent="0.2">
      <c r="R201" s="27"/>
    </row>
    <row r="202" spans="18:18" s="118" customFormat="1" x14ac:dyDescent="0.2">
      <c r="R202" s="27"/>
    </row>
    <row r="203" spans="18:18" s="118" customFormat="1" x14ac:dyDescent="0.2">
      <c r="R203" s="27"/>
    </row>
    <row r="204" spans="18:18" s="118" customFormat="1" x14ac:dyDescent="0.2">
      <c r="R204" s="27"/>
    </row>
    <row r="205" spans="18:18" s="118" customFormat="1" x14ac:dyDescent="0.2">
      <c r="R205" s="27"/>
    </row>
    <row r="206" spans="18:18" s="118" customFormat="1" x14ac:dyDescent="0.2">
      <c r="R206" s="27"/>
    </row>
    <row r="207" spans="18:18" s="118" customFormat="1" x14ac:dyDescent="0.2">
      <c r="R207" s="27"/>
    </row>
    <row r="208" spans="18:18" s="118" customFormat="1" x14ac:dyDescent="0.2">
      <c r="R208" s="27"/>
    </row>
    <row r="209" spans="18:18" s="118" customFormat="1" x14ac:dyDescent="0.2">
      <c r="R209" s="27"/>
    </row>
    <row r="210" spans="18:18" s="118" customFormat="1" x14ac:dyDescent="0.2">
      <c r="R210" s="27"/>
    </row>
    <row r="211" spans="18:18" s="118" customFormat="1" x14ac:dyDescent="0.2">
      <c r="R211" s="27"/>
    </row>
    <row r="212" spans="18:18" s="118" customFormat="1" x14ac:dyDescent="0.2">
      <c r="R212" s="27"/>
    </row>
    <row r="213" spans="18:18" s="118" customFormat="1" x14ac:dyDescent="0.2">
      <c r="R213" s="27"/>
    </row>
    <row r="214" spans="18:18" s="118" customFormat="1" x14ac:dyDescent="0.2">
      <c r="R214" s="27"/>
    </row>
    <row r="215" spans="18:18" s="118" customFormat="1" x14ac:dyDescent="0.2">
      <c r="R215" s="27"/>
    </row>
    <row r="216" spans="18:18" s="118" customFormat="1" x14ac:dyDescent="0.2">
      <c r="R216" s="27"/>
    </row>
    <row r="217" spans="18:18" s="118" customFormat="1" x14ac:dyDescent="0.2">
      <c r="R217" s="27"/>
    </row>
    <row r="218" spans="18:18" s="118" customFormat="1" x14ac:dyDescent="0.2">
      <c r="R218" s="27"/>
    </row>
    <row r="219" spans="18:18" s="118" customFormat="1" x14ac:dyDescent="0.2">
      <c r="R219" s="27"/>
    </row>
    <row r="220" spans="18:18" s="118" customFormat="1" x14ac:dyDescent="0.2">
      <c r="R220" s="27"/>
    </row>
    <row r="221" spans="18:18" s="118" customFormat="1" x14ac:dyDescent="0.2">
      <c r="R221" s="27"/>
    </row>
    <row r="222" spans="18:18" s="118" customFormat="1" x14ac:dyDescent="0.2">
      <c r="R222" s="27"/>
    </row>
    <row r="223" spans="18:18" s="118" customFormat="1" x14ac:dyDescent="0.2">
      <c r="R223" s="27"/>
    </row>
    <row r="224" spans="18:18" s="118" customFormat="1" x14ac:dyDescent="0.2">
      <c r="R224" s="27"/>
    </row>
    <row r="225" spans="18:18" s="118" customFormat="1" x14ac:dyDescent="0.2">
      <c r="R225" s="27"/>
    </row>
    <row r="226" spans="18:18" s="118" customFormat="1" x14ac:dyDescent="0.2">
      <c r="R226" s="27"/>
    </row>
    <row r="227" spans="18:18" s="118" customFormat="1" x14ac:dyDescent="0.2">
      <c r="R227" s="27"/>
    </row>
    <row r="228" spans="18:18" s="118" customFormat="1" x14ac:dyDescent="0.2">
      <c r="R228" s="27"/>
    </row>
    <row r="229" spans="18:18" s="118" customFormat="1" x14ac:dyDescent="0.2">
      <c r="R229" s="27"/>
    </row>
    <row r="230" spans="18:18" s="118" customFormat="1" x14ac:dyDescent="0.2">
      <c r="R230" s="27"/>
    </row>
    <row r="231" spans="18:18" s="118" customFormat="1" x14ac:dyDescent="0.2">
      <c r="R231" s="27"/>
    </row>
    <row r="232" spans="18:18" s="118" customFormat="1" x14ac:dyDescent="0.2">
      <c r="R232" s="27"/>
    </row>
    <row r="233" spans="18:18" s="118" customFormat="1" x14ac:dyDescent="0.2">
      <c r="R233" s="27"/>
    </row>
    <row r="234" spans="18:18" s="118" customFormat="1" x14ac:dyDescent="0.2">
      <c r="R234" s="27"/>
    </row>
    <row r="235" spans="18:18" s="118" customFormat="1" x14ac:dyDescent="0.2">
      <c r="R235" s="27"/>
    </row>
    <row r="236" spans="18:18" s="118" customFormat="1" x14ac:dyDescent="0.2">
      <c r="R236" s="27"/>
    </row>
    <row r="237" spans="18:18" s="118" customFormat="1" x14ac:dyDescent="0.2">
      <c r="R237" s="27"/>
    </row>
    <row r="238" spans="18:18" s="118" customFormat="1" x14ac:dyDescent="0.2">
      <c r="R238" s="27"/>
    </row>
    <row r="239" spans="18:18" s="118" customFormat="1" x14ac:dyDescent="0.2">
      <c r="R239" s="27"/>
    </row>
    <row r="240" spans="18:18" s="118" customFormat="1" x14ac:dyDescent="0.2">
      <c r="R240" s="27"/>
    </row>
    <row r="241" spans="18:18" s="118" customFormat="1" x14ac:dyDescent="0.2">
      <c r="R241" s="27"/>
    </row>
    <row r="242" spans="18:18" s="118" customFormat="1" x14ac:dyDescent="0.2">
      <c r="R242" s="27"/>
    </row>
    <row r="243" spans="18:18" s="118" customFormat="1" x14ac:dyDescent="0.2">
      <c r="R243" s="27"/>
    </row>
    <row r="244" spans="18:18" s="118" customFormat="1" x14ac:dyDescent="0.2">
      <c r="R244" s="27"/>
    </row>
    <row r="245" spans="18:18" s="118" customFormat="1" x14ac:dyDescent="0.2">
      <c r="R245" s="27"/>
    </row>
    <row r="246" spans="18:18" s="118" customFormat="1" x14ac:dyDescent="0.2">
      <c r="R246" s="27"/>
    </row>
    <row r="247" spans="18:18" s="118" customFormat="1" x14ac:dyDescent="0.2">
      <c r="R247" s="27"/>
    </row>
    <row r="248" spans="18:18" s="118" customFormat="1" x14ac:dyDescent="0.2">
      <c r="R248" s="27"/>
    </row>
    <row r="249" spans="18:18" s="118" customFormat="1" x14ac:dyDescent="0.2">
      <c r="R249" s="27"/>
    </row>
    <row r="250" spans="18:18" s="118" customFormat="1" x14ac:dyDescent="0.2">
      <c r="R250" s="27"/>
    </row>
    <row r="251" spans="18:18" s="118" customFormat="1" x14ac:dyDescent="0.2">
      <c r="R251" s="27"/>
    </row>
    <row r="252" spans="18:18" s="118" customFormat="1" x14ac:dyDescent="0.2">
      <c r="R252" s="27"/>
    </row>
    <row r="253" spans="18:18" s="118" customFormat="1" x14ac:dyDescent="0.2">
      <c r="R253" s="27"/>
    </row>
    <row r="254" spans="18:18" s="118" customFormat="1" x14ac:dyDescent="0.2">
      <c r="R254" s="27"/>
    </row>
    <row r="255" spans="18:18" s="118" customFormat="1" x14ac:dyDescent="0.2">
      <c r="R255" s="27"/>
    </row>
    <row r="256" spans="18:18" s="118" customFormat="1" x14ac:dyDescent="0.2">
      <c r="R256" s="27"/>
    </row>
    <row r="257" spans="18:18" s="118" customFormat="1" x14ac:dyDescent="0.2">
      <c r="R257" s="27"/>
    </row>
    <row r="258" spans="18:18" s="118" customFormat="1" x14ac:dyDescent="0.2">
      <c r="R258" s="27"/>
    </row>
    <row r="259" spans="18:18" s="118" customFormat="1" x14ac:dyDescent="0.2">
      <c r="R259" s="27"/>
    </row>
    <row r="260" spans="18:18" s="118" customFormat="1" x14ac:dyDescent="0.2">
      <c r="R260" s="27"/>
    </row>
    <row r="261" spans="18:18" s="118" customFormat="1" x14ac:dyDescent="0.2">
      <c r="R261" s="27"/>
    </row>
    <row r="262" spans="18:18" s="118" customFormat="1" x14ac:dyDescent="0.2">
      <c r="R262" s="27"/>
    </row>
    <row r="263" spans="18:18" s="118" customFormat="1" x14ac:dyDescent="0.2">
      <c r="R263" s="27"/>
    </row>
    <row r="264" spans="18:18" s="118" customFormat="1" x14ac:dyDescent="0.2">
      <c r="R264" s="27"/>
    </row>
    <row r="265" spans="18:18" s="118" customFormat="1" x14ac:dyDescent="0.2">
      <c r="R265" s="27"/>
    </row>
    <row r="266" spans="18:18" s="118" customFormat="1" x14ac:dyDescent="0.2">
      <c r="R266" s="27"/>
    </row>
    <row r="267" spans="18:18" s="118" customFormat="1" x14ac:dyDescent="0.2">
      <c r="R267" s="27"/>
    </row>
    <row r="268" spans="18:18" s="118" customFormat="1" x14ac:dyDescent="0.2">
      <c r="R268" s="27"/>
    </row>
    <row r="269" spans="18:18" s="118" customFormat="1" x14ac:dyDescent="0.2">
      <c r="R269" s="27"/>
    </row>
    <row r="270" spans="18:18" s="118" customFormat="1" x14ac:dyDescent="0.2">
      <c r="R270" s="27"/>
    </row>
    <row r="271" spans="18:18" s="118" customFormat="1" x14ac:dyDescent="0.2">
      <c r="R271" s="27"/>
    </row>
    <row r="272" spans="18:18" s="118" customFormat="1" x14ac:dyDescent="0.2">
      <c r="R272" s="27"/>
    </row>
    <row r="273" spans="18:18" s="118" customFormat="1" x14ac:dyDescent="0.2">
      <c r="R273" s="27"/>
    </row>
    <row r="274" spans="18:18" s="118" customFormat="1" x14ac:dyDescent="0.2">
      <c r="R274" s="27"/>
    </row>
    <row r="275" spans="18:18" s="118" customFormat="1" x14ac:dyDescent="0.2">
      <c r="R275" s="27"/>
    </row>
    <row r="276" spans="18:18" s="118" customFormat="1" x14ac:dyDescent="0.2">
      <c r="R276" s="27"/>
    </row>
    <row r="277" spans="18:18" s="118" customFormat="1" x14ac:dyDescent="0.2">
      <c r="R277" s="27"/>
    </row>
    <row r="278" spans="18:18" s="118" customFormat="1" x14ac:dyDescent="0.2">
      <c r="R278" s="27"/>
    </row>
    <row r="279" spans="18:18" s="118" customFormat="1" x14ac:dyDescent="0.2">
      <c r="R279" s="27"/>
    </row>
    <row r="280" spans="18:18" s="118" customFormat="1" x14ac:dyDescent="0.2">
      <c r="R280" s="27"/>
    </row>
    <row r="281" spans="18:18" s="118" customFormat="1" x14ac:dyDescent="0.2">
      <c r="R281" s="27"/>
    </row>
    <row r="282" spans="18:18" s="118" customFormat="1" x14ac:dyDescent="0.2">
      <c r="R282" s="27"/>
    </row>
    <row r="283" spans="18:18" s="118" customFormat="1" x14ac:dyDescent="0.2">
      <c r="R283" s="27"/>
    </row>
    <row r="284" spans="18:18" s="118" customFormat="1" x14ac:dyDescent="0.2">
      <c r="R284" s="27"/>
    </row>
    <row r="285" spans="18:18" s="118" customFormat="1" x14ac:dyDescent="0.2">
      <c r="R285" s="27"/>
    </row>
    <row r="286" spans="18:18" s="118" customFormat="1" x14ac:dyDescent="0.2">
      <c r="R286" s="27"/>
    </row>
    <row r="287" spans="18:18" s="118" customFormat="1" x14ac:dyDescent="0.2">
      <c r="R287" s="27"/>
    </row>
    <row r="288" spans="18:18" s="118" customFormat="1" x14ac:dyDescent="0.2">
      <c r="R288" s="27"/>
    </row>
    <row r="289" spans="18:18" s="118" customFormat="1" x14ac:dyDescent="0.2">
      <c r="R289" s="27"/>
    </row>
    <row r="290" spans="18:18" s="118" customFormat="1" x14ac:dyDescent="0.2">
      <c r="R290" s="27"/>
    </row>
    <row r="291" spans="18:18" s="118" customFormat="1" x14ac:dyDescent="0.2">
      <c r="R291" s="27"/>
    </row>
    <row r="292" spans="18:18" s="118" customFormat="1" x14ac:dyDescent="0.2">
      <c r="R292" s="27"/>
    </row>
    <row r="293" spans="18:18" s="118" customFormat="1" x14ac:dyDescent="0.2">
      <c r="R293" s="27"/>
    </row>
    <row r="294" spans="18:18" s="118" customFormat="1" x14ac:dyDescent="0.2">
      <c r="R294" s="27"/>
    </row>
    <row r="295" spans="18:18" s="118" customFormat="1" x14ac:dyDescent="0.2">
      <c r="R295" s="27"/>
    </row>
    <row r="296" spans="18:18" s="118" customFormat="1" x14ac:dyDescent="0.2">
      <c r="R296" s="27"/>
    </row>
    <row r="297" spans="18:18" s="118" customFormat="1" x14ac:dyDescent="0.2">
      <c r="R297" s="27"/>
    </row>
    <row r="298" spans="18:18" s="118" customFormat="1" x14ac:dyDescent="0.2">
      <c r="R298" s="27"/>
    </row>
    <row r="299" spans="18:18" s="118" customFormat="1" x14ac:dyDescent="0.2">
      <c r="R299" s="27"/>
    </row>
    <row r="300" spans="18:18" s="118" customFormat="1" x14ac:dyDescent="0.2">
      <c r="R300" s="27"/>
    </row>
    <row r="301" spans="18:18" s="118" customFormat="1" x14ac:dyDescent="0.2">
      <c r="R301" s="27"/>
    </row>
    <row r="302" spans="18:18" s="118" customFormat="1" x14ac:dyDescent="0.2">
      <c r="R302" s="27"/>
    </row>
    <row r="303" spans="18:18" s="118" customFormat="1" x14ac:dyDescent="0.2">
      <c r="R303" s="27"/>
    </row>
    <row r="304" spans="18:18" s="118" customFormat="1" x14ac:dyDescent="0.2">
      <c r="R304" s="27"/>
    </row>
    <row r="305" spans="18:18" s="118" customFormat="1" x14ac:dyDescent="0.2">
      <c r="R305" s="27"/>
    </row>
    <row r="306" spans="18:18" s="118" customFormat="1" x14ac:dyDescent="0.2">
      <c r="R306" s="27"/>
    </row>
    <row r="307" spans="18:18" s="118" customFormat="1" x14ac:dyDescent="0.2">
      <c r="R307" s="27"/>
    </row>
    <row r="308" spans="18:18" s="118" customFormat="1" x14ac:dyDescent="0.2">
      <c r="R308" s="27"/>
    </row>
    <row r="309" spans="18:18" s="118" customFormat="1" x14ac:dyDescent="0.2">
      <c r="R309" s="27"/>
    </row>
    <row r="310" spans="18:18" s="118" customFormat="1" x14ac:dyDescent="0.2">
      <c r="R310" s="27"/>
    </row>
    <row r="311" spans="18:18" s="118" customFormat="1" x14ac:dyDescent="0.2">
      <c r="R311" s="27"/>
    </row>
    <row r="312" spans="18:18" s="118" customFormat="1" x14ac:dyDescent="0.2">
      <c r="R312" s="27"/>
    </row>
    <row r="313" spans="18:18" s="118" customFormat="1" x14ac:dyDescent="0.2">
      <c r="R313" s="27"/>
    </row>
    <row r="314" spans="18:18" s="118" customFormat="1" x14ac:dyDescent="0.2">
      <c r="R314" s="27"/>
    </row>
    <row r="315" spans="18:18" s="118" customFormat="1" x14ac:dyDescent="0.2">
      <c r="R315" s="27"/>
    </row>
    <row r="316" spans="18:18" s="118" customFormat="1" x14ac:dyDescent="0.2">
      <c r="R316" s="27"/>
    </row>
    <row r="317" spans="18:18" s="118" customFormat="1" x14ac:dyDescent="0.2">
      <c r="R317" s="27"/>
    </row>
    <row r="318" spans="18:18" s="118" customFormat="1" x14ac:dyDescent="0.2">
      <c r="R318" s="27"/>
    </row>
    <row r="319" spans="18:18" s="118" customFormat="1" x14ac:dyDescent="0.2">
      <c r="R319" s="27"/>
    </row>
    <row r="320" spans="18:18" s="118" customFormat="1" x14ac:dyDescent="0.2">
      <c r="R320" s="27"/>
    </row>
    <row r="321" spans="18:18" s="118" customFormat="1" x14ac:dyDescent="0.2">
      <c r="R321" s="27"/>
    </row>
    <row r="322" spans="18:18" s="118" customFormat="1" x14ac:dyDescent="0.2">
      <c r="R322" s="27"/>
    </row>
    <row r="323" spans="18:18" s="118" customFormat="1" x14ac:dyDescent="0.2">
      <c r="R323" s="27"/>
    </row>
    <row r="324" spans="18:18" s="118" customFormat="1" x14ac:dyDescent="0.2">
      <c r="R324" s="27"/>
    </row>
    <row r="325" spans="18:18" s="118" customFormat="1" x14ac:dyDescent="0.2">
      <c r="R325" s="27"/>
    </row>
    <row r="326" spans="18:18" s="118" customFormat="1" x14ac:dyDescent="0.2">
      <c r="R326" s="27"/>
    </row>
    <row r="327" spans="18:18" s="118" customFormat="1" x14ac:dyDescent="0.2">
      <c r="R327" s="27"/>
    </row>
    <row r="328" spans="18:18" s="118" customFormat="1" x14ac:dyDescent="0.2">
      <c r="R328" s="27"/>
    </row>
    <row r="329" spans="18:18" s="118" customFormat="1" x14ac:dyDescent="0.2">
      <c r="R329" s="27"/>
    </row>
    <row r="330" spans="18:18" s="118" customFormat="1" x14ac:dyDescent="0.2">
      <c r="R330" s="27"/>
    </row>
    <row r="331" spans="18:18" s="118" customFormat="1" x14ac:dyDescent="0.2">
      <c r="R331" s="27"/>
    </row>
    <row r="332" spans="18:18" s="118" customFormat="1" x14ac:dyDescent="0.2">
      <c r="R332" s="27"/>
    </row>
    <row r="333" spans="18:18" s="118" customFormat="1" x14ac:dyDescent="0.2">
      <c r="R333" s="27"/>
    </row>
    <row r="334" spans="18:18" s="118" customFormat="1" x14ac:dyDescent="0.2">
      <c r="R334" s="27"/>
    </row>
    <row r="335" spans="18:18" s="118" customFormat="1" x14ac:dyDescent="0.2">
      <c r="R335" s="27"/>
    </row>
    <row r="336" spans="18:18" s="118" customFormat="1" x14ac:dyDescent="0.2">
      <c r="R336" s="27"/>
    </row>
    <row r="337" spans="18:18" s="118" customFormat="1" x14ac:dyDescent="0.2">
      <c r="R337" s="27"/>
    </row>
    <row r="338" spans="18:18" s="118" customFormat="1" x14ac:dyDescent="0.2">
      <c r="R338" s="27"/>
    </row>
    <row r="339" spans="18:18" s="118" customFormat="1" x14ac:dyDescent="0.2">
      <c r="R339" s="27"/>
    </row>
    <row r="340" spans="18:18" s="118" customFormat="1" x14ac:dyDescent="0.2">
      <c r="R340" s="27"/>
    </row>
    <row r="341" spans="18:18" s="118" customFormat="1" x14ac:dyDescent="0.2">
      <c r="R341" s="27"/>
    </row>
    <row r="342" spans="18:18" s="118" customFormat="1" x14ac:dyDescent="0.2">
      <c r="R342" s="27"/>
    </row>
    <row r="343" spans="18:18" s="118" customFormat="1" x14ac:dyDescent="0.2">
      <c r="R343" s="27"/>
    </row>
    <row r="344" spans="18:18" s="118" customFormat="1" x14ac:dyDescent="0.2">
      <c r="R344" s="27"/>
    </row>
    <row r="345" spans="18:18" s="118" customFormat="1" x14ac:dyDescent="0.2">
      <c r="R345" s="27"/>
    </row>
    <row r="346" spans="18:18" s="118" customFormat="1" x14ac:dyDescent="0.2">
      <c r="R346" s="27"/>
    </row>
    <row r="347" spans="18:18" s="118" customFormat="1" x14ac:dyDescent="0.2">
      <c r="R347" s="27"/>
    </row>
    <row r="348" spans="18:18" s="118" customFormat="1" x14ac:dyDescent="0.2">
      <c r="R348" s="27"/>
    </row>
    <row r="349" spans="18:18" s="118" customFormat="1" x14ac:dyDescent="0.2">
      <c r="R349" s="27"/>
    </row>
    <row r="350" spans="18:18" s="118" customFormat="1" x14ac:dyDescent="0.2">
      <c r="R350" s="27"/>
    </row>
    <row r="351" spans="18:18" s="118" customFormat="1" x14ac:dyDescent="0.2">
      <c r="R351" s="27"/>
    </row>
    <row r="352" spans="18:18" s="118" customFormat="1" x14ac:dyDescent="0.2">
      <c r="R352" s="27"/>
    </row>
    <row r="353" spans="18:18" s="118" customFormat="1" x14ac:dyDescent="0.2">
      <c r="R353" s="27"/>
    </row>
    <row r="354" spans="18:18" s="118" customFormat="1" x14ac:dyDescent="0.2">
      <c r="R354" s="27"/>
    </row>
    <row r="355" spans="18:18" s="118" customFormat="1" x14ac:dyDescent="0.2">
      <c r="R355" s="27"/>
    </row>
    <row r="356" spans="18:18" s="118" customFormat="1" x14ac:dyDescent="0.2">
      <c r="R356" s="27"/>
    </row>
    <row r="357" spans="18:18" s="118" customFormat="1" x14ac:dyDescent="0.2">
      <c r="R357" s="27"/>
    </row>
    <row r="358" spans="18:18" s="118" customFormat="1" x14ac:dyDescent="0.2">
      <c r="R358" s="27"/>
    </row>
    <row r="359" spans="18:18" s="118" customFormat="1" x14ac:dyDescent="0.2">
      <c r="R359" s="27"/>
    </row>
    <row r="360" spans="18:18" s="118" customFormat="1" x14ac:dyDescent="0.2">
      <c r="R360" s="27"/>
    </row>
    <row r="361" spans="18:18" s="118" customFormat="1" x14ac:dyDescent="0.2">
      <c r="R361" s="27"/>
    </row>
    <row r="362" spans="18:18" s="118" customFormat="1" x14ac:dyDescent="0.2">
      <c r="R362" s="27"/>
    </row>
    <row r="363" spans="18:18" s="118" customFormat="1" x14ac:dyDescent="0.2">
      <c r="R363" s="27"/>
    </row>
    <row r="364" spans="18:18" s="118" customFormat="1" x14ac:dyDescent="0.2">
      <c r="R364" s="27"/>
    </row>
    <row r="365" spans="18:18" s="118" customFormat="1" x14ac:dyDescent="0.2">
      <c r="R365" s="27"/>
    </row>
    <row r="366" spans="18:18" s="118" customFormat="1" x14ac:dyDescent="0.2">
      <c r="R366" s="27"/>
    </row>
    <row r="367" spans="18:18" s="118" customFormat="1" x14ac:dyDescent="0.2">
      <c r="R367" s="27"/>
    </row>
    <row r="368" spans="18:18" s="118" customFormat="1" x14ac:dyDescent="0.2">
      <c r="R368" s="27"/>
    </row>
    <row r="369" spans="18:18" s="118" customFormat="1" x14ac:dyDescent="0.2">
      <c r="R369" s="27"/>
    </row>
    <row r="370" spans="18:18" s="118" customFormat="1" x14ac:dyDescent="0.2">
      <c r="R370" s="27"/>
    </row>
    <row r="371" spans="18:18" s="118" customFormat="1" x14ac:dyDescent="0.2">
      <c r="R371" s="27"/>
    </row>
    <row r="372" spans="18:18" s="118" customFormat="1" x14ac:dyDescent="0.2">
      <c r="R372" s="27"/>
    </row>
    <row r="373" spans="18:18" s="118" customFormat="1" x14ac:dyDescent="0.2">
      <c r="R373" s="27"/>
    </row>
    <row r="374" spans="18:18" s="118" customFormat="1" x14ac:dyDescent="0.2">
      <c r="R374" s="27"/>
    </row>
    <row r="375" spans="18:18" s="118" customFormat="1" x14ac:dyDescent="0.2">
      <c r="R375" s="27"/>
    </row>
    <row r="376" spans="18:18" s="118" customFormat="1" x14ac:dyDescent="0.2">
      <c r="R376" s="27"/>
    </row>
    <row r="377" spans="18:18" s="118" customFormat="1" x14ac:dyDescent="0.2">
      <c r="R377" s="27"/>
    </row>
    <row r="378" spans="18:18" s="118" customFormat="1" x14ac:dyDescent="0.2">
      <c r="R378" s="27"/>
    </row>
    <row r="379" spans="18:18" s="118" customFormat="1" x14ac:dyDescent="0.2">
      <c r="R379" s="27"/>
    </row>
    <row r="380" spans="18:18" s="118" customFormat="1" x14ac:dyDescent="0.2">
      <c r="R380" s="27"/>
    </row>
    <row r="381" spans="18:18" s="118" customFormat="1" x14ac:dyDescent="0.2">
      <c r="R381" s="27"/>
    </row>
    <row r="382" spans="18:18" s="118" customFormat="1" x14ac:dyDescent="0.2">
      <c r="R382" s="27"/>
    </row>
    <row r="383" spans="18:18" s="118" customFormat="1" x14ac:dyDescent="0.2">
      <c r="R383" s="27"/>
    </row>
    <row r="384" spans="18:18" s="118" customFormat="1" x14ac:dyDescent="0.2">
      <c r="R384" s="27"/>
    </row>
    <row r="385" spans="18:18" s="118" customFormat="1" x14ac:dyDescent="0.2">
      <c r="R385" s="27"/>
    </row>
    <row r="386" spans="18:18" s="118" customFormat="1" x14ac:dyDescent="0.2">
      <c r="R386" s="27"/>
    </row>
    <row r="387" spans="18:18" s="118" customFormat="1" x14ac:dyDescent="0.2">
      <c r="R387" s="27"/>
    </row>
    <row r="388" spans="18:18" s="118" customFormat="1" x14ac:dyDescent="0.2">
      <c r="R388" s="27"/>
    </row>
    <row r="389" spans="18:18" s="118" customFormat="1" x14ac:dyDescent="0.2">
      <c r="R389" s="27"/>
    </row>
    <row r="390" spans="18:18" s="118" customFormat="1" x14ac:dyDescent="0.2">
      <c r="R390" s="27"/>
    </row>
    <row r="391" spans="18:18" s="118" customFormat="1" x14ac:dyDescent="0.2">
      <c r="R391" s="27"/>
    </row>
    <row r="392" spans="18:18" s="118" customFormat="1" x14ac:dyDescent="0.2">
      <c r="R392" s="27"/>
    </row>
    <row r="393" spans="18:18" s="118" customFormat="1" x14ac:dyDescent="0.2">
      <c r="R393" s="27"/>
    </row>
    <row r="394" spans="18:18" s="118" customFormat="1" x14ac:dyDescent="0.2">
      <c r="R394" s="27"/>
    </row>
    <row r="395" spans="18:18" s="118" customFormat="1" x14ac:dyDescent="0.2">
      <c r="R395" s="27"/>
    </row>
    <row r="396" spans="18:18" s="118" customFormat="1" x14ac:dyDescent="0.2">
      <c r="R396" s="27"/>
    </row>
    <row r="397" spans="18:18" s="118" customFormat="1" x14ac:dyDescent="0.2">
      <c r="R397" s="27"/>
    </row>
    <row r="398" spans="18:18" s="118" customFormat="1" x14ac:dyDescent="0.2">
      <c r="R398" s="27"/>
    </row>
    <row r="399" spans="18:18" s="118" customFormat="1" x14ac:dyDescent="0.2">
      <c r="R399" s="27"/>
    </row>
    <row r="400" spans="18:18" s="118" customFormat="1" x14ac:dyDescent="0.2">
      <c r="R400" s="27"/>
    </row>
    <row r="401" spans="18:18" s="118" customFormat="1" x14ac:dyDescent="0.2">
      <c r="R401" s="27"/>
    </row>
    <row r="402" spans="18:18" s="118" customFormat="1" x14ac:dyDescent="0.2">
      <c r="R402" s="27"/>
    </row>
    <row r="403" spans="18:18" s="118" customFormat="1" x14ac:dyDescent="0.2">
      <c r="R403" s="27"/>
    </row>
    <row r="404" spans="18:18" s="118" customFormat="1" x14ac:dyDescent="0.2">
      <c r="R404" s="27"/>
    </row>
    <row r="405" spans="18:18" s="118" customFormat="1" x14ac:dyDescent="0.2">
      <c r="R405" s="27"/>
    </row>
    <row r="406" spans="18:18" s="118" customFormat="1" x14ac:dyDescent="0.2">
      <c r="R406" s="27"/>
    </row>
    <row r="407" spans="18:18" s="118" customFormat="1" x14ac:dyDescent="0.2">
      <c r="R407" s="27"/>
    </row>
    <row r="408" spans="18:18" s="118" customFormat="1" x14ac:dyDescent="0.2">
      <c r="R408" s="27"/>
    </row>
    <row r="409" spans="18:18" s="118" customFormat="1" x14ac:dyDescent="0.2">
      <c r="R409" s="27"/>
    </row>
    <row r="410" spans="18:18" s="118" customFormat="1" x14ac:dyDescent="0.2">
      <c r="R410" s="27"/>
    </row>
    <row r="411" spans="18:18" s="118" customFormat="1" x14ac:dyDescent="0.2">
      <c r="R411" s="27"/>
    </row>
    <row r="412" spans="18:18" s="118" customFormat="1" x14ac:dyDescent="0.2">
      <c r="R412" s="27"/>
    </row>
    <row r="413" spans="18:18" s="118" customFormat="1" x14ac:dyDescent="0.2">
      <c r="R413" s="27"/>
    </row>
    <row r="414" spans="18:18" s="118" customFormat="1" x14ac:dyDescent="0.2">
      <c r="R414" s="27"/>
    </row>
    <row r="415" spans="18:18" s="118" customFormat="1" x14ac:dyDescent="0.2">
      <c r="R415" s="27"/>
    </row>
    <row r="416" spans="18:18" s="118" customFormat="1" x14ac:dyDescent="0.2">
      <c r="R416" s="27"/>
    </row>
    <row r="417" spans="18:18" s="118" customFormat="1" x14ac:dyDescent="0.2">
      <c r="R417" s="27"/>
    </row>
    <row r="418" spans="18:18" s="118" customFormat="1" x14ac:dyDescent="0.2">
      <c r="R418" s="27"/>
    </row>
    <row r="419" spans="18:18" s="118" customFormat="1" x14ac:dyDescent="0.2">
      <c r="R419" s="27"/>
    </row>
    <row r="420" spans="18:18" s="118" customFormat="1" x14ac:dyDescent="0.2">
      <c r="R420" s="27"/>
    </row>
    <row r="421" spans="18:18" s="118" customFormat="1" x14ac:dyDescent="0.2">
      <c r="R421" s="27"/>
    </row>
    <row r="422" spans="18:18" s="118" customFormat="1" x14ac:dyDescent="0.2">
      <c r="R422" s="27"/>
    </row>
    <row r="423" spans="18:18" s="118" customFormat="1" x14ac:dyDescent="0.2">
      <c r="R423" s="27"/>
    </row>
    <row r="424" spans="18:18" s="118" customFormat="1" x14ac:dyDescent="0.2">
      <c r="R424" s="27"/>
    </row>
    <row r="425" spans="18:18" s="118" customFormat="1" x14ac:dyDescent="0.2">
      <c r="R425" s="27"/>
    </row>
    <row r="426" spans="18:18" s="118" customFormat="1" x14ac:dyDescent="0.2">
      <c r="R426" s="27"/>
    </row>
    <row r="427" spans="18:18" s="118" customFormat="1" x14ac:dyDescent="0.2">
      <c r="R427" s="27"/>
    </row>
    <row r="428" spans="18:18" s="118" customFormat="1" x14ac:dyDescent="0.2">
      <c r="R428" s="27"/>
    </row>
    <row r="429" spans="18:18" s="118" customFormat="1" x14ac:dyDescent="0.2">
      <c r="R429" s="27"/>
    </row>
    <row r="430" spans="18:18" s="118" customFormat="1" x14ac:dyDescent="0.2">
      <c r="R430" s="27"/>
    </row>
    <row r="431" spans="18:18" s="118" customFormat="1" x14ac:dyDescent="0.2">
      <c r="R431" s="27"/>
    </row>
    <row r="432" spans="18:18" s="118" customFormat="1" x14ac:dyDescent="0.2">
      <c r="R432" s="27"/>
    </row>
    <row r="433" spans="18:18" s="118" customFormat="1" x14ac:dyDescent="0.2">
      <c r="R433" s="27"/>
    </row>
    <row r="434" spans="18:18" s="118" customFormat="1" x14ac:dyDescent="0.2">
      <c r="R434" s="27"/>
    </row>
    <row r="435" spans="18:18" s="118" customFormat="1" x14ac:dyDescent="0.2">
      <c r="R435" s="27"/>
    </row>
    <row r="436" spans="18:18" s="118" customFormat="1" x14ac:dyDescent="0.2">
      <c r="R436" s="27"/>
    </row>
    <row r="437" spans="18:18" s="118" customFormat="1" x14ac:dyDescent="0.2">
      <c r="R437" s="27"/>
    </row>
    <row r="438" spans="18:18" s="118" customFormat="1" x14ac:dyDescent="0.2">
      <c r="R438" s="27"/>
    </row>
    <row r="439" spans="18:18" s="118" customFormat="1" x14ac:dyDescent="0.2">
      <c r="R439" s="27"/>
    </row>
    <row r="440" spans="18:18" s="118" customFormat="1" x14ac:dyDescent="0.2">
      <c r="R440" s="27"/>
    </row>
    <row r="441" spans="18:18" s="118" customFormat="1" x14ac:dyDescent="0.2">
      <c r="R441" s="27"/>
    </row>
    <row r="442" spans="18:18" s="118" customFormat="1" x14ac:dyDescent="0.2">
      <c r="R442" s="27"/>
    </row>
    <row r="443" spans="18:18" s="118" customFormat="1" x14ac:dyDescent="0.2">
      <c r="R443" s="27"/>
    </row>
    <row r="444" spans="18:18" s="118" customFormat="1" x14ac:dyDescent="0.2">
      <c r="R444" s="27"/>
    </row>
    <row r="445" spans="18:18" s="118" customFormat="1" x14ac:dyDescent="0.2">
      <c r="R445" s="27"/>
    </row>
    <row r="446" spans="18:18" s="118" customFormat="1" x14ac:dyDescent="0.2">
      <c r="R446" s="27"/>
    </row>
    <row r="447" spans="18:18" s="118" customFormat="1" x14ac:dyDescent="0.2">
      <c r="R447" s="27"/>
    </row>
    <row r="448" spans="18:18" s="118" customFormat="1" x14ac:dyDescent="0.2">
      <c r="R448" s="27"/>
    </row>
    <row r="449" spans="18:18" s="118" customFormat="1" x14ac:dyDescent="0.2">
      <c r="R449" s="27"/>
    </row>
    <row r="450" spans="18:18" s="118" customFormat="1" x14ac:dyDescent="0.2">
      <c r="R450" s="27"/>
    </row>
    <row r="451" spans="18:18" s="118" customFormat="1" x14ac:dyDescent="0.2">
      <c r="R451" s="27"/>
    </row>
    <row r="452" spans="18:18" s="118" customFormat="1" x14ac:dyDescent="0.2">
      <c r="R452" s="27"/>
    </row>
    <row r="453" spans="18:18" s="118" customFormat="1" x14ac:dyDescent="0.2">
      <c r="R453" s="27"/>
    </row>
    <row r="454" spans="18:18" s="118" customFormat="1" x14ac:dyDescent="0.2">
      <c r="R454" s="27"/>
    </row>
    <row r="455" spans="18:18" s="118" customFormat="1" x14ac:dyDescent="0.2">
      <c r="R455" s="27"/>
    </row>
    <row r="456" spans="18:18" s="118" customFormat="1" x14ac:dyDescent="0.2">
      <c r="R456" s="27"/>
    </row>
    <row r="457" spans="18:18" s="118" customFormat="1" x14ac:dyDescent="0.2">
      <c r="R457" s="27"/>
    </row>
    <row r="458" spans="18:18" s="118" customFormat="1" x14ac:dyDescent="0.2">
      <c r="R458" s="27"/>
    </row>
    <row r="459" spans="18:18" s="118" customFormat="1" x14ac:dyDescent="0.2">
      <c r="R459" s="27"/>
    </row>
    <row r="460" spans="18:18" s="118" customFormat="1" x14ac:dyDescent="0.2">
      <c r="R460" s="27"/>
    </row>
    <row r="461" spans="18:18" s="118" customFormat="1" x14ac:dyDescent="0.2">
      <c r="R461" s="27"/>
    </row>
    <row r="462" spans="18:18" s="118" customFormat="1" x14ac:dyDescent="0.2">
      <c r="R462" s="27"/>
    </row>
    <row r="463" spans="18:18" s="118" customFormat="1" x14ac:dyDescent="0.2">
      <c r="R463" s="27"/>
    </row>
    <row r="464" spans="18:18" s="118" customFormat="1" x14ac:dyDescent="0.2">
      <c r="R464" s="27"/>
    </row>
    <row r="465" spans="18:18" s="118" customFormat="1" x14ac:dyDescent="0.2">
      <c r="R465" s="27"/>
    </row>
    <row r="466" spans="18:18" s="118" customFormat="1" x14ac:dyDescent="0.2">
      <c r="R466" s="27"/>
    </row>
    <row r="467" spans="18:18" s="118" customFormat="1" x14ac:dyDescent="0.2">
      <c r="R467" s="27"/>
    </row>
    <row r="468" spans="18:18" s="118" customFormat="1" x14ac:dyDescent="0.2">
      <c r="R468" s="27"/>
    </row>
    <row r="469" spans="18:18" s="118" customFormat="1" x14ac:dyDescent="0.2">
      <c r="R469" s="27"/>
    </row>
    <row r="470" spans="18:18" s="118" customFormat="1" x14ac:dyDescent="0.2">
      <c r="R470" s="27"/>
    </row>
    <row r="471" spans="18:18" s="118" customFormat="1" x14ac:dyDescent="0.2">
      <c r="R471" s="27"/>
    </row>
    <row r="472" spans="18:18" s="118" customFormat="1" x14ac:dyDescent="0.2">
      <c r="R472" s="27"/>
    </row>
    <row r="473" spans="18:18" s="118" customFormat="1" x14ac:dyDescent="0.2">
      <c r="R473" s="27"/>
    </row>
    <row r="474" spans="18:18" s="118" customFormat="1" x14ac:dyDescent="0.2">
      <c r="R474" s="27"/>
    </row>
    <row r="475" spans="18:18" s="118" customFormat="1" x14ac:dyDescent="0.2">
      <c r="R475" s="27"/>
    </row>
    <row r="476" spans="18:18" s="118" customFormat="1" x14ac:dyDescent="0.2">
      <c r="R476" s="27"/>
    </row>
    <row r="477" spans="18:18" s="118" customFormat="1" x14ac:dyDescent="0.2">
      <c r="R477" s="27"/>
    </row>
    <row r="478" spans="18:18" s="118" customFormat="1" x14ac:dyDescent="0.2">
      <c r="R478" s="27"/>
    </row>
    <row r="479" spans="18:18" s="118" customFormat="1" x14ac:dyDescent="0.2">
      <c r="R479" s="27"/>
    </row>
    <row r="480" spans="18:18" s="118" customFormat="1" x14ac:dyDescent="0.2">
      <c r="R480" s="27"/>
    </row>
    <row r="481" spans="18:18" s="118" customFormat="1" x14ac:dyDescent="0.2">
      <c r="R481" s="27"/>
    </row>
    <row r="482" spans="18:18" s="118" customFormat="1" x14ac:dyDescent="0.2">
      <c r="R482" s="27"/>
    </row>
    <row r="483" spans="18:18" s="118" customFormat="1" x14ac:dyDescent="0.2">
      <c r="R483" s="27"/>
    </row>
    <row r="484" spans="18:18" s="118" customFormat="1" x14ac:dyDescent="0.2">
      <c r="R484" s="27"/>
    </row>
    <row r="485" spans="18:18" s="118" customFormat="1" x14ac:dyDescent="0.2">
      <c r="R485" s="27"/>
    </row>
    <row r="486" spans="18:18" s="118" customFormat="1" x14ac:dyDescent="0.2">
      <c r="R486" s="27"/>
    </row>
    <row r="487" spans="18:18" s="118" customFormat="1" x14ac:dyDescent="0.2">
      <c r="R487" s="27"/>
    </row>
    <row r="488" spans="18:18" s="118" customFormat="1" x14ac:dyDescent="0.2">
      <c r="R488" s="27"/>
    </row>
    <row r="489" spans="18:18" s="118" customFormat="1" x14ac:dyDescent="0.2">
      <c r="R489" s="27"/>
    </row>
    <row r="490" spans="18:18" s="118" customFormat="1" x14ac:dyDescent="0.2">
      <c r="R490" s="27"/>
    </row>
    <row r="491" spans="18:18" s="118" customFormat="1" x14ac:dyDescent="0.2">
      <c r="R491" s="27"/>
    </row>
    <row r="492" spans="18:18" s="118" customFormat="1" x14ac:dyDescent="0.2">
      <c r="R492" s="27"/>
    </row>
    <row r="493" spans="18:18" s="118" customFormat="1" x14ac:dyDescent="0.2">
      <c r="R493" s="27"/>
    </row>
    <row r="494" spans="18:18" s="118" customFormat="1" x14ac:dyDescent="0.2">
      <c r="R494" s="27"/>
    </row>
    <row r="495" spans="18:18" s="118" customFormat="1" x14ac:dyDescent="0.2">
      <c r="R495" s="27"/>
    </row>
    <row r="496" spans="18:18" s="118" customFormat="1" x14ac:dyDescent="0.2">
      <c r="R496" s="27"/>
    </row>
    <row r="497" spans="18:18" s="118" customFormat="1" x14ac:dyDescent="0.2">
      <c r="R497" s="27"/>
    </row>
    <row r="498" spans="18:18" s="118" customFormat="1" x14ac:dyDescent="0.2">
      <c r="R498" s="27"/>
    </row>
    <row r="499" spans="18:18" s="118" customFormat="1" x14ac:dyDescent="0.2">
      <c r="R499" s="27"/>
    </row>
    <row r="500" spans="18:18" s="118" customFormat="1" x14ac:dyDescent="0.2">
      <c r="R500" s="27"/>
    </row>
    <row r="501" spans="18:18" s="118" customFormat="1" x14ac:dyDescent="0.2">
      <c r="R501" s="27"/>
    </row>
    <row r="502" spans="18:18" s="118" customFormat="1" x14ac:dyDescent="0.2">
      <c r="R502" s="27"/>
    </row>
    <row r="503" spans="18:18" s="118" customFormat="1" x14ac:dyDescent="0.2">
      <c r="R503" s="27"/>
    </row>
    <row r="504" spans="18:18" s="118" customFormat="1" x14ac:dyDescent="0.2">
      <c r="R504" s="27"/>
    </row>
    <row r="505" spans="18:18" s="118" customFormat="1" x14ac:dyDescent="0.2">
      <c r="R505" s="27"/>
    </row>
    <row r="506" spans="18:18" s="118" customFormat="1" x14ac:dyDescent="0.2">
      <c r="R506" s="27"/>
    </row>
    <row r="507" spans="18:18" s="118" customFormat="1" x14ac:dyDescent="0.2">
      <c r="R507" s="27"/>
    </row>
    <row r="508" spans="18:18" s="118" customFormat="1" x14ac:dyDescent="0.2">
      <c r="R508" s="27"/>
    </row>
    <row r="509" spans="18:18" s="118" customFormat="1" x14ac:dyDescent="0.2">
      <c r="R509" s="27"/>
    </row>
    <row r="510" spans="18:18" s="118" customFormat="1" x14ac:dyDescent="0.2">
      <c r="R510" s="27"/>
    </row>
    <row r="511" spans="18:18" s="118" customFormat="1" x14ac:dyDescent="0.2">
      <c r="R511" s="27"/>
    </row>
    <row r="512" spans="18:18" s="118" customFormat="1" x14ac:dyDescent="0.2">
      <c r="R512" s="27"/>
    </row>
    <row r="513" spans="18:18" s="118" customFormat="1" x14ac:dyDescent="0.2">
      <c r="R513" s="27"/>
    </row>
    <row r="514" spans="18:18" s="118" customFormat="1" x14ac:dyDescent="0.2">
      <c r="R514" s="27"/>
    </row>
    <row r="515" spans="18:18" s="118" customFormat="1" x14ac:dyDescent="0.2">
      <c r="R515" s="27"/>
    </row>
    <row r="516" spans="18:18" s="118" customFormat="1" x14ac:dyDescent="0.2">
      <c r="R516" s="27"/>
    </row>
    <row r="517" spans="18:18" s="118" customFormat="1" x14ac:dyDescent="0.2">
      <c r="R517" s="27"/>
    </row>
    <row r="518" spans="18:18" s="118" customFormat="1" x14ac:dyDescent="0.2">
      <c r="R518" s="27"/>
    </row>
    <row r="519" spans="18:18" s="118" customFormat="1" x14ac:dyDescent="0.2">
      <c r="R519" s="27"/>
    </row>
    <row r="520" spans="18:18" s="118" customFormat="1" x14ac:dyDescent="0.2">
      <c r="R520" s="27"/>
    </row>
    <row r="521" spans="18:18" s="118" customFormat="1" x14ac:dyDescent="0.2">
      <c r="R521" s="27"/>
    </row>
    <row r="522" spans="18:18" s="118" customFormat="1" x14ac:dyDescent="0.2">
      <c r="R522" s="27"/>
    </row>
    <row r="523" spans="18:18" s="118" customFormat="1" x14ac:dyDescent="0.2">
      <c r="R523" s="27"/>
    </row>
    <row r="524" spans="18:18" s="118" customFormat="1" x14ac:dyDescent="0.2">
      <c r="R524" s="27"/>
    </row>
    <row r="525" spans="18:18" s="118" customFormat="1" x14ac:dyDescent="0.2">
      <c r="R525" s="27"/>
    </row>
    <row r="526" spans="18:18" s="118" customFormat="1" x14ac:dyDescent="0.2">
      <c r="R526" s="27"/>
    </row>
    <row r="527" spans="18:18" s="118" customFormat="1" x14ac:dyDescent="0.2">
      <c r="R527" s="27"/>
    </row>
    <row r="528" spans="18:18" s="118" customFormat="1" x14ac:dyDescent="0.2">
      <c r="R528" s="27"/>
    </row>
    <row r="529" spans="18:18" s="118" customFormat="1" x14ac:dyDescent="0.2">
      <c r="R529" s="27"/>
    </row>
    <row r="530" spans="18:18" s="118" customFormat="1" x14ac:dyDescent="0.2">
      <c r="R530" s="27"/>
    </row>
    <row r="531" spans="18:18" s="118" customFormat="1" x14ac:dyDescent="0.2">
      <c r="R531" s="27"/>
    </row>
    <row r="532" spans="18:18" s="118" customFormat="1" x14ac:dyDescent="0.2">
      <c r="R532" s="27"/>
    </row>
    <row r="533" spans="18:18" s="118" customFormat="1" x14ac:dyDescent="0.2">
      <c r="R533" s="27"/>
    </row>
    <row r="534" spans="18:18" s="118" customFormat="1" x14ac:dyDescent="0.2">
      <c r="R534" s="27"/>
    </row>
    <row r="535" spans="18:18" s="118" customFormat="1" x14ac:dyDescent="0.2">
      <c r="R535" s="27"/>
    </row>
    <row r="536" spans="18:18" s="118" customFormat="1" x14ac:dyDescent="0.2">
      <c r="R536" s="27"/>
    </row>
    <row r="537" spans="18:18" s="118" customFormat="1" x14ac:dyDescent="0.2">
      <c r="R537" s="27"/>
    </row>
    <row r="538" spans="18:18" s="118" customFormat="1" x14ac:dyDescent="0.2">
      <c r="R538" s="27"/>
    </row>
    <row r="539" spans="18:18" s="118" customFormat="1" x14ac:dyDescent="0.2">
      <c r="R539" s="27"/>
    </row>
    <row r="540" spans="18:18" s="118" customFormat="1" x14ac:dyDescent="0.2">
      <c r="R540" s="27"/>
    </row>
    <row r="541" spans="18:18" s="118" customFormat="1" x14ac:dyDescent="0.2">
      <c r="R541" s="27"/>
    </row>
    <row r="542" spans="18:18" s="118" customFormat="1" x14ac:dyDescent="0.2">
      <c r="R542" s="27"/>
    </row>
    <row r="543" spans="18:18" s="118" customFormat="1" x14ac:dyDescent="0.2">
      <c r="R543" s="27"/>
    </row>
    <row r="544" spans="18:18" s="118" customFormat="1" x14ac:dyDescent="0.2">
      <c r="R544" s="27"/>
    </row>
    <row r="545" spans="18:19" s="118" customFormat="1" x14ac:dyDescent="0.2">
      <c r="R545" s="27"/>
    </row>
    <row r="546" spans="18:19" s="118" customFormat="1" x14ac:dyDescent="0.2">
      <c r="R546" s="104"/>
      <c r="S546" s="104"/>
    </row>
    <row r="547" spans="18:19" s="118" customFormat="1" x14ac:dyDescent="0.2">
      <c r="R547" s="104"/>
      <c r="S547" s="104"/>
    </row>
    <row r="548" spans="18:19" s="118" customFormat="1" x14ac:dyDescent="0.2">
      <c r="R548" s="104"/>
      <c r="S548" s="104"/>
    </row>
    <row r="549" spans="18:19" s="118" customFormat="1" x14ac:dyDescent="0.2">
      <c r="R549" s="104"/>
      <c r="S549" s="104"/>
    </row>
    <row r="550" spans="18:19" s="118" customFormat="1" x14ac:dyDescent="0.2">
      <c r="R550" s="104"/>
      <c r="S550" s="104"/>
    </row>
    <row r="551" spans="18:19" s="118" customFormat="1" x14ac:dyDescent="0.2">
      <c r="R551" s="104"/>
      <c r="S551" s="104"/>
    </row>
    <row r="552" spans="18:19" s="118" customFormat="1" x14ac:dyDescent="0.2">
      <c r="R552" s="104"/>
      <c r="S552" s="104"/>
    </row>
    <row r="553" spans="18:19" s="118" customFormat="1" x14ac:dyDescent="0.2">
      <c r="R553" s="104"/>
      <c r="S553" s="104"/>
    </row>
    <row r="554" spans="18:19" s="118" customFormat="1" x14ac:dyDescent="0.2">
      <c r="R554" s="104"/>
      <c r="S554" s="104"/>
    </row>
    <row r="555" spans="18:19" s="118" customFormat="1" x14ac:dyDescent="0.2">
      <c r="R555" s="104"/>
      <c r="S555" s="104"/>
    </row>
    <row r="556" spans="18:19" s="118" customFormat="1" x14ac:dyDescent="0.2">
      <c r="R556" s="104"/>
      <c r="S556" s="104"/>
    </row>
    <row r="557" spans="18:19" s="118" customFormat="1" x14ac:dyDescent="0.2">
      <c r="R557" s="104"/>
      <c r="S557" s="104"/>
    </row>
    <row r="558" spans="18:19" s="118" customFormat="1" x14ac:dyDescent="0.2">
      <c r="R558" s="104"/>
      <c r="S558" s="104"/>
    </row>
    <row r="559" spans="18:19" s="118" customFormat="1" x14ac:dyDescent="0.2">
      <c r="R559" s="104"/>
      <c r="S559" s="104"/>
    </row>
    <row r="560" spans="18:19" s="118" customFormat="1" x14ac:dyDescent="0.2">
      <c r="R560" s="104"/>
      <c r="S560" s="104"/>
    </row>
    <row r="561" spans="1:30" x14ac:dyDescent="0.2">
      <c r="N561" s="118"/>
      <c r="P561" s="118"/>
      <c r="Q561" s="118"/>
      <c r="AC561" s="118"/>
      <c r="AD561" s="118"/>
    </row>
    <row r="562" spans="1:30" x14ac:dyDescent="0.2">
      <c r="N562" s="118"/>
      <c r="P562" s="118"/>
      <c r="Q562" s="118"/>
      <c r="AC562" s="118"/>
      <c r="AD562" s="118"/>
    </row>
    <row r="563" spans="1:30" x14ac:dyDescent="0.2">
      <c r="M563" s="110"/>
      <c r="N563" s="91"/>
      <c r="O563" s="110"/>
      <c r="P563" s="91"/>
      <c r="Q563" s="118"/>
      <c r="AC563" s="118"/>
      <c r="AD563" s="118"/>
    </row>
    <row r="564" spans="1:30" x14ac:dyDescent="0.2">
      <c r="A564" s="100"/>
      <c r="B564" s="100"/>
      <c r="C564" s="101"/>
      <c r="D564" s="101"/>
      <c r="E564" s="101"/>
      <c r="F564" s="101"/>
      <c r="G564" s="99"/>
      <c r="H564" s="99"/>
      <c r="I564" s="99"/>
      <c r="J564" s="102"/>
      <c r="K564" s="99"/>
      <c r="L564" s="103"/>
      <c r="M564" s="111"/>
      <c r="N564" s="115"/>
      <c r="O564" s="111"/>
      <c r="P564" s="115"/>
      <c r="Q564" s="118"/>
      <c r="AC564" s="118"/>
      <c r="AD564" s="118"/>
    </row>
    <row r="565" spans="1:30" x14ac:dyDescent="0.2">
      <c r="A565" s="105"/>
      <c r="B565" s="105"/>
      <c r="C565" s="105"/>
      <c r="D565" s="105"/>
      <c r="E565" s="105"/>
      <c r="F565" s="101"/>
      <c r="G565" s="99"/>
      <c r="H565" s="99"/>
      <c r="I565" s="99"/>
      <c r="J565" s="102"/>
      <c r="K565" s="99"/>
      <c r="L565" s="103"/>
      <c r="M565" s="111"/>
      <c r="N565" s="115"/>
      <c r="O565" s="111"/>
      <c r="P565" s="115"/>
      <c r="Q565" s="118"/>
      <c r="AC565" s="118"/>
      <c r="AD565" s="118"/>
    </row>
    <row r="566" spans="1:30" x14ac:dyDescent="0.2">
      <c r="A566" s="101"/>
      <c r="B566" s="101"/>
      <c r="C566" s="101"/>
      <c r="D566" s="101"/>
      <c r="E566" s="101"/>
      <c r="F566" s="101"/>
      <c r="G566" s="101"/>
      <c r="H566" s="101"/>
      <c r="I566" s="101"/>
      <c r="J566" s="101"/>
      <c r="K566" s="101"/>
      <c r="L566" s="101"/>
      <c r="M566" s="111"/>
      <c r="N566" s="115"/>
      <c r="O566" s="111"/>
      <c r="P566" s="115"/>
      <c r="Q566" s="118"/>
      <c r="AC566" s="118"/>
      <c r="AD566" s="118"/>
    </row>
    <row r="567" spans="1:30" x14ac:dyDescent="0.2">
      <c r="A567" s="101"/>
      <c r="B567" s="101"/>
      <c r="C567" s="101"/>
      <c r="D567" s="101"/>
      <c r="E567" s="101"/>
      <c r="F567" s="101"/>
      <c r="G567" s="101"/>
      <c r="H567" s="101"/>
      <c r="I567" s="101"/>
      <c r="J567" s="101"/>
      <c r="K567" s="101"/>
      <c r="L567" s="101"/>
      <c r="M567" s="111"/>
      <c r="N567" s="115"/>
      <c r="O567" s="111"/>
      <c r="P567" s="115"/>
      <c r="Q567" s="118"/>
      <c r="T567" s="99"/>
      <c r="U567" s="99"/>
      <c r="V567" s="102"/>
      <c r="W567" s="101"/>
      <c r="X567" s="101"/>
      <c r="Y567" s="101"/>
      <c r="Z567" s="101"/>
      <c r="AC567" s="111"/>
      <c r="AD567" s="115"/>
    </row>
    <row r="568" spans="1:30" x14ac:dyDescent="0.2">
      <c r="A568" s="99"/>
      <c r="B568" s="99"/>
      <c r="C568" s="102"/>
      <c r="D568" s="102"/>
      <c r="E568" s="102"/>
      <c r="F568" s="101"/>
      <c r="G568" s="101"/>
      <c r="H568" s="101"/>
      <c r="I568" s="101"/>
      <c r="J568" s="101"/>
      <c r="K568" s="101"/>
      <c r="L568" s="101"/>
      <c r="M568" s="101"/>
      <c r="N568" s="111"/>
      <c r="O568" s="101"/>
      <c r="P568" s="111"/>
      <c r="Q568" s="115"/>
      <c r="T568" s="101"/>
      <c r="U568" s="101"/>
      <c r="V568" s="101"/>
      <c r="W568" s="101"/>
      <c r="X568" s="101"/>
      <c r="Y568" s="101"/>
      <c r="Z568" s="101"/>
      <c r="AA568" s="101"/>
      <c r="AB568" s="101"/>
      <c r="AC568" s="111"/>
      <c r="AD568" s="115"/>
    </row>
    <row r="569" spans="1:30" x14ac:dyDescent="0.2">
      <c r="A569" s="101"/>
      <c r="B569" s="101"/>
      <c r="C569" s="101"/>
      <c r="D569" s="101"/>
      <c r="E569" s="101"/>
      <c r="F569" s="101"/>
      <c r="G569" s="101"/>
      <c r="H569" s="101"/>
      <c r="I569" s="101"/>
      <c r="J569" s="101"/>
      <c r="K569" s="101"/>
      <c r="L569" s="101"/>
      <c r="M569" s="101"/>
      <c r="N569" s="111"/>
      <c r="O569" s="101"/>
      <c r="P569" s="111"/>
      <c r="Q569" s="115"/>
      <c r="T569" s="99"/>
      <c r="U569" s="99"/>
      <c r="V569" s="441"/>
      <c r="W569" s="441"/>
      <c r="X569" s="441"/>
      <c r="Y569" s="441"/>
      <c r="Z569" s="441"/>
      <c r="AA569" s="101"/>
      <c r="AB569" s="101"/>
      <c r="AC569" s="111"/>
      <c r="AD569" s="115"/>
    </row>
    <row r="570" spans="1:30" x14ac:dyDescent="0.2">
      <c r="A570" s="99"/>
      <c r="B570" s="99"/>
      <c r="C570" s="762"/>
      <c r="D570" s="762"/>
      <c r="E570" s="762"/>
      <c r="F570" s="762"/>
      <c r="G570" s="762"/>
      <c r="H570" s="762"/>
      <c r="I570" s="762"/>
      <c r="J570" s="762"/>
      <c r="K570" s="762"/>
      <c r="L570" s="762"/>
      <c r="M570" s="762"/>
      <c r="N570" s="111"/>
      <c r="O570" s="441"/>
      <c r="P570" s="111"/>
      <c r="Q570" s="115"/>
      <c r="T570" s="101"/>
      <c r="U570" s="101"/>
      <c r="V570" s="441"/>
      <c r="W570" s="441"/>
      <c r="X570" s="441"/>
      <c r="Y570" s="441"/>
      <c r="Z570" s="441"/>
      <c r="AA570" s="441"/>
      <c r="AB570" s="441"/>
      <c r="AC570" s="111"/>
      <c r="AD570" s="115"/>
    </row>
    <row r="571" spans="1:30" x14ac:dyDescent="0.2">
      <c r="A571" s="101"/>
      <c r="B571" s="101"/>
      <c r="C571" s="762"/>
      <c r="D571" s="762"/>
      <c r="E571" s="762"/>
      <c r="F571" s="762"/>
      <c r="G571" s="762"/>
      <c r="H571" s="762"/>
      <c r="I571" s="762"/>
      <c r="J571" s="762"/>
      <c r="K571" s="762"/>
      <c r="L571" s="762"/>
      <c r="M571" s="762"/>
      <c r="N571" s="111"/>
      <c r="O571" s="441"/>
      <c r="P571" s="111"/>
      <c r="Q571" s="115"/>
      <c r="T571" s="101"/>
      <c r="U571" s="101"/>
      <c r="V571" s="441"/>
      <c r="W571" s="441"/>
      <c r="X571" s="441"/>
      <c r="Y571" s="441"/>
      <c r="Z571" s="441"/>
      <c r="AA571" s="441"/>
      <c r="AB571" s="441"/>
      <c r="AC571" s="111"/>
      <c r="AD571" s="115"/>
    </row>
    <row r="572" spans="1:30" x14ac:dyDescent="0.2">
      <c r="A572" s="101"/>
      <c r="B572" s="101"/>
      <c r="C572" s="762"/>
      <c r="D572" s="762"/>
      <c r="E572" s="762"/>
      <c r="F572" s="762"/>
      <c r="G572" s="762"/>
      <c r="H572" s="762"/>
      <c r="I572" s="762"/>
      <c r="J572" s="762"/>
      <c r="K572" s="762"/>
      <c r="L572" s="762"/>
      <c r="M572" s="762"/>
      <c r="N572" s="111"/>
      <c r="O572" s="441"/>
      <c r="P572" s="111"/>
      <c r="Q572" s="115"/>
      <c r="T572" s="101"/>
      <c r="U572" s="101"/>
      <c r="V572" s="441"/>
      <c r="W572" s="441"/>
      <c r="X572" s="441"/>
      <c r="Y572" s="441"/>
      <c r="Z572" s="441"/>
      <c r="AA572" s="441"/>
      <c r="AB572" s="441"/>
      <c r="AC572" s="111"/>
      <c r="AD572" s="115"/>
    </row>
    <row r="573" spans="1:30" x14ac:dyDescent="0.2">
      <c r="A573" s="101"/>
      <c r="B573" s="101"/>
      <c r="C573" s="762"/>
      <c r="D573" s="762"/>
      <c r="E573" s="762"/>
      <c r="F573" s="762"/>
      <c r="G573" s="762"/>
      <c r="H573" s="762"/>
      <c r="I573" s="762"/>
      <c r="J573" s="762"/>
      <c r="K573" s="762"/>
      <c r="L573" s="762"/>
      <c r="M573" s="762"/>
      <c r="N573" s="111"/>
      <c r="O573" s="441"/>
      <c r="P573" s="111"/>
      <c r="Q573" s="115"/>
      <c r="T573" s="101"/>
      <c r="U573" s="101"/>
      <c r="V573" s="101"/>
      <c r="W573" s="101"/>
      <c r="X573" s="101"/>
      <c r="Y573" s="101"/>
      <c r="Z573" s="101"/>
      <c r="AA573" s="441"/>
      <c r="AB573" s="441"/>
      <c r="AC573" s="111"/>
      <c r="AD573" s="115"/>
    </row>
    <row r="574" spans="1:30" x14ac:dyDescent="0.2">
      <c r="A574" s="101"/>
      <c r="B574" s="101"/>
      <c r="C574" s="101"/>
      <c r="D574" s="101"/>
      <c r="E574" s="101"/>
      <c r="F574" s="101"/>
      <c r="G574" s="101"/>
      <c r="H574" s="101"/>
      <c r="I574" s="101"/>
      <c r="J574" s="101"/>
      <c r="K574" s="101"/>
      <c r="L574" s="101"/>
      <c r="M574" s="101"/>
      <c r="N574" s="111"/>
      <c r="O574" s="101"/>
      <c r="P574" s="111"/>
      <c r="Q574" s="115"/>
      <c r="T574" s="101"/>
      <c r="U574" s="101"/>
      <c r="V574" s="106"/>
      <c r="W574" s="106"/>
      <c r="X574" s="106"/>
      <c r="Y574" s="106"/>
      <c r="Z574" s="106"/>
      <c r="AA574" s="101"/>
      <c r="AB574" s="101"/>
      <c r="AC574" s="112"/>
      <c r="AD574" s="116"/>
    </row>
    <row r="575" spans="1:30" x14ac:dyDescent="0.2">
      <c r="A575" s="101"/>
      <c r="B575" s="101"/>
      <c r="C575" s="106"/>
      <c r="D575" s="106"/>
      <c r="E575" s="106"/>
      <c r="F575" s="106"/>
      <c r="G575" s="106"/>
      <c r="H575" s="106"/>
      <c r="I575" s="106"/>
      <c r="J575" s="106"/>
      <c r="K575" s="106"/>
      <c r="L575" s="106"/>
      <c r="M575" s="106"/>
      <c r="N575" s="112"/>
      <c r="O575" s="106"/>
      <c r="P575" s="112"/>
      <c r="Q575" s="116"/>
      <c r="T575" s="107"/>
      <c r="U575" s="107"/>
      <c r="V575" s="108"/>
      <c r="W575" s="108"/>
      <c r="X575" s="108"/>
      <c r="Y575" s="108"/>
      <c r="Z575" s="108"/>
      <c r="AA575" s="106"/>
      <c r="AB575" s="106"/>
      <c r="AC575" s="113"/>
      <c r="AD575" s="117"/>
    </row>
    <row r="576" spans="1:30" x14ac:dyDescent="0.2">
      <c r="A576" s="107"/>
      <c r="B576" s="107"/>
      <c r="C576" s="108"/>
      <c r="D576" s="108"/>
      <c r="E576" s="108"/>
      <c r="F576" s="108"/>
      <c r="G576" s="108"/>
      <c r="H576" s="108"/>
      <c r="I576" s="108"/>
      <c r="J576" s="108"/>
      <c r="K576" s="108"/>
      <c r="L576" s="108"/>
      <c r="M576" s="108"/>
      <c r="N576" s="113"/>
      <c r="O576" s="108"/>
      <c r="P576" s="113"/>
      <c r="Q576" s="117"/>
      <c r="T576" s="107"/>
      <c r="U576" s="107"/>
      <c r="V576" s="108"/>
      <c r="W576" s="108"/>
      <c r="X576" s="108"/>
      <c r="Y576" s="108"/>
      <c r="Z576" s="108"/>
      <c r="AA576" s="108"/>
      <c r="AB576" s="108"/>
      <c r="AC576" s="113"/>
      <c r="AD576" s="117"/>
    </row>
    <row r="577" spans="1:30" x14ac:dyDescent="0.2">
      <c r="A577" s="107"/>
      <c r="B577" s="107"/>
      <c r="C577" s="108"/>
      <c r="D577" s="108"/>
      <c r="E577" s="108"/>
      <c r="F577" s="108"/>
      <c r="G577" s="108"/>
      <c r="H577" s="108"/>
      <c r="I577" s="108"/>
      <c r="J577" s="108"/>
      <c r="K577" s="108"/>
      <c r="L577" s="108"/>
      <c r="M577" s="108"/>
      <c r="N577" s="113"/>
      <c r="O577" s="108"/>
      <c r="P577" s="113"/>
      <c r="Q577" s="117"/>
      <c r="T577" s="107"/>
      <c r="U577" s="107"/>
      <c r="V577" s="108"/>
      <c r="W577" s="108"/>
      <c r="X577" s="108"/>
      <c r="Y577" s="108"/>
      <c r="Z577" s="108"/>
      <c r="AA577" s="108"/>
      <c r="AB577" s="108"/>
      <c r="AC577" s="113"/>
      <c r="AD577" s="117"/>
    </row>
    <row r="578" spans="1:30" x14ac:dyDescent="0.2">
      <c r="A578" s="107"/>
      <c r="B578" s="107"/>
      <c r="C578" s="108"/>
      <c r="D578" s="108"/>
      <c r="E578" s="108"/>
      <c r="F578" s="108"/>
      <c r="G578" s="108"/>
      <c r="H578" s="108"/>
      <c r="I578" s="108"/>
      <c r="J578" s="108"/>
      <c r="K578" s="108"/>
      <c r="L578" s="108"/>
      <c r="M578" s="108"/>
      <c r="N578" s="113"/>
      <c r="O578" s="108"/>
      <c r="P578" s="113"/>
      <c r="Q578" s="117"/>
      <c r="T578" s="107"/>
      <c r="U578" s="107"/>
      <c r="V578" s="108"/>
      <c r="W578" s="108"/>
      <c r="X578" s="108"/>
      <c r="Y578" s="108"/>
      <c r="Z578" s="108"/>
      <c r="AA578" s="108"/>
      <c r="AB578" s="108"/>
      <c r="AC578" s="113"/>
      <c r="AD578" s="117"/>
    </row>
    <row r="579" spans="1:30" x14ac:dyDescent="0.2">
      <c r="A579" s="107"/>
      <c r="B579" s="107"/>
      <c r="C579" s="108"/>
      <c r="D579" s="108"/>
      <c r="E579" s="108"/>
      <c r="F579" s="108"/>
      <c r="G579" s="108"/>
      <c r="H579" s="108"/>
      <c r="I579" s="108"/>
      <c r="J579" s="108"/>
      <c r="K579" s="108"/>
      <c r="L579" s="108"/>
      <c r="M579" s="108"/>
      <c r="N579" s="113"/>
      <c r="O579" s="108"/>
      <c r="P579" s="113"/>
      <c r="Q579" s="117"/>
      <c r="T579" s="107"/>
      <c r="U579" s="107"/>
      <c r="V579" s="108"/>
      <c r="W579" s="108"/>
      <c r="X579" s="108"/>
      <c r="Y579" s="108"/>
      <c r="Z579" s="108"/>
      <c r="AA579" s="108"/>
      <c r="AB579" s="108"/>
      <c r="AC579" s="113"/>
      <c r="AD579" s="117"/>
    </row>
    <row r="580" spans="1:30" x14ac:dyDescent="0.2">
      <c r="A580" s="107"/>
      <c r="B580" s="107"/>
      <c r="C580" s="108"/>
      <c r="D580" s="108"/>
      <c r="E580" s="108"/>
      <c r="F580" s="108"/>
      <c r="G580" s="108"/>
      <c r="H580" s="108"/>
      <c r="I580" s="108"/>
      <c r="J580" s="108"/>
      <c r="K580" s="108"/>
      <c r="L580" s="108"/>
      <c r="M580" s="108"/>
      <c r="N580" s="113"/>
      <c r="O580" s="108"/>
      <c r="P580" s="113"/>
      <c r="Q580" s="117"/>
      <c r="T580" s="107"/>
      <c r="U580" s="107"/>
      <c r="V580" s="108"/>
      <c r="W580" s="108"/>
      <c r="X580" s="108"/>
      <c r="Y580" s="108"/>
      <c r="Z580" s="108"/>
      <c r="AA580" s="108"/>
      <c r="AB580" s="108"/>
      <c r="AC580" s="113"/>
      <c r="AD580" s="117"/>
    </row>
    <row r="581" spans="1:30" x14ac:dyDescent="0.2">
      <c r="A581" s="107"/>
      <c r="B581" s="107"/>
      <c r="C581" s="108"/>
      <c r="D581" s="108"/>
      <c r="E581" s="108"/>
      <c r="F581" s="108"/>
      <c r="G581" s="108"/>
      <c r="H581" s="108"/>
      <c r="I581" s="108"/>
      <c r="J581" s="108"/>
      <c r="K581" s="108"/>
      <c r="L581" s="108"/>
      <c r="M581" s="108"/>
      <c r="N581" s="113"/>
      <c r="O581" s="108"/>
      <c r="P581" s="113"/>
      <c r="Q581" s="117"/>
      <c r="T581" s="107"/>
      <c r="U581" s="107"/>
      <c r="V581" s="108"/>
      <c r="W581" s="108"/>
      <c r="X581" s="108"/>
      <c r="Y581" s="108"/>
      <c r="Z581" s="108"/>
      <c r="AA581" s="108"/>
      <c r="AB581" s="108"/>
      <c r="AC581" s="113"/>
      <c r="AD581" s="117"/>
    </row>
    <row r="582" spans="1:30" x14ac:dyDescent="0.2">
      <c r="A582" s="107"/>
      <c r="B582" s="107"/>
      <c r="C582" s="108"/>
      <c r="D582" s="108"/>
      <c r="E582" s="108"/>
      <c r="F582" s="108"/>
      <c r="G582" s="108"/>
      <c r="H582" s="108"/>
      <c r="I582" s="108"/>
      <c r="J582" s="108"/>
      <c r="K582" s="108"/>
      <c r="L582" s="108"/>
      <c r="M582" s="108"/>
      <c r="N582" s="113"/>
      <c r="O582" s="108"/>
      <c r="P582" s="113"/>
      <c r="Q582" s="117"/>
      <c r="AA582" s="108"/>
      <c r="AB582" s="108"/>
    </row>
  </sheetData>
  <mergeCells count="108">
    <mergeCell ref="C570:M570"/>
    <mergeCell ref="C571:M571"/>
    <mergeCell ref="C572:M572"/>
    <mergeCell ref="C573:M573"/>
    <mergeCell ref="A75:A77"/>
    <mergeCell ref="S75:S77"/>
    <mergeCell ref="A78:A80"/>
    <mergeCell ref="S78:S80"/>
    <mergeCell ref="A81:B81"/>
    <mergeCell ref="S81:T81"/>
    <mergeCell ref="A66:A68"/>
    <mergeCell ref="S66:S68"/>
    <mergeCell ref="A69:A71"/>
    <mergeCell ref="S69:S71"/>
    <mergeCell ref="A72:A74"/>
    <mergeCell ref="S72:S74"/>
    <mergeCell ref="AG58:AH58"/>
    <mergeCell ref="AI58:AI59"/>
    <mergeCell ref="A60:A62"/>
    <mergeCell ref="S60:S62"/>
    <mergeCell ref="A63:A65"/>
    <mergeCell ref="S63:S65"/>
    <mergeCell ref="Q58:Q59"/>
    <mergeCell ref="S58:T59"/>
    <mergeCell ref="U58:X58"/>
    <mergeCell ref="Y58:AB58"/>
    <mergeCell ref="AC58:AD58"/>
    <mergeCell ref="AE58:AF58"/>
    <mergeCell ref="D55:Q55"/>
    <mergeCell ref="V55:AI55"/>
    <mergeCell ref="D56:Q56"/>
    <mergeCell ref="V56:AI56"/>
    <mergeCell ref="A58:B59"/>
    <mergeCell ref="C58:F58"/>
    <mergeCell ref="G58:J58"/>
    <mergeCell ref="K58:L58"/>
    <mergeCell ref="M58:N58"/>
    <mergeCell ref="O58:P58"/>
    <mergeCell ref="A51:B56"/>
    <mergeCell ref="C51:Q51"/>
    <mergeCell ref="S51:T56"/>
    <mergeCell ref="U51:AI51"/>
    <mergeCell ref="D52:Q52"/>
    <mergeCell ref="V52:AI52"/>
    <mergeCell ref="D53:Q53"/>
    <mergeCell ref="V53:AI53"/>
    <mergeCell ref="D54:Q54"/>
    <mergeCell ref="V54:AI54"/>
    <mergeCell ref="M42:P42"/>
    <mergeCell ref="AE42:AH42"/>
    <mergeCell ref="A43:C45"/>
    <mergeCell ref="K43:K49"/>
    <mergeCell ref="L43:L49"/>
    <mergeCell ref="S43:U45"/>
    <mergeCell ref="AC43:AC49"/>
    <mergeCell ref="AD43:AD49"/>
    <mergeCell ref="A34:A36"/>
    <mergeCell ref="S34:S36"/>
    <mergeCell ref="A37:A39"/>
    <mergeCell ref="S37:S39"/>
    <mergeCell ref="A40:B40"/>
    <mergeCell ref="S40:T40"/>
    <mergeCell ref="A25:A27"/>
    <mergeCell ref="S25:S27"/>
    <mergeCell ref="A28:A30"/>
    <mergeCell ref="S28:S30"/>
    <mergeCell ref="A31:A33"/>
    <mergeCell ref="S31:S33"/>
    <mergeCell ref="AG17:AH17"/>
    <mergeCell ref="AI17:AI18"/>
    <mergeCell ref="A19:A21"/>
    <mergeCell ref="S19:S21"/>
    <mergeCell ref="A22:A24"/>
    <mergeCell ref="S22:S24"/>
    <mergeCell ref="Q17:Q18"/>
    <mergeCell ref="S17:T18"/>
    <mergeCell ref="U17:X17"/>
    <mergeCell ref="Y17:AB17"/>
    <mergeCell ref="AC17:AD17"/>
    <mergeCell ref="AE17:AF17"/>
    <mergeCell ref="D15:Q15"/>
    <mergeCell ref="V15:AI15"/>
    <mergeCell ref="A17:B18"/>
    <mergeCell ref="C17:F17"/>
    <mergeCell ref="G17:J17"/>
    <mergeCell ref="K17:L17"/>
    <mergeCell ref="M17:N17"/>
    <mergeCell ref="O17:P17"/>
    <mergeCell ref="A10:B15"/>
    <mergeCell ref="C10:Q10"/>
    <mergeCell ref="S10:T15"/>
    <mergeCell ref="U10:AI10"/>
    <mergeCell ref="D11:Q11"/>
    <mergeCell ref="V11:AI11"/>
    <mergeCell ref="D12:Q12"/>
    <mergeCell ref="V12:AI12"/>
    <mergeCell ref="D13:Q13"/>
    <mergeCell ref="V13:AI13"/>
    <mergeCell ref="M1:P1"/>
    <mergeCell ref="AE1:AH1"/>
    <mergeCell ref="A2:C4"/>
    <mergeCell ref="K2:K8"/>
    <mergeCell ref="L2:L8"/>
    <mergeCell ref="S2:U4"/>
    <mergeCell ref="AC2:AC8"/>
    <mergeCell ref="AD2:AD8"/>
    <mergeCell ref="D14:Q14"/>
    <mergeCell ref="V14:AI14"/>
  </mergeCells>
  <conditionalFormatting sqref="AD2">
    <cfRule type="cellIs" dxfId="539" priority="122" operator="notEqual">
      <formula>0</formula>
    </cfRule>
  </conditionalFormatting>
  <conditionalFormatting sqref="L2">
    <cfRule type="cellIs" dxfId="538" priority="125" operator="notEqual">
      <formula>0</formula>
    </cfRule>
  </conditionalFormatting>
  <conditionalFormatting sqref="F3">
    <cfRule type="cellIs" dxfId="537" priority="124" operator="notEqual">
      <formula>IF(OR(COUNT(C19:C21)&lt;&gt;0,COUNT(G19:G21)&lt;&gt;0),1,0)+IF(OR(COUNT(C22:C24)&lt;&gt;0,COUNT(G22:G24)&lt;&gt;0),1,0)+IF(OR(COUNT(C25:C27)&lt;&gt;0,COUNT(G25:G27)&lt;&gt;0),1,0)+IF(OR(COUNT(C28:C30)&lt;&gt;0,COUNT(G28:G30)&lt;&gt;0),1,0)+IF(OR(COUNT(C31:C33)&lt;&gt;0,COUNT(G31:G33)&lt;&gt;0),1,0)+IF(OR(COUNT(C34:C36)&lt;&gt;0,COUNT(G34:G36)&lt;&gt;0),1,0)+IF(OR(COUNT(C37:C39)&lt;&gt;0,COUNT(G37:G39)&lt;&gt;0),1,0)</formula>
    </cfRule>
  </conditionalFormatting>
  <conditionalFormatting sqref="X3">
    <cfRule type="cellIs" dxfId="536" priority="123" operator="notEqual">
      <formula>IF(OR(COUNT(U19:U21)&lt;&gt;0,COUNT(Y19:Y21)&lt;&gt;0),1,0)+IF(OR(COUNT(U22:U24)&lt;&gt;0,COUNT(Y22:Y24)&lt;&gt;0),1,0)+IF(OR(COUNT(U25:U27)&lt;&gt;0,COUNT(Y25:Y27)&lt;&gt;0),1,0)+IF(OR(COUNT(U28:U30)&lt;&gt;0,COUNT(Y28:Y30)&lt;&gt;0),1,0)+IF(OR(COUNT(U31:U33)&lt;&gt;0,COUNT(Y31:Y33)&lt;&gt;0),1,0)+IF(OR(COUNT(U34:U36)&lt;&gt;0,COUNT(Y34:Y36)&lt;&gt;0),1,0)+IF(OR(COUNT(U37:U39)&lt;&gt;0,COUNT(Y37:Y39)&lt;&gt;0),1,0)</formula>
    </cfRule>
  </conditionalFormatting>
  <conditionalFormatting sqref="C40">
    <cfRule type="cellIs" dxfId="535" priority="99" operator="between">
      <formula>0.9*SUM($C$19:$C$39)</formula>
      <formula>1.1*SUM($C$19:$C$39)</formula>
    </cfRule>
  </conditionalFormatting>
  <conditionalFormatting sqref="K40">
    <cfRule type="cellIs" dxfId="534" priority="98" operator="between">
      <formula>0.9*SUM(K19:K39)</formula>
      <formula>1.1*SUM(K19:K39)</formula>
    </cfRule>
  </conditionalFormatting>
  <conditionalFormatting sqref="M40">
    <cfRule type="cellIs" dxfId="533" priority="97" operator="between">
      <formula>0.9*SUM(M19:M39)</formula>
      <formula>1.1*SUM(M19:M39)</formula>
    </cfRule>
  </conditionalFormatting>
  <conditionalFormatting sqref="O40">
    <cfRule type="cellIs" dxfId="532" priority="96" operator="between">
      <formula>0.9*SUM(O19:O39)</formula>
      <formula>1.1*SUM(O19:O39)</formula>
    </cfRule>
  </conditionalFormatting>
  <conditionalFormatting sqref="I40">
    <cfRule type="cellIs" dxfId="531" priority="95" operator="between">
      <formula>0.9*$G$40</formula>
      <formula>1.1*$G$40</formula>
    </cfRule>
  </conditionalFormatting>
  <conditionalFormatting sqref="L40">
    <cfRule type="cellIs" dxfId="530" priority="94" operator="between">
      <formula>0.9*$K$40</formula>
      <formula>1.1*$K$40</formula>
    </cfRule>
  </conditionalFormatting>
  <conditionalFormatting sqref="N40">
    <cfRule type="cellIs" dxfId="529" priority="93" operator="between">
      <formula>0.9*$M$40</formula>
      <formula>1.1*$M$40</formula>
    </cfRule>
  </conditionalFormatting>
  <conditionalFormatting sqref="P40">
    <cfRule type="cellIs" dxfId="528" priority="92" operator="between">
      <formula>0.9*$O$40</formula>
      <formula>1.1*$O$40</formula>
    </cfRule>
  </conditionalFormatting>
  <conditionalFormatting sqref="U40">
    <cfRule type="cellIs" dxfId="527" priority="91" operator="between">
      <formula>0.9*SUM(U19:U39)</formula>
      <formula>1.1*SUM(U19:U39)</formula>
    </cfRule>
  </conditionalFormatting>
  <conditionalFormatting sqref="Y40">
    <cfRule type="cellIs" dxfId="526" priority="90" operator="between">
      <formula>0.9*SUM(Y19:Y39)</formula>
      <formula>1.1*SUM(U19:Y39)</formula>
    </cfRule>
  </conditionalFormatting>
  <conditionalFormatting sqref="AC40">
    <cfRule type="cellIs" dxfId="525" priority="89" operator="between">
      <formula>0.9*SUM(AC19:AC39)</formula>
      <formula>1.1*SUM(AC19:AC39)</formula>
    </cfRule>
  </conditionalFormatting>
  <conditionalFormatting sqref="AE40">
    <cfRule type="cellIs" dxfId="524" priority="88" operator="between">
      <formula>0.9*SUM(AE19:AE39)</formula>
      <formula>1.1*SUM(AE19:AE39)</formula>
    </cfRule>
  </conditionalFormatting>
  <conditionalFormatting sqref="AG40">
    <cfRule type="cellIs" dxfId="523" priority="87" operator="between">
      <formula>0.9*SUM(AG19:AG39)</formula>
      <formula>1.1*SUM(AG19:AG39)</formula>
    </cfRule>
  </conditionalFormatting>
  <conditionalFormatting sqref="W40">
    <cfRule type="cellIs" dxfId="522" priority="86" operator="between">
      <formula>0.9*$U$40</formula>
      <formula>1.1*$U$40</formula>
    </cfRule>
  </conditionalFormatting>
  <conditionalFormatting sqref="AA40">
    <cfRule type="cellIs" dxfId="521" priority="85" operator="between">
      <formula>0.9*$Y$40</formula>
      <formula>1.1*$Y$40</formula>
    </cfRule>
  </conditionalFormatting>
  <conditionalFormatting sqref="AD40">
    <cfRule type="cellIs" dxfId="520" priority="84" operator="between">
      <formula>0.9*$AC$40</formula>
      <formula>1.1*$AC$40</formula>
    </cfRule>
  </conditionalFormatting>
  <conditionalFormatting sqref="AF40">
    <cfRule type="cellIs" dxfId="519" priority="83" operator="between">
      <formula>0.9*$AE$40</formula>
      <formula>1.1*$AE$40</formula>
    </cfRule>
  </conditionalFormatting>
  <conditionalFormatting sqref="AH40">
    <cfRule type="cellIs" dxfId="518" priority="82" operator="between">
      <formula>0.9*$AG$40</formula>
      <formula>1.1*$AG$40</formula>
    </cfRule>
  </conditionalFormatting>
  <conditionalFormatting sqref="G40">
    <cfRule type="cellIs" dxfId="517" priority="81" operator="between">
      <formula>0.9*SUM($G$19:$G$39)</formula>
      <formula>1.1*SUM($G$19:$G$39)</formula>
    </cfRule>
  </conditionalFormatting>
  <conditionalFormatting sqref="E40">
    <cfRule type="cellIs" dxfId="516" priority="80" operator="between">
      <formula>0.9*$C$40</formula>
      <formula>1.1*$C$40</formula>
    </cfRule>
  </conditionalFormatting>
  <conditionalFormatting sqref="C81">
    <cfRule type="cellIs" dxfId="515" priority="79" operator="between">
      <formula>0.9*SUM(C60:C80)</formula>
      <formula>1.1*SUM(C60:C80)</formula>
    </cfRule>
  </conditionalFormatting>
  <conditionalFormatting sqref="G81">
    <cfRule type="cellIs" dxfId="514" priority="78" operator="between">
      <formula>0.9*SUM(G60:G80)</formula>
      <formula>1.1*SUM(G60:G80)</formula>
    </cfRule>
  </conditionalFormatting>
  <conditionalFormatting sqref="K81">
    <cfRule type="cellIs" dxfId="513" priority="77" operator="between">
      <formula>0.9*SUM(K60:K80)</formula>
      <formula>1.1*SUM(K60:K80)</formula>
    </cfRule>
  </conditionalFormatting>
  <conditionalFormatting sqref="M81">
    <cfRule type="cellIs" dxfId="512" priority="76" operator="between">
      <formula>0.9*SUM(M60:M80)</formula>
      <formula>1.1*SUM(M60:M80)</formula>
    </cfRule>
  </conditionalFormatting>
  <conditionalFormatting sqref="O81">
    <cfRule type="cellIs" dxfId="511" priority="75" operator="between">
      <formula>0.9*SUM(O60:O80)</formula>
      <formula>1.1*SUM(O60:O80)</formula>
    </cfRule>
  </conditionalFormatting>
  <conditionalFormatting sqref="E81">
    <cfRule type="cellIs" dxfId="510" priority="74" operator="between">
      <formula>0.9*$C$81</formula>
      <formula>1.1*$C$81</formula>
    </cfRule>
  </conditionalFormatting>
  <conditionalFormatting sqref="I81">
    <cfRule type="cellIs" dxfId="509" priority="73" operator="between">
      <formula>0.9*$G$81</formula>
      <formula>1.1*$G$81</formula>
    </cfRule>
  </conditionalFormatting>
  <conditionalFormatting sqref="L81">
    <cfRule type="cellIs" dxfId="508" priority="72" operator="between">
      <formula>0.9*$K$81</formula>
      <formula>1.1*$K$81</formula>
    </cfRule>
  </conditionalFormatting>
  <conditionalFormatting sqref="N81">
    <cfRule type="cellIs" dxfId="507" priority="71" operator="between">
      <formula>0.9*$M$81</formula>
      <formula>1.1*$M$81</formula>
    </cfRule>
  </conditionalFormatting>
  <conditionalFormatting sqref="P81">
    <cfRule type="cellIs" dxfId="506" priority="70" operator="between">
      <formula>0.9*$O$81</formula>
      <formula>1.1*$O$81</formula>
    </cfRule>
  </conditionalFormatting>
  <conditionalFormatting sqref="U81">
    <cfRule type="cellIs" dxfId="505" priority="69" operator="between">
      <formula>0.9*SUM(U60:U80)</formula>
      <formula>1.1*SUM(U60:U80)</formula>
    </cfRule>
  </conditionalFormatting>
  <conditionalFormatting sqref="Y81">
    <cfRule type="cellIs" dxfId="504" priority="68" operator="between">
      <formula>0.9*SUM(Y60:Y80)</formula>
      <formula>1.1*SUM(Y60:Y80)</formula>
    </cfRule>
  </conditionalFormatting>
  <conditionalFormatting sqref="AC81">
    <cfRule type="cellIs" dxfId="503" priority="67" operator="between">
      <formula>0.9*SUM(AC60:AC80)</formula>
      <formula>1.1*SUM(AC60:AC80)</formula>
    </cfRule>
  </conditionalFormatting>
  <conditionalFormatting sqref="AE81">
    <cfRule type="cellIs" dxfId="502" priority="66" operator="between">
      <formula>0.9*SUM(AE60:AE80)</formula>
      <formula>1.1*SUM(AE60:AE80)</formula>
    </cfRule>
  </conditionalFormatting>
  <conditionalFormatting sqref="AG81">
    <cfRule type="cellIs" dxfId="501" priority="65" operator="between">
      <formula>0.9*SUM(AG60:AG80)</formula>
      <formula>1.1*SUM(AG60:AG80)</formula>
    </cfRule>
  </conditionalFormatting>
  <conditionalFormatting sqref="W81">
    <cfRule type="cellIs" dxfId="500" priority="64" operator="between">
      <formula>0.9*$U$81</formula>
      <formula>1.1*$U$81</formula>
    </cfRule>
  </conditionalFormatting>
  <conditionalFormatting sqref="AA81">
    <cfRule type="cellIs" dxfId="499" priority="63" operator="between">
      <formula>0.9*$Y$81</formula>
      <formula>1.1*$Y$81</formula>
    </cfRule>
  </conditionalFormatting>
  <conditionalFormatting sqref="AD81">
    <cfRule type="cellIs" dxfId="498" priority="62" operator="between">
      <formula>0.9*$AC$81</formula>
      <formula>1.1*$AC$81</formula>
    </cfRule>
  </conditionalFormatting>
  <conditionalFormatting sqref="AF81">
    <cfRule type="cellIs" dxfId="497" priority="61" operator="between">
      <formula>0.9*$AE$81</formula>
      <formula>1.1*$AE$81</formula>
    </cfRule>
  </conditionalFormatting>
  <conditionalFormatting sqref="AH81">
    <cfRule type="cellIs" dxfId="496" priority="60" operator="between">
      <formula>0.9*$AG$81</formula>
      <formula>1.1*$AG$81</formula>
    </cfRule>
  </conditionalFormatting>
  <conditionalFormatting sqref="X5">
    <cfRule type="cellIs" dxfId="495" priority="57" operator="notEqual">
      <formula>COUNT($AC$19:$AC$39)</formula>
    </cfRule>
  </conditionalFormatting>
  <conditionalFormatting sqref="F5">
    <cfRule type="cellIs" dxfId="494" priority="56" operator="notEqual">
      <formula>COUNT($K$19:$K$39)</formula>
    </cfRule>
  </conditionalFormatting>
  <conditionalFormatting sqref="F44">
    <cfRule type="cellIs" dxfId="493" priority="55" operator="notEqual">
      <formula>IF(OR(COUNT(C60:C62)&lt;&gt;0,COUNT(G60:G62)&lt;&gt;0),1,0)+IF(OR(COUNT(C63:C65)&lt;&gt;0,COUNT(G63:G65)&lt;&gt;0),1,0)+IF(OR(COUNT(C66:C68)&lt;&gt;0,COUNT(G66:G68)&lt;&gt;0),1,0)+IF(OR(COUNT(C69:C71)&lt;&gt;0,COUNT(G69:G71)&lt;&gt;0),1,0)+IF(OR(COUNT(C72:C74)&lt;&gt;0,COUNT(G72:G74)&lt;&gt;0),1,0)+IF(OR(COUNT(C75:C77)&lt;&gt;0,COUNT(G75:G77)&lt;&gt;0),1,0)+IF(OR(COUNT(C78:C80)&lt;&gt;0,COUNT(G78:G80)&lt;&gt;0),1,0)</formula>
    </cfRule>
  </conditionalFormatting>
  <conditionalFormatting sqref="X44">
    <cfRule type="cellIs" dxfId="492" priority="54" operator="notEqual">
      <formula>IF(OR(COUNT(U60:U62)&lt;&gt;0,COUNT(Y60:Y62)&lt;&gt;0),1,0)+IF(OR(COUNT(U63:U65)&lt;&gt;0,COUNT(Y63:Y65)&lt;&gt;0),1,0)+IF(OR(COUNT(U66:U68)&lt;&gt;0,COUNT(Y66:Y68)&lt;&gt;0),1,0)+IF(OR(COUNT(U69:U71)&lt;&gt;0,COUNT(Y69:Y71)&lt;&gt;0),1,0)+IF(OR(COUNT(U72:U74)&lt;&gt;0,COUNT(Y72:Y74)&lt;&gt;0),1,0)+IF(OR(COUNT(U75:U77)&lt;&gt;0,COUNT(Y75:Y77)&lt;&gt;0),1,0)+IF(OR(COUNT(U78:U80)&lt;&gt;0,COUNT(Y78:Y80)&lt;&gt;0),1,0)</formula>
    </cfRule>
  </conditionalFormatting>
  <conditionalFormatting sqref="AD43">
    <cfRule type="cellIs" dxfId="491" priority="52" operator="notEqual">
      <formula>0</formula>
    </cfRule>
  </conditionalFormatting>
  <conditionalFormatting sqref="L43">
    <cfRule type="cellIs" dxfId="490" priority="53" operator="notEqual">
      <formula>0</formula>
    </cfRule>
  </conditionalFormatting>
  <conditionalFormatting sqref="X46">
    <cfRule type="cellIs" dxfId="489" priority="51" operator="notEqual">
      <formula>COUNT($AC$60:$AC$80)</formula>
    </cfRule>
  </conditionalFormatting>
  <conditionalFormatting sqref="F46">
    <cfRule type="cellIs" dxfId="488" priority="50" operator="notEqual">
      <formula>COUNT($K$60:$K$80)</formula>
    </cfRule>
  </conditionalFormatting>
  <dataValidations count="3">
    <dataValidation type="decimal" allowBlank="1" showInputMessage="1" showErrorMessage="1" error="Must be blank or values between 0 an 100 inclusice." sqref="Q19:Q39 AI19:AI39 Q60:Q80 AI60:AI80" xr:uid="{11CC81C1-A503-4259-A1A7-1B04787B2A83}">
      <formula1>0</formula1>
      <formula2>100</formula2>
    </dataValidation>
    <dataValidation type="whole" errorStyle="warning" allowBlank="1" showInputMessage="1" showErrorMessage="1" promptTitle="Integers" prompt="Must be an integer between 1 and 52 inclusive." sqref="W2 E2 E43 W43" xr:uid="{817EE7F5-95C1-4ABE-8392-3CBDBCCE38BF}">
      <formula1>1</formula1>
      <formula2>52</formula2>
    </dataValidation>
    <dataValidation type="list" allowBlank="1" showInputMessage="1" showErrorMessage="1" promptTitle="Phases" sqref="A100:B103 A93:B94 A97:B97" xr:uid="{BC7B5DFE-41B7-431E-A3D5-6893005694D8}">
      <formula1>$A$89:$A$103</formula1>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38" operator="containsText" id="{A55B9984-7320-4FB1-82E8-93AB4685ADEC}">
            <xm:f>NOT(ISERROR(SEARCH($BH$7,E4)))</xm:f>
            <xm:f>$BH$7</xm:f>
            <x14:dxf>
              <fill>
                <patternFill>
                  <bgColor rgb="FF00B050"/>
                </patternFill>
              </fill>
            </x14:dxf>
          </x14:cfRule>
          <x14:cfRule type="containsText" priority="39" operator="containsText" id="{9C460148-20A2-415A-9C27-79AE09EA53C6}">
            <xm:f>NOT(ISERROR(SEARCH($BH$6,E4)))</xm:f>
            <xm:f>$BH$6</xm:f>
            <x14:dxf>
              <fill>
                <patternFill>
                  <bgColor theme="3" tint="0.79998168889431442"/>
                </patternFill>
              </fill>
            </x14:dxf>
          </x14:cfRule>
          <x14:cfRule type="containsText" priority="40" operator="containsText" id="{A8F03517-4734-4F21-9B76-B20ABC3F66C0}">
            <xm:f>NOT(ISERROR(SEARCH($BH$5,E4)))</xm:f>
            <xm:f>$BH$5</xm:f>
            <x14:dxf>
              <fill>
                <patternFill>
                  <bgColor rgb="FF92D050"/>
                </patternFill>
              </fill>
            </x14:dxf>
          </x14:cfRule>
          <x14:cfRule type="containsText" priority="41" operator="containsText" id="{C1E04FA5-A474-4C9C-8477-EDC2EBF269F0}">
            <xm:f>NOT(ISERROR(SEARCH($BH$4,E4)))</xm:f>
            <xm:f>$BH$4</xm:f>
            <x14:dxf>
              <fill>
                <patternFill>
                  <bgColor rgb="FF66FF66"/>
                </patternFill>
              </fill>
            </x14:dxf>
          </x14:cfRule>
          <x14:cfRule type="containsText" priority="42" operator="containsText" id="{D5AF1B0D-393B-4B98-AFAA-935E36A00991}">
            <xm:f>NOT(ISERROR(SEARCH($BH$3,E4)))</xm:f>
            <xm:f>$BH$3</xm:f>
            <x14:dxf>
              <fill>
                <patternFill>
                  <bgColor theme="5" tint="0.59996337778862885"/>
                </patternFill>
              </fill>
            </x14:dxf>
          </x14:cfRule>
          <x14:cfRule type="containsText" priority="43" operator="containsText" id="{7665CDA3-C508-4917-96B6-437E4E747E9B}">
            <xm:f>NOT(ISERROR(SEARCH($BH$2,E4)))</xm:f>
            <xm:f>$BH$2</xm:f>
            <x14:dxf>
              <fill>
                <patternFill>
                  <bgColor theme="5" tint="0.79998168889431442"/>
                </patternFill>
              </fill>
            </x14:dxf>
          </x14:cfRule>
          <xm:sqref>E4</xm:sqref>
        </x14:conditionalFormatting>
        <x14:conditionalFormatting xmlns:xm="http://schemas.microsoft.com/office/excel/2006/main">
          <x14:cfRule type="containsText" priority="32" operator="containsText" id="{1319766B-0562-4C4F-AFA7-EC29C9B40AC7}">
            <xm:f>NOT(ISERROR(SEARCH($BH$7,W4)))</xm:f>
            <xm:f>$BH$7</xm:f>
            <x14:dxf>
              <fill>
                <patternFill>
                  <bgColor rgb="FF00B050"/>
                </patternFill>
              </fill>
            </x14:dxf>
          </x14:cfRule>
          <x14:cfRule type="containsText" priority="33" operator="containsText" id="{A752DC98-4D02-48B5-9781-340BCF5D7593}">
            <xm:f>NOT(ISERROR(SEARCH($BH$6,W4)))</xm:f>
            <xm:f>$BH$6</xm:f>
            <x14:dxf>
              <fill>
                <patternFill>
                  <bgColor theme="3" tint="0.79998168889431442"/>
                </patternFill>
              </fill>
            </x14:dxf>
          </x14:cfRule>
          <x14:cfRule type="containsText" priority="34" operator="containsText" id="{A4F6FA4C-1719-4CE8-BC13-59B249C44BE9}">
            <xm:f>NOT(ISERROR(SEARCH($BH$5,W4)))</xm:f>
            <xm:f>$BH$5</xm:f>
            <x14:dxf>
              <fill>
                <patternFill>
                  <bgColor rgb="FF92D050"/>
                </patternFill>
              </fill>
            </x14:dxf>
          </x14:cfRule>
          <x14:cfRule type="containsText" priority="35" operator="containsText" id="{E18B431D-A79F-4E16-A5DE-C842A57D6F94}">
            <xm:f>NOT(ISERROR(SEARCH($BH$4,W4)))</xm:f>
            <xm:f>$BH$4</xm:f>
            <x14:dxf>
              <fill>
                <patternFill>
                  <bgColor rgb="FF66FF66"/>
                </patternFill>
              </fill>
            </x14:dxf>
          </x14:cfRule>
          <x14:cfRule type="containsText" priority="36" operator="containsText" id="{DEC30E51-5490-41AF-B086-F8714A5A75F1}">
            <xm:f>NOT(ISERROR(SEARCH($BH$3,W4)))</xm:f>
            <xm:f>$BH$3</xm:f>
            <x14:dxf>
              <fill>
                <patternFill>
                  <bgColor theme="5" tint="0.59996337778862885"/>
                </patternFill>
              </fill>
            </x14:dxf>
          </x14:cfRule>
          <x14:cfRule type="containsText" priority="37" operator="containsText" id="{CCD7E391-885C-46CB-B776-5E923EAD94C7}">
            <xm:f>NOT(ISERROR(SEARCH($BH$2,W4)))</xm:f>
            <xm:f>$BH$2</xm:f>
            <x14:dxf>
              <fill>
                <patternFill>
                  <bgColor theme="5" tint="0.79998168889431442"/>
                </patternFill>
              </fill>
            </x14:dxf>
          </x14:cfRule>
          <xm:sqref>W4</xm:sqref>
        </x14:conditionalFormatting>
        <x14:conditionalFormatting xmlns:xm="http://schemas.microsoft.com/office/excel/2006/main">
          <x14:cfRule type="containsText" priority="26" operator="containsText" id="{DF3A7FC6-79C2-4706-B2A4-F727FAA7A40A}">
            <xm:f>NOT(ISERROR(SEARCH($BH$7,E45)))</xm:f>
            <xm:f>$BH$7</xm:f>
            <x14:dxf>
              <fill>
                <patternFill>
                  <bgColor rgb="FF00B050"/>
                </patternFill>
              </fill>
            </x14:dxf>
          </x14:cfRule>
          <x14:cfRule type="containsText" priority="27" operator="containsText" id="{0EFE5A8A-2619-4F2E-A3E2-B8C9DEE36D7E}">
            <xm:f>NOT(ISERROR(SEARCH($BH$6,E45)))</xm:f>
            <xm:f>$BH$6</xm:f>
            <x14:dxf>
              <fill>
                <patternFill>
                  <bgColor theme="3" tint="0.79998168889431442"/>
                </patternFill>
              </fill>
            </x14:dxf>
          </x14:cfRule>
          <x14:cfRule type="containsText" priority="28" operator="containsText" id="{A0C20DF3-502F-4BD5-9F79-4761EA320162}">
            <xm:f>NOT(ISERROR(SEARCH($BH$5,E45)))</xm:f>
            <xm:f>$BH$5</xm:f>
            <x14:dxf>
              <fill>
                <patternFill>
                  <bgColor rgb="FF92D050"/>
                </patternFill>
              </fill>
            </x14:dxf>
          </x14:cfRule>
          <x14:cfRule type="containsText" priority="29" operator="containsText" id="{D312FC19-1043-48EB-8900-40C8A932E669}">
            <xm:f>NOT(ISERROR(SEARCH($BH$4,E45)))</xm:f>
            <xm:f>$BH$4</xm:f>
            <x14:dxf>
              <fill>
                <patternFill>
                  <bgColor rgb="FF66FF66"/>
                </patternFill>
              </fill>
            </x14:dxf>
          </x14:cfRule>
          <x14:cfRule type="containsText" priority="30" operator="containsText" id="{6780DDC5-9572-4DFC-8BFD-9E222A53BA04}">
            <xm:f>NOT(ISERROR(SEARCH($BH$3,E45)))</xm:f>
            <xm:f>$BH$3</xm:f>
            <x14:dxf>
              <fill>
                <patternFill>
                  <bgColor theme="5" tint="0.59996337778862885"/>
                </patternFill>
              </fill>
            </x14:dxf>
          </x14:cfRule>
          <x14:cfRule type="containsText" priority="31" operator="containsText" id="{D8B7F694-7E28-4CCA-AB0E-2B6788AA42C6}">
            <xm:f>NOT(ISERROR(SEARCH($BH$2,E45)))</xm:f>
            <xm:f>$BH$2</xm:f>
            <x14:dxf>
              <fill>
                <patternFill>
                  <bgColor theme="5" tint="0.79998168889431442"/>
                </patternFill>
              </fill>
            </x14:dxf>
          </x14:cfRule>
          <xm:sqref>E45</xm:sqref>
        </x14:conditionalFormatting>
        <x14:conditionalFormatting xmlns:xm="http://schemas.microsoft.com/office/excel/2006/main">
          <x14:cfRule type="containsText" priority="2" operator="containsText" id="{2CCE5E63-9707-41B7-AF31-97DBA0217732}">
            <xm:f>NOT(ISERROR(SEARCH($BH$7,W45)))</xm:f>
            <xm:f>$BH$7</xm:f>
            <x14:dxf>
              <fill>
                <patternFill>
                  <bgColor theme="6" tint="-0.24994659260841701"/>
                </patternFill>
              </fill>
            </x14:dxf>
          </x14:cfRule>
          <x14:cfRule type="containsText" priority="3" operator="containsText" id="{7A87BF8B-C7C2-47A0-BE93-175185BBFCFD}">
            <xm:f>NOT(ISERROR(SEARCH($BH$6,W45)))</xm:f>
            <xm:f>$BH$6</xm:f>
            <x14:dxf>
              <fill>
                <patternFill>
                  <bgColor theme="3" tint="0.79998168889431442"/>
                </patternFill>
              </fill>
            </x14:dxf>
          </x14:cfRule>
          <x14:cfRule type="containsText" priority="4" operator="containsText" id="{76044BBB-EE71-4B3C-8333-F522019D8EA5}">
            <xm:f>NOT(ISERROR(SEARCH($BH$5,W45)))</xm:f>
            <xm:f>$BH$5</xm:f>
            <x14:dxf>
              <fill>
                <patternFill>
                  <bgColor rgb="FF92D050"/>
                </patternFill>
              </fill>
            </x14:dxf>
          </x14:cfRule>
          <x14:cfRule type="containsText" priority="5" operator="containsText" id="{034E6540-44FD-420C-ABDA-C7C398317FC1}">
            <xm:f>NOT(ISERROR(SEARCH($BH$4,W45)))</xm:f>
            <xm:f>$BH$4</xm:f>
            <x14:dxf>
              <fill>
                <patternFill>
                  <bgColor rgb="FF66FF66"/>
                </patternFill>
              </fill>
            </x14:dxf>
          </x14:cfRule>
          <x14:cfRule type="containsText" priority="6" operator="containsText" id="{C53633D5-C3A8-4C1E-8036-50BD4ACDD970}">
            <xm:f>NOT(ISERROR(SEARCH($BH$3,W45)))</xm:f>
            <xm:f>$BH$3</xm:f>
            <x14:dxf>
              <fill>
                <patternFill>
                  <bgColor theme="5" tint="0.59996337778862885"/>
                </patternFill>
              </fill>
            </x14:dxf>
          </x14:cfRule>
          <x14:cfRule type="containsText" priority="7" operator="containsText" id="{0B28D65D-F225-4B5A-A8D1-5B3442240A12}">
            <xm:f>NOT(ISERROR(SEARCH($BH$2,W45)))</xm:f>
            <xm:f>$BH$2</xm:f>
            <x14:dxf>
              <fill>
                <patternFill>
                  <bgColor theme="5" tint="0.79998168889431442"/>
                </patternFill>
              </fill>
            </x14:dxf>
          </x14:cfRule>
          <xm:sqref>W45</xm:sqref>
        </x14:conditionalFormatting>
        <x14:conditionalFormatting xmlns:xm="http://schemas.microsoft.com/office/excel/2006/main">
          <x14:cfRule type="containsText" priority="1" operator="containsText" id="{89465DA2-6A15-4B1C-98E7-7625FEF8ED74}">
            <xm:f>NOT(ISERROR(SEARCH($BG$4,E4)))</xm:f>
            <xm:f>$BG$4</xm:f>
            <x14:dxf>
              <fill>
                <patternFill patternType="none">
                  <bgColor auto="1"/>
                </patternFill>
              </fill>
            </x14:dxf>
          </x14:cfRule>
          <xm:sqref>E45 E4 W4 W45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0D9E666-C7D9-437B-9DC7-D0B8B3D1244E}">
          <x14:formula1>
            <xm:f>'Basic Athlete Data'!$K$34:$K$47</xm:f>
          </x14:formula1>
          <xm:sqref>M2:M8 O2:O8 AE2:AE8 AG2:AG8 O43:O49 M43:M49 AE43:AE49 AG43:AG49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018D6-A60F-4E3B-9517-FCB35DA7737E}">
  <sheetPr>
    <tabColor rgb="FFFFC000"/>
  </sheetPr>
  <dimension ref="A1:BI582"/>
  <sheetViews>
    <sheetView zoomScaleNormal="100" workbookViewId="0">
      <selection activeCell="D52" sqref="D52:Q52"/>
    </sheetView>
  </sheetViews>
  <sheetFormatPr defaultColWidth="17.28515625" defaultRowHeight="12.75" x14ac:dyDescent="0.2"/>
  <cols>
    <col min="1" max="1" width="15.7109375" style="118" customWidth="1"/>
    <col min="2" max="2" width="4.5703125" style="118" customWidth="1"/>
    <col min="3" max="13" width="11.140625" style="118" customWidth="1"/>
    <col min="14" max="14" width="11.140625" style="110" customWidth="1"/>
    <col min="15" max="15" width="11.140625" style="118" customWidth="1"/>
    <col min="16" max="16" width="11.140625" style="110" customWidth="1"/>
    <col min="17" max="17" width="11.140625" style="91" customWidth="1"/>
    <col min="18" max="18" width="1.42578125" style="27" customWidth="1"/>
    <col min="19" max="19" width="13.7109375" style="118" customWidth="1"/>
    <col min="20" max="20" width="5.140625" style="118" customWidth="1"/>
    <col min="21" max="28" width="11.140625" style="118" customWidth="1"/>
    <col min="29" max="29" width="11.140625" style="110" customWidth="1"/>
    <col min="30" max="30" width="11.140625" style="91" customWidth="1"/>
    <col min="31" max="35" width="11.140625" style="118" customWidth="1"/>
    <col min="36" max="16384" width="17.28515625" style="118"/>
  </cols>
  <sheetData>
    <row r="1" spans="1:61" ht="16.5" thickBot="1" x14ac:dyDescent="0.3">
      <c r="M1" s="765" t="s">
        <v>214</v>
      </c>
      <c r="N1" s="766"/>
      <c r="O1" s="766"/>
      <c r="P1" s="767"/>
      <c r="AE1" s="765" t="s">
        <v>214</v>
      </c>
      <c r="AF1" s="766"/>
      <c r="AG1" s="766"/>
      <c r="AH1" s="767"/>
      <c r="BG1" s="166" t="s">
        <v>19</v>
      </c>
      <c r="BH1" s="166" t="s">
        <v>18</v>
      </c>
      <c r="BI1" s="166" t="s">
        <v>392</v>
      </c>
    </row>
    <row r="2" spans="1:61" ht="12.75" customHeight="1" thickBot="1" x14ac:dyDescent="0.25">
      <c r="A2" s="690" t="s">
        <v>67</v>
      </c>
      <c r="B2" s="690"/>
      <c r="C2" s="690"/>
      <c r="D2" s="24" t="s">
        <v>31</v>
      </c>
      <c r="E2" s="388">
        <f>'MP 25-28'!W43+1</f>
        <v>29</v>
      </c>
      <c r="F2" s="380" t="s">
        <v>209</v>
      </c>
      <c r="G2" s="376" t="s">
        <v>174</v>
      </c>
      <c r="H2" s="144">
        <f ca="1">OFFSET(YTP!$E$72,0,E2-1,1,1)</f>
        <v>9.25</v>
      </c>
      <c r="I2" s="131" t="s">
        <v>176</v>
      </c>
      <c r="J2" s="309">
        <f>SUM(E19:E39,I19:I39,L19:L39,P19:P39,N19:N39)</f>
        <v>0</v>
      </c>
      <c r="K2" s="724" t="s">
        <v>188</v>
      </c>
      <c r="L2" s="727" t="str">
        <f ca="1">OFFSET(YTP!$E$9,0,E2-1,1,1)</f>
        <v>Grand Prix</v>
      </c>
      <c r="M2" s="485" t="str">
        <f>Score_1_label</f>
        <v>Series 1</v>
      </c>
      <c r="N2" s="428"/>
      <c r="O2" s="485" t="str">
        <f>Score_8_label</f>
        <v>Kneeling</v>
      </c>
      <c r="P2" s="429"/>
      <c r="S2" s="690" t="s">
        <v>67</v>
      </c>
      <c r="T2" s="690"/>
      <c r="U2" s="690"/>
      <c r="V2" s="24" t="s">
        <v>31</v>
      </c>
      <c r="W2" s="277">
        <f>$E$2+1</f>
        <v>30</v>
      </c>
      <c r="X2" s="380" t="s">
        <v>209</v>
      </c>
      <c r="Y2" s="130" t="s">
        <v>174</v>
      </c>
      <c r="Z2" s="144">
        <f ca="1">OFFSET(YTP!$E$72,0,W2-1,1,1)</f>
        <v>8.75</v>
      </c>
      <c r="AA2" s="131" t="s">
        <v>176</v>
      </c>
      <c r="AB2" s="309">
        <f>SUM(W19:W39,AA19:AA39,AD19:AD39,AH19:AH39,AF19:AF39)</f>
        <v>0</v>
      </c>
      <c r="AC2" s="724" t="s">
        <v>188</v>
      </c>
      <c r="AD2" s="727">
        <f ca="1">OFFSET(YTP!$E$9,0,W2-1,1,1)</f>
        <v>0</v>
      </c>
      <c r="AE2" s="485" t="str">
        <f>Score_1_label</f>
        <v>Series 1</v>
      </c>
      <c r="AF2" s="428"/>
      <c r="AG2" s="485" t="str">
        <f>Score_8_label</f>
        <v>Kneeling</v>
      </c>
      <c r="AH2" s="429"/>
      <c r="BG2" s="605" t="s">
        <v>197</v>
      </c>
      <c r="BH2" s="601" t="s">
        <v>72</v>
      </c>
      <c r="BI2" s="458" t="s">
        <v>393</v>
      </c>
    </row>
    <row r="3" spans="1:61" ht="16.5" thickBot="1" x14ac:dyDescent="0.25">
      <c r="A3" s="690"/>
      <c r="B3" s="690"/>
      <c r="C3" s="690"/>
      <c r="D3" s="63" t="s">
        <v>34</v>
      </c>
      <c r="E3" s="374">
        <f>YTP_Start_Date+7*(E2-1)</f>
        <v>44697</v>
      </c>
      <c r="F3" s="382">
        <f ca="1">OFFSET(YTP!$E$14,0,E2-1,1,1)</f>
        <v>3</v>
      </c>
      <c r="G3" s="377" t="s">
        <v>158</v>
      </c>
      <c r="H3" s="129">
        <f>SUM(D15:D35,H15:H35)</f>
        <v>0</v>
      </c>
      <c r="I3" s="128" t="s">
        <v>159</v>
      </c>
      <c r="J3" s="310">
        <f>SUM(F19:F39,J19:J39)</f>
        <v>0</v>
      </c>
      <c r="K3" s="725"/>
      <c r="L3" s="728"/>
      <c r="M3" s="486" t="str">
        <f>Score_2_label</f>
        <v>Series 2</v>
      </c>
      <c r="N3" s="431"/>
      <c r="O3" s="486" t="str">
        <f>Score_9_label</f>
        <v>Prone</v>
      </c>
      <c r="P3" s="432"/>
      <c r="S3" s="690"/>
      <c r="T3" s="690"/>
      <c r="U3" s="690"/>
      <c r="V3" s="63" t="s">
        <v>34</v>
      </c>
      <c r="W3" s="136">
        <f>YTP_Start_Date+7*(W2-1)</f>
        <v>44704</v>
      </c>
      <c r="X3" s="382">
        <f ca="1">OFFSET(YTP!$E$14,0,W2-1,1,1)</f>
        <v>1</v>
      </c>
      <c r="Y3" s="132" t="s">
        <v>158</v>
      </c>
      <c r="Z3" s="129">
        <f>SUM(V15:V35,Z15:Z35)</f>
        <v>0</v>
      </c>
      <c r="AA3" s="128" t="s">
        <v>159</v>
      </c>
      <c r="AB3" s="310">
        <f>SUM(X19:X39,AB19:AB39)</f>
        <v>0</v>
      </c>
      <c r="AC3" s="725"/>
      <c r="AD3" s="728"/>
      <c r="AE3" s="486" t="str">
        <f>Score_2_label</f>
        <v>Series 2</v>
      </c>
      <c r="AF3" s="431"/>
      <c r="AG3" s="486" t="str">
        <f>Score_9_label</f>
        <v>Prone</v>
      </c>
      <c r="AH3" s="432"/>
      <c r="BG3" s="604" t="s">
        <v>13</v>
      </c>
      <c r="BH3" s="602" t="s">
        <v>73</v>
      </c>
      <c r="BI3" s="29" t="s">
        <v>394</v>
      </c>
    </row>
    <row r="4" spans="1:61" ht="12.75" customHeight="1" thickBot="1" x14ac:dyDescent="0.25">
      <c r="A4" s="690"/>
      <c r="B4" s="690"/>
      <c r="C4" s="690"/>
      <c r="D4" s="64" t="s">
        <v>35</v>
      </c>
      <c r="E4" s="375" t="str">
        <f ca="1">IF(OFFSET(YTP!$E$6,0,E2-1,1,1)="",'MP 1-4'!W45,IF(OFFSET(YTP!$E$6,0,E2-1,1,1)="General","General",IF(OFFSET(YTP!$E$6,0,E2-1,1,1)="Specific","Specific",IF(OFFSET(YTP!$E$6,0,E2-1,1,1)="Pre-Competition","Pre-Comp",IF(OFFSET(YTP!$E$6,0,E2-1,1,1)="Regular","Reg. Comp",IF(OFFSET(YTP!$E$6,0,E2-1,1,1)="Major","Major Comp",IF(OFFSET(YTP!$E$6,0,E2-1,1,1)="Taper","Taper","Transition")))))))</f>
        <v>Major Comp</v>
      </c>
      <c r="F4" s="379" t="s">
        <v>215</v>
      </c>
      <c r="G4" s="377" t="s">
        <v>177</v>
      </c>
      <c r="H4" s="129">
        <f ca="1">OFFSET(YTP!$E$74,0,E2-1,1,1)</f>
        <v>0</v>
      </c>
      <c r="I4" s="128" t="s">
        <v>178</v>
      </c>
      <c r="J4" s="310" t="e">
        <f>AVERAGEA(Q19:Q39)</f>
        <v>#DIV/0!</v>
      </c>
      <c r="K4" s="725"/>
      <c r="L4" s="728"/>
      <c r="M4" s="486" t="str">
        <f>Score_3_label</f>
        <v>Series 3</v>
      </c>
      <c r="N4" s="431"/>
      <c r="O4" s="486" t="str">
        <f>Score_10_label</f>
        <v>Standing</v>
      </c>
      <c r="P4" s="432"/>
      <c r="S4" s="690"/>
      <c r="T4" s="690"/>
      <c r="U4" s="690"/>
      <c r="V4" s="64" t="s">
        <v>35</v>
      </c>
      <c r="W4" s="140" t="str">
        <f ca="1">IF(OFFSET(YTP!$E$6,0,W2-1,1,1)="",E4,IF(OFFSET(YTP!$E$6,0,W2-1,1,1)="General","General",IF(OFFSET(YTP!$E$6,0,W2-1,1,1)="Specific","Specific",IF(OFFSET(YTP!$E$6,0,W2-1,1,1)="Pre-Competition","Pre-Comp",IF(OFFSET(YTP!$E$6,0,W2-1,1,1)="Regular","Reg. Comp",IF(OFFSET(YTP!$E$6,0,W2-1,1,1)="Major","Major Comp",IF(OFFSET(YTP!$E$6,0,W2-1,1,1)="Taper","Taper","Transition")))))))</f>
        <v>Major Comp</v>
      </c>
      <c r="X4" s="379" t="s">
        <v>215</v>
      </c>
      <c r="Y4" s="132" t="s">
        <v>177</v>
      </c>
      <c r="Z4" s="129">
        <f ca="1">OFFSET(YTP!$E$74,0,W2-1,1,1)</f>
        <v>0</v>
      </c>
      <c r="AA4" s="128" t="s">
        <v>178</v>
      </c>
      <c r="AB4" s="310" t="e">
        <f>AVERAGEA(AI19:AI39)</f>
        <v>#DIV/0!</v>
      </c>
      <c r="AC4" s="725"/>
      <c r="AD4" s="728"/>
      <c r="AE4" s="486" t="str">
        <f>Score_3_label</f>
        <v>Series 3</v>
      </c>
      <c r="AF4" s="431"/>
      <c r="AG4" s="486" t="str">
        <f>Score_10_label</f>
        <v>Standing</v>
      </c>
      <c r="AH4" s="432"/>
      <c r="BG4" s="603" t="s">
        <v>71</v>
      </c>
      <c r="BH4" s="600" t="s">
        <v>152</v>
      </c>
      <c r="BI4" s="27" t="s">
        <v>395</v>
      </c>
    </row>
    <row r="5" spans="1:61" ht="12.75" customHeight="1" thickBot="1" x14ac:dyDescent="0.25">
      <c r="A5" s="99"/>
      <c r="B5" s="99"/>
      <c r="C5" s="143"/>
      <c r="D5" s="143"/>
      <c r="E5" s="143"/>
      <c r="F5" s="383">
        <f ca="1">OFFSET(YTP!$E$15,0,E2-1,1,1)</f>
        <v>2</v>
      </c>
      <c r="G5" s="378" t="s">
        <v>175</v>
      </c>
      <c r="H5" s="135">
        <f ca="1">OFFSET(YTP!$E$75,0,E2-1,1,1)</f>
        <v>0</v>
      </c>
      <c r="I5" s="134" t="s">
        <v>151</v>
      </c>
      <c r="J5" s="311" t="e">
        <f>((100*J2/YTP!$E$66)/7.5)*(J4/10)</f>
        <v>#DIV/0!</v>
      </c>
      <c r="K5" s="725"/>
      <c r="L5" s="728"/>
      <c r="M5" s="486" t="str">
        <f>Score_4_label</f>
        <v>Series 4</v>
      </c>
      <c r="N5" s="431"/>
      <c r="O5" s="486" t="str">
        <f>Score_11_label</f>
        <v>Qualifier</v>
      </c>
      <c r="P5" s="432"/>
      <c r="S5" s="99"/>
      <c r="T5" s="99"/>
      <c r="U5" s="143"/>
      <c r="V5" s="143"/>
      <c r="W5" s="143"/>
      <c r="X5" s="383">
        <f ca="1">OFFSET(YTP!$E$15,0,W2-1,1,1)</f>
        <v>4</v>
      </c>
      <c r="Y5" s="133" t="s">
        <v>175</v>
      </c>
      <c r="Z5" s="135">
        <f ca="1">OFFSET(YTP!$E$75,0,W2-1,1,1)</f>
        <v>0</v>
      </c>
      <c r="AA5" s="134" t="s">
        <v>151</v>
      </c>
      <c r="AB5" s="311" t="e">
        <f>((100*AB2/YTP!$E$66)/7.5)*(AB4/10)</f>
        <v>#DIV/0!</v>
      </c>
      <c r="AC5" s="725"/>
      <c r="AD5" s="728"/>
      <c r="AE5" s="486" t="str">
        <f>Score_4_label</f>
        <v>Series 4</v>
      </c>
      <c r="AF5" s="431"/>
      <c r="AG5" s="486" t="str">
        <f>Score_11_label</f>
        <v>Qualifier</v>
      </c>
      <c r="AH5" s="432"/>
      <c r="BG5" s="27"/>
      <c r="BH5" s="606" t="s">
        <v>231</v>
      </c>
      <c r="BI5" s="27" t="s">
        <v>396</v>
      </c>
    </row>
    <row r="6" spans="1:61" s="27" customFormat="1" ht="12.75" customHeight="1" x14ac:dyDescent="0.2">
      <c r="A6" s="99"/>
      <c r="B6" s="99"/>
      <c r="C6" s="143"/>
      <c r="D6" s="143"/>
      <c r="E6" s="143"/>
      <c r="F6" s="103"/>
      <c r="G6" s="99"/>
      <c r="H6" s="102"/>
      <c r="I6" s="99"/>
      <c r="J6" s="102"/>
      <c r="K6" s="725"/>
      <c r="L6" s="728"/>
      <c r="M6" s="486" t="str">
        <f>Score_5_label</f>
        <v>Series 5</v>
      </c>
      <c r="N6" s="431"/>
      <c r="O6" s="486">
        <f>Score_12_label</f>
        <v>0</v>
      </c>
      <c r="P6" s="432"/>
      <c r="Q6" s="401"/>
      <c r="S6" s="99"/>
      <c r="T6" s="99"/>
      <c r="U6" s="143"/>
      <c r="V6" s="143"/>
      <c r="W6" s="143"/>
      <c r="X6" s="103"/>
      <c r="Y6" s="99"/>
      <c r="Z6" s="102"/>
      <c r="AA6" s="99"/>
      <c r="AB6" s="102"/>
      <c r="AC6" s="725"/>
      <c r="AD6" s="728"/>
      <c r="AE6" s="486" t="str">
        <f>Score_5_label</f>
        <v>Series 5</v>
      </c>
      <c r="AF6" s="431"/>
      <c r="AG6" s="486">
        <f>Score_12_label</f>
        <v>0</v>
      </c>
      <c r="AH6" s="432"/>
      <c r="BG6" s="121"/>
      <c r="BH6" s="176" t="s">
        <v>107</v>
      </c>
      <c r="BI6" s="121" t="s">
        <v>397</v>
      </c>
    </row>
    <row r="7" spans="1:61" s="27" customFormat="1" ht="12.75" customHeight="1" x14ac:dyDescent="0.2">
      <c r="A7" s="99"/>
      <c r="B7" s="99"/>
      <c r="C7" s="143"/>
      <c r="D7" s="143"/>
      <c r="E7" s="143"/>
      <c r="F7" s="103"/>
      <c r="G7" s="99"/>
      <c r="H7" s="102"/>
      <c r="I7" s="99"/>
      <c r="J7" s="102"/>
      <c r="K7" s="725"/>
      <c r="L7" s="728"/>
      <c r="M7" s="486" t="str">
        <f>Score_6_label</f>
        <v>Series 6</v>
      </c>
      <c r="N7" s="431"/>
      <c r="O7" s="486">
        <f>Score_13_label</f>
        <v>0</v>
      </c>
      <c r="P7" s="432"/>
      <c r="Q7" s="401"/>
      <c r="S7" s="99"/>
      <c r="T7" s="99"/>
      <c r="U7" s="143"/>
      <c r="V7" s="143"/>
      <c r="W7" s="143"/>
      <c r="X7" s="103"/>
      <c r="Y7" s="99"/>
      <c r="Z7" s="102"/>
      <c r="AA7" s="99"/>
      <c r="AB7" s="102"/>
      <c r="AC7" s="725"/>
      <c r="AD7" s="728"/>
      <c r="AE7" s="486" t="str">
        <f>Score_6_label</f>
        <v>Series 6</v>
      </c>
      <c r="AF7" s="431"/>
      <c r="AG7" s="486">
        <f>Score_13_label</f>
        <v>0</v>
      </c>
      <c r="AH7" s="432"/>
      <c r="BH7" s="607" t="s">
        <v>162</v>
      </c>
      <c r="BI7" s="27" t="s">
        <v>398</v>
      </c>
    </row>
    <row r="8" spans="1:61" s="27" customFormat="1" ht="12.75" customHeight="1" thickBot="1" x14ac:dyDescent="0.25">
      <c r="A8" s="99"/>
      <c r="B8" s="99"/>
      <c r="C8" s="143"/>
      <c r="D8" s="143"/>
      <c r="E8" s="143"/>
      <c r="F8" s="103"/>
      <c r="G8" s="99"/>
      <c r="H8" s="102"/>
      <c r="I8" s="99"/>
      <c r="J8" s="102"/>
      <c r="K8" s="726"/>
      <c r="L8" s="729"/>
      <c r="M8" s="487" t="str">
        <f>Score_7_label</f>
        <v>Qualifier</v>
      </c>
      <c r="N8" s="434"/>
      <c r="O8" s="487">
        <f>Score_14_label</f>
        <v>0</v>
      </c>
      <c r="P8" s="435"/>
      <c r="Q8" s="401"/>
      <c r="S8" s="99"/>
      <c r="T8" s="99"/>
      <c r="U8" s="143"/>
      <c r="V8" s="143"/>
      <c r="W8" s="143"/>
      <c r="X8" s="103"/>
      <c r="Y8" s="99"/>
      <c r="Z8" s="102"/>
      <c r="AA8" s="99"/>
      <c r="AB8" s="102"/>
      <c r="AC8" s="726"/>
      <c r="AD8" s="729"/>
      <c r="AE8" s="487" t="str">
        <f>Score_7_label</f>
        <v>Qualifier</v>
      </c>
      <c r="AF8" s="434"/>
      <c r="AG8" s="487">
        <f>Score_14_label</f>
        <v>0</v>
      </c>
      <c r="AH8" s="435"/>
      <c r="BI8" s="27" t="s">
        <v>410</v>
      </c>
    </row>
    <row r="9" spans="1:61" ht="13.5" thickBot="1" x14ac:dyDescent="0.25">
      <c r="A9" s="1"/>
      <c r="B9" s="1"/>
      <c r="C9" s="1"/>
      <c r="D9" s="1"/>
      <c r="E9" s="1"/>
      <c r="F9" s="1"/>
      <c r="K9" s="1"/>
      <c r="L9" s="1"/>
      <c r="M9" s="13"/>
      <c r="N9" s="91"/>
      <c r="O9" s="13"/>
      <c r="P9" s="91"/>
      <c r="Q9" s="27"/>
      <c r="R9" s="1"/>
      <c r="S9" s="1"/>
      <c r="T9" s="1"/>
      <c r="U9" s="1"/>
      <c r="V9" s="1"/>
      <c r="W9" s="1"/>
      <c r="X9" s="1"/>
      <c r="AC9" s="1"/>
      <c r="AD9" s="1"/>
      <c r="AE9" s="13"/>
      <c r="AF9" s="91"/>
      <c r="AG9" s="27"/>
      <c r="BG9" s="27"/>
      <c r="BH9" s="27"/>
      <c r="BI9" s="27" t="s">
        <v>411</v>
      </c>
    </row>
    <row r="10" spans="1:61" ht="13.5" thickBot="1" x14ac:dyDescent="0.25">
      <c r="A10" s="748" t="s">
        <v>66</v>
      </c>
      <c r="B10" s="749"/>
      <c r="C10" s="768" t="s">
        <v>150</v>
      </c>
      <c r="D10" s="754"/>
      <c r="E10" s="754"/>
      <c r="F10" s="754"/>
      <c r="G10" s="754"/>
      <c r="H10" s="754"/>
      <c r="I10" s="754"/>
      <c r="J10" s="754"/>
      <c r="K10" s="754"/>
      <c r="L10" s="754"/>
      <c r="M10" s="754"/>
      <c r="N10" s="754"/>
      <c r="O10" s="754"/>
      <c r="P10" s="754"/>
      <c r="Q10" s="755"/>
      <c r="S10" s="748" t="s">
        <v>66</v>
      </c>
      <c r="T10" s="749"/>
      <c r="U10" s="768" t="s">
        <v>150</v>
      </c>
      <c r="V10" s="754"/>
      <c r="W10" s="754"/>
      <c r="X10" s="754"/>
      <c r="Y10" s="754"/>
      <c r="Z10" s="754"/>
      <c r="AA10" s="754"/>
      <c r="AB10" s="754"/>
      <c r="AC10" s="754"/>
      <c r="AD10" s="754"/>
      <c r="AE10" s="754"/>
      <c r="AF10" s="754"/>
      <c r="AG10" s="754"/>
      <c r="AH10" s="754"/>
      <c r="AI10" s="755"/>
      <c r="BG10" s="27"/>
      <c r="BH10" s="27"/>
      <c r="BI10" s="27" t="s">
        <v>412</v>
      </c>
    </row>
    <row r="11" spans="1:61" x14ac:dyDescent="0.2">
      <c r="A11" s="750"/>
      <c r="B11" s="751"/>
      <c r="C11" s="145" t="s">
        <v>5</v>
      </c>
      <c r="D11" s="759" t="s">
        <v>160</v>
      </c>
      <c r="E11" s="760"/>
      <c r="F11" s="760"/>
      <c r="G11" s="760"/>
      <c r="H11" s="760"/>
      <c r="I11" s="760"/>
      <c r="J11" s="760"/>
      <c r="K11" s="760"/>
      <c r="L11" s="760"/>
      <c r="M11" s="760"/>
      <c r="N11" s="760"/>
      <c r="O11" s="760"/>
      <c r="P11" s="760"/>
      <c r="Q11" s="761"/>
      <c r="S11" s="750"/>
      <c r="T11" s="751"/>
      <c r="U11" s="145" t="s">
        <v>5</v>
      </c>
      <c r="V11" s="759" t="s">
        <v>160</v>
      </c>
      <c r="W11" s="760"/>
      <c r="X11" s="760"/>
      <c r="Y11" s="760"/>
      <c r="Z11" s="760"/>
      <c r="AA11" s="760"/>
      <c r="AB11" s="760"/>
      <c r="AC11" s="760"/>
      <c r="AD11" s="760"/>
      <c r="AE11" s="760"/>
      <c r="AF11" s="760"/>
      <c r="AG11" s="760"/>
      <c r="AH11" s="760"/>
      <c r="AI11" s="761"/>
      <c r="BG11" s="27"/>
      <c r="BH11" s="27"/>
      <c r="BI11" s="27" t="s">
        <v>413</v>
      </c>
    </row>
    <row r="12" spans="1:61" x14ac:dyDescent="0.2">
      <c r="A12" s="750"/>
      <c r="B12" s="751"/>
      <c r="C12" s="146" t="s">
        <v>4</v>
      </c>
      <c r="D12" s="756"/>
      <c r="E12" s="757"/>
      <c r="F12" s="757"/>
      <c r="G12" s="757"/>
      <c r="H12" s="757"/>
      <c r="I12" s="757"/>
      <c r="J12" s="757"/>
      <c r="K12" s="757"/>
      <c r="L12" s="757"/>
      <c r="M12" s="757"/>
      <c r="N12" s="757"/>
      <c r="O12" s="757"/>
      <c r="P12" s="757"/>
      <c r="Q12" s="758"/>
      <c r="S12" s="750"/>
      <c r="T12" s="751"/>
      <c r="U12" s="146" t="s">
        <v>4</v>
      </c>
      <c r="V12" s="756"/>
      <c r="W12" s="757"/>
      <c r="X12" s="757"/>
      <c r="Y12" s="757"/>
      <c r="Z12" s="757"/>
      <c r="AA12" s="757"/>
      <c r="AB12" s="757"/>
      <c r="AC12" s="757"/>
      <c r="AD12" s="757"/>
      <c r="AE12" s="757"/>
      <c r="AF12" s="757"/>
      <c r="AG12" s="757"/>
      <c r="AH12" s="757"/>
      <c r="AI12" s="758"/>
      <c r="BG12" s="27"/>
      <c r="BH12" s="27"/>
      <c r="BI12" s="27" t="s">
        <v>414</v>
      </c>
    </row>
    <row r="13" spans="1:61" x14ac:dyDescent="0.2">
      <c r="A13" s="750"/>
      <c r="B13" s="751"/>
      <c r="C13" s="146" t="s">
        <v>3</v>
      </c>
      <c r="D13" s="756"/>
      <c r="E13" s="757"/>
      <c r="F13" s="757"/>
      <c r="G13" s="757"/>
      <c r="H13" s="757"/>
      <c r="I13" s="757"/>
      <c r="J13" s="757"/>
      <c r="K13" s="757"/>
      <c r="L13" s="757"/>
      <c r="M13" s="757"/>
      <c r="N13" s="757"/>
      <c r="O13" s="757"/>
      <c r="P13" s="757"/>
      <c r="Q13" s="758"/>
      <c r="S13" s="750"/>
      <c r="T13" s="751"/>
      <c r="U13" s="146" t="s">
        <v>3</v>
      </c>
      <c r="V13" s="756"/>
      <c r="W13" s="757"/>
      <c r="X13" s="757"/>
      <c r="Y13" s="757"/>
      <c r="Z13" s="757"/>
      <c r="AA13" s="757"/>
      <c r="AB13" s="757"/>
      <c r="AC13" s="757"/>
      <c r="AD13" s="757"/>
      <c r="AE13" s="757"/>
      <c r="AF13" s="757"/>
      <c r="AG13" s="757"/>
      <c r="AH13" s="757"/>
      <c r="AI13" s="758"/>
      <c r="BG13" s="27"/>
      <c r="BH13" s="27"/>
      <c r="BI13" s="27" t="s">
        <v>415</v>
      </c>
    </row>
    <row r="14" spans="1:61" x14ac:dyDescent="0.2">
      <c r="A14" s="750"/>
      <c r="B14" s="751"/>
      <c r="C14" s="147" t="s">
        <v>6</v>
      </c>
      <c r="D14" s="756"/>
      <c r="E14" s="757"/>
      <c r="F14" s="757"/>
      <c r="G14" s="757"/>
      <c r="H14" s="757"/>
      <c r="I14" s="757"/>
      <c r="J14" s="757"/>
      <c r="K14" s="757"/>
      <c r="L14" s="757"/>
      <c r="M14" s="757"/>
      <c r="N14" s="757"/>
      <c r="O14" s="757"/>
      <c r="P14" s="757"/>
      <c r="Q14" s="758"/>
      <c r="S14" s="750"/>
      <c r="T14" s="751"/>
      <c r="U14" s="147" t="s">
        <v>6</v>
      </c>
      <c r="V14" s="756"/>
      <c r="W14" s="757"/>
      <c r="X14" s="757"/>
      <c r="Y14" s="757"/>
      <c r="Z14" s="757"/>
      <c r="AA14" s="757"/>
      <c r="AB14" s="757"/>
      <c r="AC14" s="757"/>
      <c r="AD14" s="757"/>
      <c r="AE14" s="757"/>
      <c r="AF14" s="757"/>
      <c r="AG14" s="757"/>
      <c r="AH14" s="757"/>
      <c r="AI14" s="758"/>
      <c r="BG14" s="27"/>
      <c r="BH14" s="27"/>
      <c r="BI14" s="27" t="s">
        <v>399</v>
      </c>
    </row>
    <row r="15" spans="1:61" ht="13.5" thickBot="1" x14ac:dyDescent="0.25">
      <c r="A15" s="752"/>
      <c r="B15" s="753"/>
      <c r="C15" s="148" t="s">
        <v>37</v>
      </c>
      <c r="D15" s="735"/>
      <c r="E15" s="736"/>
      <c r="F15" s="736"/>
      <c r="G15" s="736"/>
      <c r="H15" s="736"/>
      <c r="I15" s="736"/>
      <c r="J15" s="736"/>
      <c r="K15" s="736"/>
      <c r="L15" s="736"/>
      <c r="M15" s="736"/>
      <c r="N15" s="736"/>
      <c r="O15" s="736"/>
      <c r="P15" s="736"/>
      <c r="Q15" s="737"/>
      <c r="S15" s="752"/>
      <c r="T15" s="753"/>
      <c r="U15" s="148" t="s">
        <v>37</v>
      </c>
      <c r="V15" s="735"/>
      <c r="W15" s="736"/>
      <c r="X15" s="736"/>
      <c r="Y15" s="736"/>
      <c r="Z15" s="736"/>
      <c r="AA15" s="736"/>
      <c r="AB15" s="736"/>
      <c r="AC15" s="736"/>
      <c r="AD15" s="736"/>
      <c r="AE15" s="736"/>
      <c r="AF15" s="736"/>
      <c r="AG15" s="736"/>
      <c r="AH15" s="736"/>
      <c r="AI15" s="737"/>
      <c r="BG15" s="27"/>
      <c r="BH15" s="27"/>
      <c r="BI15" s="27" t="s">
        <v>400</v>
      </c>
    </row>
    <row r="16" spans="1:61" ht="13.5" thickBot="1" x14ac:dyDescent="0.25">
      <c r="A16" s="1"/>
      <c r="B16" s="1"/>
      <c r="C16" s="1"/>
      <c r="D16" s="1"/>
      <c r="E16" s="1"/>
      <c r="F16" s="1"/>
      <c r="G16" s="1"/>
      <c r="H16" s="1"/>
      <c r="I16" s="1"/>
      <c r="J16" s="1"/>
      <c r="K16" s="1"/>
      <c r="L16" s="1"/>
      <c r="M16" s="1"/>
      <c r="N16" s="13"/>
      <c r="O16" s="1"/>
      <c r="P16" s="13"/>
      <c r="Q16" s="114"/>
      <c r="S16" s="1"/>
      <c r="T16" s="1"/>
      <c r="U16" s="1"/>
      <c r="V16" s="1"/>
      <c r="W16" s="1"/>
      <c r="X16" s="1"/>
      <c r="Y16" s="1"/>
      <c r="Z16" s="1"/>
      <c r="AA16" s="1"/>
      <c r="AB16" s="1"/>
      <c r="AC16" s="1"/>
      <c r="AD16" s="1"/>
      <c r="AE16" s="1"/>
      <c r="AF16" s="13"/>
      <c r="AG16" s="114"/>
      <c r="BG16" s="27"/>
      <c r="BH16" s="27"/>
      <c r="BI16" s="27" t="s">
        <v>401</v>
      </c>
    </row>
    <row r="17" spans="1:61" ht="12" customHeight="1" thickBot="1" x14ac:dyDescent="0.25">
      <c r="A17" s="738"/>
      <c r="B17" s="739"/>
      <c r="C17" s="742" t="s">
        <v>5</v>
      </c>
      <c r="D17" s="743"/>
      <c r="E17" s="744"/>
      <c r="F17" s="745"/>
      <c r="G17" s="742" t="s">
        <v>4</v>
      </c>
      <c r="H17" s="743"/>
      <c r="I17" s="744"/>
      <c r="J17" s="745"/>
      <c r="K17" s="730" t="s">
        <v>3</v>
      </c>
      <c r="L17" s="731"/>
      <c r="M17" s="730" t="s">
        <v>6</v>
      </c>
      <c r="N17" s="731"/>
      <c r="O17" s="730" t="s">
        <v>171</v>
      </c>
      <c r="P17" s="731"/>
      <c r="Q17" s="746" t="s">
        <v>156</v>
      </c>
      <c r="R17" s="296" t="s">
        <v>104</v>
      </c>
      <c r="S17" s="738"/>
      <c r="T17" s="739"/>
      <c r="U17" s="742" t="s">
        <v>5</v>
      </c>
      <c r="V17" s="743"/>
      <c r="W17" s="744"/>
      <c r="X17" s="745"/>
      <c r="Y17" s="742" t="s">
        <v>4</v>
      </c>
      <c r="Z17" s="743"/>
      <c r="AA17" s="744"/>
      <c r="AB17" s="745"/>
      <c r="AC17" s="730" t="s">
        <v>3</v>
      </c>
      <c r="AD17" s="731"/>
      <c r="AE17" s="730" t="s">
        <v>6</v>
      </c>
      <c r="AF17" s="731"/>
      <c r="AG17" s="730" t="s">
        <v>171</v>
      </c>
      <c r="AH17" s="731"/>
      <c r="AI17" s="746" t="s">
        <v>173</v>
      </c>
      <c r="BG17" s="27"/>
      <c r="BH17" s="27"/>
      <c r="BI17" s="27" t="s">
        <v>402</v>
      </c>
    </row>
    <row r="18" spans="1:61" ht="26.1" customHeight="1" thickBot="1" x14ac:dyDescent="0.25">
      <c r="A18" s="740"/>
      <c r="B18" s="741"/>
      <c r="C18" s="291" t="s">
        <v>154</v>
      </c>
      <c r="D18" s="295" t="s">
        <v>157</v>
      </c>
      <c r="E18" s="292" t="s">
        <v>155</v>
      </c>
      <c r="F18" s="295" t="s">
        <v>157</v>
      </c>
      <c r="G18" s="291" t="s">
        <v>154</v>
      </c>
      <c r="H18" s="293" t="s">
        <v>157</v>
      </c>
      <c r="I18" s="292" t="s">
        <v>155</v>
      </c>
      <c r="J18" s="295" t="s">
        <v>157</v>
      </c>
      <c r="K18" s="291" t="s">
        <v>154</v>
      </c>
      <c r="L18" s="294" t="s">
        <v>155</v>
      </c>
      <c r="M18" s="291" t="s">
        <v>154</v>
      </c>
      <c r="N18" s="294" t="s">
        <v>155</v>
      </c>
      <c r="O18" s="291" t="s">
        <v>154</v>
      </c>
      <c r="P18" s="294" t="s">
        <v>155</v>
      </c>
      <c r="Q18" s="747"/>
      <c r="R18" s="296"/>
      <c r="S18" s="740"/>
      <c r="T18" s="741"/>
      <c r="U18" s="291" t="s">
        <v>154</v>
      </c>
      <c r="V18" s="295" t="s">
        <v>157</v>
      </c>
      <c r="W18" s="292" t="s">
        <v>155</v>
      </c>
      <c r="X18" s="295" t="s">
        <v>157</v>
      </c>
      <c r="Y18" s="291" t="s">
        <v>154</v>
      </c>
      <c r="Z18" s="293" t="s">
        <v>157</v>
      </c>
      <c r="AA18" s="292" t="s">
        <v>155</v>
      </c>
      <c r="AB18" s="295" t="s">
        <v>157</v>
      </c>
      <c r="AC18" s="291" t="s">
        <v>154</v>
      </c>
      <c r="AD18" s="294" t="s">
        <v>155</v>
      </c>
      <c r="AE18" s="291" t="s">
        <v>154</v>
      </c>
      <c r="AF18" s="294" t="s">
        <v>155</v>
      </c>
      <c r="AG18" s="291" t="s">
        <v>154</v>
      </c>
      <c r="AH18" s="294" t="s">
        <v>155</v>
      </c>
      <c r="AI18" s="747"/>
      <c r="BG18" s="458"/>
      <c r="BH18" s="458"/>
      <c r="BI18" s="27" t="s">
        <v>403</v>
      </c>
    </row>
    <row r="19" spans="1:61" ht="12.75" customHeight="1" x14ac:dyDescent="0.2">
      <c r="A19" s="732" t="s">
        <v>15</v>
      </c>
      <c r="B19" s="423" t="str">
        <f>'MP 1-4'!B19</f>
        <v>Mor</v>
      </c>
      <c r="C19" s="278"/>
      <c r="D19" s="285"/>
      <c r="E19" s="303"/>
      <c r="F19" s="304"/>
      <c r="G19" s="279"/>
      <c r="H19" s="288"/>
      <c r="I19" s="303"/>
      <c r="J19" s="304"/>
      <c r="K19" s="278"/>
      <c r="L19" s="297"/>
      <c r="M19" s="278"/>
      <c r="N19" s="297"/>
      <c r="O19" s="278"/>
      <c r="P19" s="297"/>
      <c r="Q19" s="298"/>
      <c r="S19" s="732" t="s">
        <v>15</v>
      </c>
      <c r="T19" s="423" t="str">
        <f>$B$19</f>
        <v>Mor</v>
      </c>
      <c r="U19" s="278"/>
      <c r="V19" s="285"/>
      <c r="W19" s="303"/>
      <c r="X19" s="304"/>
      <c r="Y19" s="279"/>
      <c r="Z19" s="288"/>
      <c r="AA19" s="303"/>
      <c r="AB19" s="304"/>
      <c r="AC19" s="278"/>
      <c r="AD19" s="297"/>
      <c r="AE19" s="278"/>
      <c r="AF19" s="297"/>
      <c r="AG19" s="278"/>
      <c r="AH19" s="297"/>
      <c r="AI19" s="298"/>
      <c r="BG19" s="458"/>
      <c r="BH19" s="458"/>
      <c r="BI19" s="27" t="s">
        <v>404</v>
      </c>
    </row>
    <row r="20" spans="1:61" ht="12.75" customHeight="1" x14ac:dyDescent="0.2">
      <c r="A20" s="733"/>
      <c r="B20" s="424" t="str">
        <f>'MP 1-4'!B20</f>
        <v>Aft</v>
      </c>
      <c r="C20" s="411"/>
      <c r="D20" s="412"/>
      <c r="E20" s="413"/>
      <c r="F20" s="414"/>
      <c r="G20" s="415"/>
      <c r="H20" s="416"/>
      <c r="I20" s="413"/>
      <c r="J20" s="414"/>
      <c r="K20" s="411"/>
      <c r="L20" s="417"/>
      <c r="M20" s="411"/>
      <c r="N20" s="417"/>
      <c r="O20" s="411"/>
      <c r="P20" s="417"/>
      <c r="Q20" s="418"/>
      <c r="S20" s="733"/>
      <c r="T20" s="424" t="str">
        <f>$B$20</f>
        <v>Aft</v>
      </c>
      <c r="U20" s="411"/>
      <c r="V20" s="412"/>
      <c r="W20" s="413"/>
      <c r="X20" s="414"/>
      <c r="Y20" s="415"/>
      <c r="Z20" s="416"/>
      <c r="AA20" s="413"/>
      <c r="AB20" s="414"/>
      <c r="AC20" s="411"/>
      <c r="AD20" s="417"/>
      <c r="AE20" s="411"/>
      <c r="AF20" s="417"/>
      <c r="AG20" s="411"/>
      <c r="AH20" s="417"/>
      <c r="AI20" s="418"/>
      <c r="BG20" s="458"/>
      <c r="BH20" s="458"/>
      <c r="BI20" s="27" t="s">
        <v>405</v>
      </c>
    </row>
    <row r="21" spans="1:61" ht="13.5" thickBot="1" x14ac:dyDescent="0.25">
      <c r="A21" s="734"/>
      <c r="B21" s="425" t="str">
        <f>'MP 1-4'!B21</f>
        <v>Evn</v>
      </c>
      <c r="C21" s="280"/>
      <c r="D21" s="286"/>
      <c r="E21" s="305"/>
      <c r="F21" s="306"/>
      <c r="G21" s="281"/>
      <c r="H21" s="289"/>
      <c r="I21" s="305"/>
      <c r="J21" s="306"/>
      <c r="K21" s="280"/>
      <c r="L21" s="299"/>
      <c r="M21" s="280"/>
      <c r="N21" s="299"/>
      <c r="O21" s="280"/>
      <c r="P21" s="299"/>
      <c r="Q21" s="300"/>
      <c r="S21" s="734"/>
      <c r="T21" s="425" t="str">
        <f>$B$21</f>
        <v>Evn</v>
      </c>
      <c r="U21" s="280"/>
      <c r="V21" s="286"/>
      <c r="W21" s="305"/>
      <c r="X21" s="306"/>
      <c r="Y21" s="281"/>
      <c r="Z21" s="289"/>
      <c r="AA21" s="305"/>
      <c r="AB21" s="306"/>
      <c r="AC21" s="280"/>
      <c r="AD21" s="299"/>
      <c r="AE21" s="280"/>
      <c r="AF21" s="299"/>
      <c r="AG21" s="280"/>
      <c r="AH21" s="299"/>
      <c r="AI21" s="300"/>
      <c r="BG21" s="458"/>
      <c r="BH21" s="458"/>
      <c r="BI21" s="27" t="s">
        <v>406</v>
      </c>
    </row>
    <row r="22" spans="1:61" x14ac:dyDescent="0.2">
      <c r="A22" s="732" t="s">
        <v>40</v>
      </c>
      <c r="B22" s="423" t="str">
        <f>$B$19</f>
        <v>Mor</v>
      </c>
      <c r="C22" s="278"/>
      <c r="D22" s="285"/>
      <c r="E22" s="303"/>
      <c r="F22" s="304"/>
      <c r="G22" s="279"/>
      <c r="H22" s="288"/>
      <c r="I22" s="303"/>
      <c r="J22" s="304"/>
      <c r="K22" s="278"/>
      <c r="L22" s="297"/>
      <c r="M22" s="278"/>
      <c r="N22" s="297"/>
      <c r="O22" s="278"/>
      <c r="P22" s="297"/>
      <c r="Q22" s="298"/>
      <c r="S22" s="732" t="s">
        <v>40</v>
      </c>
      <c r="T22" s="423" t="str">
        <f>$B$19</f>
        <v>Mor</v>
      </c>
      <c r="U22" s="278"/>
      <c r="V22" s="285"/>
      <c r="W22" s="303"/>
      <c r="X22" s="304"/>
      <c r="Y22" s="279"/>
      <c r="Z22" s="288"/>
      <c r="AA22" s="303"/>
      <c r="AB22" s="304"/>
      <c r="AC22" s="278"/>
      <c r="AD22" s="297"/>
      <c r="AE22" s="278"/>
      <c r="AF22" s="297"/>
      <c r="AG22" s="278"/>
      <c r="AH22" s="297"/>
      <c r="AI22" s="298"/>
      <c r="BG22" s="458"/>
      <c r="BH22" s="458"/>
      <c r="BI22" s="27" t="s">
        <v>407</v>
      </c>
    </row>
    <row r="23" spans="1:61" x14ac:dyDescent="0.2">
      <c r="A23" s="733"/>
      <c r="B23" s="424" t="str">
        <f>$B$20</f>
        <v>Aft</v>
      </c>
      <c r="C23" s="403"/>
      <c r="D23" s="404"/>
      <c r="E23" s="405"/>
      <c r="F23" s="406"/>
      <c r="G23" s="407"/>
      <c r="H23" s="408"/>
      <c r="I23" s="405"/>
      <c r="J23" s="406"/>
      <c r="K23" s="403"/>
      <c r="L23" s="409"/>
      <c r="M23" s="403"/>
      <c r="N23" s="409"/>
      <c r="O23" s="403"/>
      <c r="P23" s="409"/>
      <c r="Q23" s="410"/>
      <c r="S23" s="733"/>
      <c r="T23" s="424" t="str">
        <f>$B$20</f>
        <v>Aft</v>
      </c>
      <c r="U23" s="403"/>
      <c r="V23" s="404"/>
      <c r="W23" s="405"/>
      <c r="X23" s="406"/>
      <c r="Y23" s="407"/>
      <c r="Z23" s="408"/>
      <c r="AA23" s="405"/>
      <c r="AB23" s="406"/>
      <c r="AC23" s="403"/>
      <c r="AD23" s="409"/>
      <c r="AE23" s="403"/>
      <c r="AF23" s="409"/>
      <c r="AG23" s="411"/>
      <c r="AH23" s="409"/>
      <c r="AI23" s="410"/>
      <c r="BG23" s="458"/>
      <c r="BH23" s="458"/>
      <c r="BI23" s="27" t="s">
        <v>408</v>
      </c>
    </row>
    <row r="24" spans="1:61" ht="13.5" thickBot="1" x14ac:dyDescent="0.25">
      <c r="A24" s="734"/>
      <c r="B24" s="425" t="str">
        <f>$B$21</f>
        <v>Evn</v>
      </c>
      <c r="C24" s="282"/>
      <c r="D24" s="287"/>
      <c r="E24" s="307"/>
      <c r="F24" s="308"/>
      <c r="G24" s="283"/>
      <c r="H24" s="290"/>
      <c r="I24" s="307"/>
      <c r="J24" s="308"/>
      <c r="K24" s="282"/>
      <c r="L24" s="301"/>
      <c r="M24" s="282"/>
      <c r="N24" s="301"/>
      <c r="O24" s="282"/>
      <c r="P24" s="301"/>
      <c r="Q24" s="302"/>
      <c r="S24" s="734"/>
      <c r="T24" s="425" t="str">
        <f>$B$21</f>
        <v>Evn</v>
      </c>
      <c r="U24" s="282"/>
      <c r="V24" s="287"/>
      <c r="W24" s="307"/>
      <c r="X24" s="308"/>
      <c r="Y24" s="283"/>
      <c r="Z24" s="290"/>
      <c r="AA24" s="307"/>
      <c r="AB24" s="308"/>
      <c r="AC24" s="282"/>
      <c r="AD24" s="301"/>
      <c r="AE24" s="282"/>
      <c r="AF24" s="301"/>
      <c r="AG24" s="280"/>
      <c r="AH24" s="301"/>
      <c r="AI24" s="302"/>
      <c r="BG24" s="458"/>
      <c r="BH24" s="458"/>
      <c r="BI24" s="458" t="s">
        <v>409</v>
      </c>
    </row>
    <row r="25" spans="1:61" x14ac:dyDescent="0.2">
      <c r="A25" s="732" t="s">
        <v>41</v>
      </c>
      <c r="B25" s="423" t="str">
        <f>$B$19</f>
        <v>Mor</v>
      </c>
      <c r="C25" s="278"/>
      <c r="D25" s="285"/>
      <c r="E25" s="303"/>
      <c r="F25" s="304"/>
      <c r="G25" s="279"/>
      <c r="H25" s="288"/>
      <c r="I25" s="303"/>
      <c r="J25" s="304"/>
      <c r="K25" s="278"/>
      <c r="L25" s="297"/>
      <c r="M25" s="278"/>
      <c r="N25" s="297"/>
      <c r="O25" s="278"/>
      <c r="P25" s="297"/>
      <c r="Q25" s="298"/>
      <c r="S25" s="732" t="s">
        <v>41</v>
      </c>
      <c r="T25" s="423" t="str">
        <f>$B$19</f>
        <v>Mor</v>
      </c>
      <c r="U25" s="278"/>
      <c r="V25" s="285"/>
      <c r="W25" s="303"/>
      <c r="X25" s="304"/>
      <c r="Y25" s="279"/>
      <c r="Z25" s="288"/>
      <c r="AA25" s="303"/>
      <c r="AB25" s="304"/>
      <c r="AC25" s="278"/>
      <c r="AD25" s="297"/>
      <c r="AE25" s="278"/>
      <c r="AF25" s="297"/>
      <c r="AG25" s="278"/>
      <c r="AH25" s="297"/>
      <c r="AI25" s="298"/>
      <c r="BG25" s="458"/>
      <c r="BH25" s="458"/>
      <c r="BI25" s="458" t="s">
        <v>444</v>
      </c>
    </row>
    <row r="26" spans="1:61" x14ac:dyDescent="0.2">
      <c r="A26" s="733"/>
      <c r="B26" s="424" t="str">
        <f>$B$20</f>
        <v>Aft</v>
      </c>
      <c r="C26" s="403"/>
      <c r="D26" s="404"/>
      <c r="E26" s="405"/>
      <c r="F26" s="406"/>
      <c r="G26" s="407"/>
      <c r="H26" s="408"/>
      <c r="I26" s="405"/>
      <c r="J26" s="406"/>
      <c r="K26" s="403"/>
      <c r="L26" s="409"/>
      <c r="M26" s="403"/>
      <c r="N26" s="409"/>
      <c r="O26" s="403"/>
      <c r="P26" s="409"/>
      <c r="Q26" s="410"/>
      <c r="S26" s="733"/>
      <c r="T26" s="424" t="str">
        <f>$B$20</f>
        <v>Aft</v>
      </c>
      <c r="U26" s="403"/>
      <c r="V26" s="404"/>
      <c r="W26" s="405"/>
      <c r="X26" s="406"/>
      <c r="Y26" s="407"/>
      <c r="Z26" s="408"/>
      <c r="AA26" s="405"/>
      <c r="AB26" s="406"/>
      <c r="AC26" s="403"/>
      <c r="AD26" s="409"/>
      <c r="AE26" s="403"/>
      <c r="AF26" s="409"/>
      <c r="AG26" s="403"/>
      <c r="AH26" s="409"/>
      <c r="AI26" s="410"/>
      <c r="BG26" s="458"/>
      <c r="BH26" s="458"/>
      <c r="BI26" s="458" t="s">
        <v>107</v>
      </c>
    </row>
    <row r="27" spans="1:61" ht="13.5" thickBot="1" x14ac:dyDescent="0.25">
      <c r="A27" s="734"/>
      <c r="B27" s="425" t="str">
        <f>$B$21</f>
        <v>Evn</v>
      </c>
      <c r="C27" s="282"/>
      <c r="D27" s="287"/>
      <c r="E27" s="307"/>
      <c r="F27" s="308"/>
      <c r="G27" s="283"/>
      <c r="H27" s="290"/>
      <c r="I27" s="307"/>
      <c r="J27" s="308"/>
      <c r="K27" s="282"/>
      <c r="L27" s="301"/>
      <c r="M27" s="282"/>
      <c r="N27" s="301"/>
      <c r="O27" s="282"/>
      <c r="P27" s="301"/>
      <c r="Q27" s="302"/>
      <c r="S27" s="734"/>
      <c r="T27" s="425" t="str">
        <f>$B$21</f>
        <v>Evn</v>
      </c>
      <c r="U27" s="282"/>
      <c r="V27" s="287"/>
      <c r="W27" s="307"/>
      <c r="X27" s="308"/>
      <c r="Y27" s="283"/>
      <c r="Z27" s="290"/>
      <c r="AA27" s="307"/>
      <c r="AB27" s="308"/>
      <c r="AC27" s="282"/>
      <c r="AD27" s="301"/>
      <c r="AE27" s="282"/>
      <c r="AF27" s="301"/>
      <c r="AG27" s="282"/>
      <c r="AH27" s="301"/>
      <c r="AI27" s="302"/>
      <c r="BG27" s="458"/>
      <c r="BH27" s="458"/>
      <c r="BI27" s="458" t="s">
        <v>8</v>
      </c>
    </row>
    <row r="28" spans="1:61" x14ac:dyDescent="0.2">
      <c r="A28" s="732" t="s">
        <v>68</v>
      </c>
      <c r="B28" s="423" t="str">
        <f>$B$19</f>
        <v>Mor</v>
      </c>
      <c r="C28" s="278"/>
      <c r="D28" s="285"/>
      <c r="E28" s="303"/>
      <c r="F28" s="304"/>
      <c r="G28" s="279"/>
      <c r="H28" s="288"/>
      <c r="I28" s="303"/>
      <c r="J28" s="304"/>
      <c r="K28" s="278"/>
      <c r="L28" s="297"/>
      <c r="M28" s="278"/>
      <c r="N28" s="297"/>
      <c r="O28" s="278"/>
      <c r="P28" s="297"/>
      <c r="Q28" s="298"/>
      <c r="S28" s="732" t="s">
        <v>68</v>
      </c>
      <c r="T28" s="423" t="str">
        <f>$B$19</f>
        <v>Mor</v>
      </c>
      <c r="U28" s="278"/>
      <c r="V28" s="285"/>
      <c r="W28" s="303"/>
      <c r="X28" s="304"/>
      <c r="Y28" s="279"/>
      <c r="Z28" s="288"/>
      <c r="AA28" s="303"/>
      <c r="AB28" s="304"/>
      <c r="AC28" s="278"/>
      <c r="AD28" s="297"/>
      <c r="AE28" s="278"/>
      <c r="AF28" s="297"/>
      <c r="AG28" s="278"/>
      <c r="AH28" s="297"/>
      <c r="AI28" s="298"/>
      <c r="BG28" s="458"/>
      <c r="BH28" s="458"/>
      <c r="BI28" s="458" t="s">
        <v>443</v>
      </c>
    </row>
    <row r="29" spans="1:61" x14ac:dyDescent="0.2">
      <c r="A29" s="733"/>
      <c r="B29" s="424" t="str">
        <f>$B$20</f>
        <v>Aft</v>
      </c>
      <c r="C29" s="403"/>
      <c r="D29" s="404"/>
      <c r="E29" s="405"/>
      <c r="F29" s="406"/>
      <c r="G29" s="407"/>
      <c r="H29" s="408"/>
      <c r="I29" s="405"/>
      <c r="J29" s="406"/>
      <c r="K29" s="403"/>
      <c r="L29" s="409"/>
      <c r="M29" s="403"/>
      <c r="N29" s="409"/>
      <c r="O29" s="403"/>
      <c r="P29" s="409"/>
      <c r="Q29" s="410"/>
      <c r="S29" s="733"/>
      <c r="T29" s="424" t="str">
        <f>$B$20</f>
        <v>Aft</v>
      </c>
      <c r="U29" s="403"/>
      <c r="V29" s="404"/>
      <c r="W29" s="405"/>
      <c r="X29" s="406"/>
      <c r="Y29" s="407"/>
      <c r="Z29" s="408"/>
      <c r="AA29" s="405"/>
      <c r="AB29" s="406"/>
      <c r="AC29" s="403"/>
      <c r="AD29" s="409"/>
      <c r="AE29" s="403"/>
      <c r="AF29" s="409"/>
      <c r="AG29" s="403"/>
      <c r="AH29" s="409"/>
      <c r="AI29" s="410"/>
    </row>
    <row r="30" spans="1:61" ht="13.5" thickBot="1" x14ac:dyDescent="0.25">
      <c r="A30" s="734"/>
      <c r="B30" s="425" t="str">
        <f>$B$21</f>
        <v>Evn</v>
      </c>
      <c r="C30" s="282"/>
      <c r="D30" s="287"/>
      <c r="E30" s="307"/>
      <c r="F30" s="308"/>
      <c r="G30" s="283"/>
      <c r="H30" s="290"/>
      <c r="I30" s="307"/>
      <c r="J30" s="308"/>
      <c r="K30" s="282"/>
      <c r="L30" s="301"/>
      <c r="M30" s="282"/>
      <c r="N30" s="301"/>
      <c r="O30" s="282"/>
      <c r="P30" s="301"/>
      <c r="Q30" s="302"/>
      <c r="S30" s="734"/>
      <c r="T30" s="425" t="str">
        <f>$B$21</f>
        <v>Evn</v>
      </c>
      <c r="U30" s="282"/>
      <c r="V30" s="287"/>
      <c r="W30" s="307"/>
      <c r="X30" s="308"/>
      <c r="Y30" s="283"/>
      <c r="Z30" s="290"/>
      <c r="AA30" s="307"/>
      <c r="AB30" s="308"/>
      <c r="AC30" s="282"/>
      <c r="AD30" s="301"/>
      <c r="AE30" s="282"/>
      <c r="AF30" s="301"/>
      <c r="AG30" s="282"/>
      <c r="AH30" s="301"/>
      <c r="AI30" s="302"/>
    </row>
    <row r="31" spans="1:61" x14ac:dyDescent="0.2">
      <c r="A31" s="732" t="s">
        <v>42</v>
      </c>
      <c r="B31" s="423" t="str">
        <f>$B$19</f>
        <v>Mor</v>
      </c>
      <c r="C31" s="278"/>
      <c r="D31" s="285"/>
      <c r="E31" s="303"/>
      <c r="F31" s="304"/>
      <c r="G31" s="279"/>
      <c r="H31" s="288"/>
      <c r="I31" s="303"/>
      <c r="J31" s="304"/>
      <c r="K31" s="278"/>
      <c r="L31" s="297"/>
      <c r="M31" s="278"/>
      <c r="N31" s="297"/>
      <c r="O31" s="278"/>
      <c r="P31" s="297"/>
      <c r="Q31" s="298"/>
      <c r="S31" s="732" t="s">
        <v>42</v>
      </c>
      <c r="T31" s="423" t="str">
        <f>$B$19</f>
        <v>Mor</v>
      </c>
      <c r="U31" s="278"/>
      <c r="V31" s="285"/>
      <c r="W31" s="303"/>
      <c r="X31" s="304"/>
      <c r="Y31" s="279"/>
      <c r="Z31" s="288"/>
      <c r="AA31" s="303"/>
      <c r="AB31" s="304"/>
      <c r="AC31" s="278"/>
      <c r="AD31" s="297"/>
      <c r="AE31" s="278"/>
      <c r="AF31" s="297"/>
      <c r="AG31" s="278"/>
      <c r="AH31" s="297"/>
      <c r="AI31" s="298"/>
    </row>
    <row r="32" spans="1:61" x14ac:dyDescent="0.2">
      <c r="A32" s="733"/>
      <c r="B32" s="424" t="str">
        <f>$B$20</f>
        <v>Aft</v>
      </c>
      <c r="C32" s="403"/>
      <c r="D32" s="404"/>
      <c r="E32" s="405"/>
      <c r="F32" s="406"/>
      <c r="G32" s="407"/>
      <c r="H32" s="408"/>
      <c r="I32" s="405"/>
      <c r="J32" s="406"/>
      <c r="K32" s="403"/>
      <c r="L32" s="409"/>
      <c r="M32" s="403"/>
      <c r="N32" s="409"/>
      <c r="O32" s="403"/>
      <c r="P32" s="409"/>
      <c r="Q32" s="410"/>
      <c r="S32" s="733"/>
      <c r="T32" s="424" t="str">
        <f>$B$20</f>
        <v>Aft</v>
      </c>
      <c r="U32" s="403"/>
      <c r="V32" s="404"/>
      <c r="W32" s="405"/>
      <c r="X32" s="406"/>
      <c r="Y32" s="407"/>
      <c r="Z32" s="408"/>
      <c r="AA32" s="405"/>
      <c r="AB32" s="406"/>
      <c r="AC32" s="403"/>
      <c r="AD32" s="409"/>
      <c r="AE32" s="403"/>
      <c r="AF32" s="409"/>
      <c r="AG32" s="403"/>
      <c r="AH32" s="409"/>
      <c r="AI32" s="410"/>
    </row>
    <row r="33" spans="1:35" ht="13.5" thickBot="1" x14ac:dyDescent="0.25">
      <c r="A33" s="734"/>
      <c r="B33" s="425" t="str">
        <f>$B$21</f>
        <v>Evn</v>
      </c>
      <c r="C33" s="282"/>
      <c r="D33" s="287"/>
      <c r="E33" s="307"/>
      <c r="F33" s="308"/>
      <c r="G33" s="283"/>
      <c r="H33" s="290"/>
      <c r="I33" s="307"/>
      <c r="J33" s="308"/>
      <c r="K33" s="282"/>
      <c r="L33" s="301"/>
      <c r="M33" s="282"/>
      <c r="N33" s="301"/>
      <c r="O33" s="282"/>
      <c r="P33" s="301"/>
      <c r="Q33" s="302"/>
      <c r="S33" s="734"/>
      <c r="T33" s="425" t="str">
        <f>$B$21</f>
        <v>Evn</v>
      </c>
      <c r="U33" s="282"/>
      <c r="V33" s="287"/>
      <c r="W33" s="307"/>
      <c r="X33" s="308"/>
      <c r="Y33" s="283"/>
      <c r="Z33" s="290"/>
      <c r="AA33" s="307"/>
      <c r="AB33" s="308"/>
      <c r="AC33" s="282"/>
      <c r="AD33" s="301"/>
      <c r="AE33" s="282"/>
      <c r="AF33" s="301"/>
      <c r="AG33" s="282"/>
      <c r="AH33" s="301"/>
      <c r="AI33" s="302"/>
    </row>
    <row r="34" spans="1:35" x14ac:dyDescent="0.2">
      <c r="A34" s="732" t="s">
        <v>43</v>
      </c>
      <c r="B34" s="423" t="str">
        <f>$B$19</f>
        <v>Mor</v>
      </c>
      <c r="C34" s="278"/>
      <c r="D34" s="285"/>
      <c r="E34" s="303"/>
      <c r="F34" s="304"/>
      <c r="G34" s="279"/>
      <c r="H34" s="288"/>
      <c r="I34" s="303"/>
      <c r="J34" s="304"/>
      <c r="K34" s="278"/>
      <c r="L34" s="297"/>
      <c r="M34" s="278"/>
      <c r="N34" s="297"/>
      <c r="O34" s="278"/>
      <c r="P34" s="297"/>
      <c r="Q34" s="298"/>
      <c r="S34" s="732" t="s">
        <v>43</v>
      </c>
      <c r="T34" s="423" t="str">
        <f>$B$19</f>
        <v>Mor</v>
      </c>
      <c r="U34" s="278"/>
      <c r="V34" s="285"/>
      <c r="W34" s="303"/>
      <c r="X34" s="304"/>
      <c r="Y34" s="279"/>
      <c r="Z34" s="288"/>
      <c r="AA34" s="303"/>
      <c r="AB34" s="304"/>
      <c r="AC34" s="278"/>
      <c r="AD34" s="297"/>
      <c r="AE34" s="278"/>
      <c r="AF34" s="297"/>
      <c r="AG34" s="278"/>
      <c r="AH34" s="297"/>
      <c r="AI34" s="298"/>
    </row>
    <row r="35" spans="1:35" x14ac:dyDescent="0.2">
      <c r="A35" s="733"/>
      <c r="B35" s="424" t="str">
        <f>$B$20</f>
        <v>Aft</v>
      </c>
      <c r="C35" s="403"/>
      <c r="D35" s="404"/>
      <c r="E35" s="405"/>
      <c r="F35" s="406"/>
      <c r="G35" s="407"/>
      <c r="H35" s="408"/>
      <c r="I35" s="405"/>
      <c r="J35" s="406"/>
      <c r="K35" s="403"/>
      <c r="L35" s="409"/>
      <c r="M35" s="403"/>
      <c r="N35" s="409"/>
      <c r="O35" s="403"/>
      <c r="P35" s="409"/>
      <c r="Q35" s="410"/>
      <c r="S35" s="733"/>
      <c r="T35" s="424" t="str">
        <f>$B$20</f>
        <v>Aft</v>
      </c>
      <c r="U35" s="403"/>
      <c r="V35" s="404"/>
      <c r="W35" s="405"/>
      <c r="X35" s="406"/>
      <c r="Y35" s="407"/>
      <c r="Z35" s="408"/>
      <c r="AA35" s="405"/>
      <c r="AB35" s="406"/>
      <c r="AC35" s="403"/>
      <c r="AD35" s="409"/>
      <c r="AE35" s="403"/>
      <c r="AF35" s="409"/>
      <c r="AG35" s="403"/>
      <c r="AH35" s="409"/>
      <c r="AI35" s="410"/>
    </row>
    <row r="36" spans="1:35" ht="13.5" thickBot="1" x14ac:dyDescent="0.25">
      <c r="A36" s="734"/>
      <c r="B36" s="425" t="str">
        <f>$B$21</f>
        <v>Evn</v>
      </c>
      <c r="C36" s="282"/>
      <c r="D36" s="287"/>
      <c r="E36" s="307"/>
      <c r="F36" s="308"/>
      <c r="G36" s="283"/>
      <c r="H36" s="290"/>
      <c r="I36" s="307"/>
      <c r="J36" s="308"/>
      <c r="K36" s="282"/>
      <c r="L36" s="301"/>
      <c r="M36" s="282"/>
      <c r="N36" s="301"/>
      <c r="O36" s="282"/>
      <c r="P36" s="301"/>
      <c r="Q36" s="302"/>
      <c r="S36" s="734"/>
      <c r="T36" s="425" t="str">
        <f>$B$21</f>
        <v>Evn</v>
      </c>
      <c r="U36" s="282"/>
      <c r="V36" s="287"/>
      <c r="W36" s="307"/>
      <c r="X36" s="308"/>
      <c r="Y36" s="283"/>
      <c r="Z36" s="290"/>
      <c r="AA36" s="307"/>
      <c r="AB36" s="308"/>
      <c r="AC36" s="282"/>
      <c r="AD36" s="301"/>
      <c r="AE36" s="282"/>
      <c r="AF36" s="301"/>
      <c r="AG36" s="282"/>
      <c r="AH36" s="301"/>
      <c r="AI36" s="302"/>
    </row>
    <row r="37" spans="1:35" x14ac:dyDescent="0.2">
      <c r="A37" s="732" t="s">
        <v>44</v>
      </c>
      <c r="B37" s="423" t="str">
        <f>$B$19</f>
        <v>Mor</v>
      </c>
      <c r="C37" s="278"/>
      <c r="D37" s="285"/>
      <c r="E37" s="303"/>
      <c r="F37" s="304"/>
      <c r="G37" s="279"/>
      <c r="H37" s="288"/>
      <c r="I37" s="303"/>
      <c r="J37" s="304"/>
      <c r="K37" s="278"/>
      <c r="L37" s="297"/>
      <c r="M37" s="278"/>
      <c r="N37" s="297"/>
      <c r="O37" s="278"/>
      <c r="P37" s="297"/>
      <c r="Q37" s="298"/>
      <c r="S37" s="732" t="s">
        <v>44</v>
      </c>
      <c r="T37" s="423" t="str">
        <f>$B$19</f>
        <v>Mor</v>
      </c>
      <c r="U37" s="278"/>
      <c r="V37" s="285"/>
      <c r="W37" s="303"/>
      <c r="X37" s="304"/>
      <c r="Y37" s="279"/>
      <c r="Z37" s="288"/>
      <c r="AA37" s="303"/>
      <c r="AB37" s="304"/>
      <c r="AC37" s="278"/>
      <c r="AD37" s="297"/>
      <c r="AE37" s="278"/>
      <c r="AF37" s="297"/>
      <c r="AG37" s="278"/>
      <c r="AH37" s="297"/>
      <c r="AI37" s="298"/>
    </row>
    <row r="38" spans="1:35" x14ac:dyDescent="0.2">
      <c r="A38" s="733"/>
      <c r="B38" s="424" t="str">
        <f>$B$20</f>
        <v>Aft</v>
      </c>
      <c r="C38" s="411"/>
      <c r="D38" s="412"/>
      <c r="E38" s="413"/>
      <c r="F38" s="414"/>
      <c r="G38" s="415"/>
      <c r="H38" s="416"/>
      <c r="I38" s="413"/>
      <c r="J38" s="414"/>
      <c r="K38" s="438"/>
      <c r="L38" s="417"/>
      <c r="M38" s="438"/>
      <c r="N38" s="417"/>
      <c r="O38" s="411"/>
      <c r="P38" s="409"/>
      <c r="Q38" s="410"/>
      <c r="S38" s="733"/>
      <c r="T38" s="424" t="str">
        <f>$B$20</f>
        <v>Aft</v>
      </c>
      <c r="U38" s="411"/>
      <c r="V38" s="412"/>
      <c r="W38" s="413"/>
      <c r="X38" s="414"/>
      <c r="Y38" s="415"/>
      <c r="Z38" s="416"/>
      <c r="AA38" s="413"/>
      <c r="AB38" s="414"/>
      <c r="AC38" s="438"/>
      <c r="AD38" s="417"/>
      <c r="AE38" s="438"/>
      <c r="AF38" s="417"/>
      <c r="AG38" s="438"/>
      <c r="AH38" s="417"/>
      <c r="AI38" s="410"/>
    </row>
    <row r="39" spans="1:35" ht="13.5" thickBot="1" x14ac:dyDescent="0.25">
      <c r="A39" s="734"/>
      <c r="B39" s="425" t="str">
        <f>$B$21</f>
        <v>Evn</v>
      </c>
      <c r="C39" s="280"/>
      <c r="D39" s="286"/>
      <c r="E39" s="437"/>
      <c r="F39" s="306"/>
      <c r="G39" s="281"/>
      <c r="H39" s="289"/>
      <c r="I39" s="305"/>
      <c r="J39" s="306"/>
      <c r="K39" s="284"/>
      <c r="L39" s="299"/>
      <c r="M39" s="284"/>
      <c r="N39" s="299"/>
      <c r="O39" s="284"/>
      <c r="P39" s="301"/>
      <c r="Q39" s="302"/>
      <c r="S39" s="734"/>
      <c r="T39" s="425" t="str">
        <f>$B$21</f>
        <v>Evn</v>
      </c>
      <c r="U39" s="280"/>
      <c r="V39" s="286"/>
      <c r="W39" s="437"/>
      <c r="X39" s="306"/>
      <c r="Y39" s="281"/>
      <c r="Z39" s="289"/>
      <c r="AA39" s="305"/>
      <c r="AB39" s="306"/>
      <c r="AC39" s="284"/>
      <c r="AD39" s="299"/>
      <c r="AE39" s="284"/>
      <c r="AF39" s="299"/>
      <c r="AG39" s="284"/>
      <c r="AH39" s="299"/>
      <c r="AI39" s="302"/>
    </row>
    <row r="40" spans="1:35" ht="13.5" thickBot="1" x14ac:dyDescent="0.25">
      <c r="A40" s="763" t="s">
        <v>172</v>
      </c>
      <c r="B40" s="764"/>
      <c r="C40" s="530">
        <f ca="1">OFFSET(YTP!$E$68,0,E2-1,1,1)</f>
        <v>0.25</v>
      </c>
      <c r="D40" s="211"/>
      <c r="E40" s="530">
        <f>SUM(E19:E39)</f>
        <v>0</v>
      </c>
      <c r="F40" s="211"/>
      <c r="G40" s="530">
        <f ca="1">OFFSET(YTP!$E$69,0,E2-1,1,1)</f>
        <v>5</v>
      </c>
      <c r="H40" s="211"/>
      <c r="I40" s="530">
        <f>SUM(I19:I39)</f>
        <v>0</v>
      </c>
      <c r="J40" s="211"/>
      <c r="K40" s="530">
        <f ca="1">OFFSET(YTP!$E$67,0,E2-1,1,1)</f>
        <v>3</v>
      </c>
      <c r="L40" s="530">
        <f>SUM(L19:L39)</f>
        <v>0</v>
      </c>
      <c r="M40" s="530">
        <f ca="1">OFFSET(YTP!$E$70,0,E2-1,1,1)</f>
        <v>1</v>
      </c>
      <c r="N40" s="530">
        <f>SUM(N19:N39)</f>
        <v>0</v>
      </c>
      <c r="O40" s="530">
        <f ca="1">OFFSET(YTP!$E$71,0,E2-1,1,1)</f>
        <v>0</v>
      </c>
      <c r="P40" s="530">
        <f>SUM(P19:P39)</f>
        <v>0</v>
      </c>
      <c r="Q40" s="142"/>
      <c r="S40" s="763" t="s">
        <v>172</v>
      </c>
      <c r="T40" s="764"/>
      <c r="U40" s="530">
        <f ca="1">OFFSET(YTP!$E$68,0,W2-1,1,1)</f>
        <v>0.75</v>
      </c>
      <c r="V40" s="211"/>
      <c r="W40" s="530">
        <f>SUM(W19:W39)</f>
        <v>0</v>
      </c>
      <c r="X40" s="211"/>
      <c r="Y40" s="530">
        <f ca="1">OFFSET(YTP!$E$69,0,W2-1,1,1)</f>
        <v>1</v>
      </c>
      <c r="Z40" s="211"/>
      <c r="AA40" s="530">
        <f>SUM(AA19:AA39)</f>
        <v>0</v>
      </c>
      <c r="AB40" s="211"/>
      <c r="AC40" s="530">
        <f ca="1">OFFSET(YTP!$E$67,0,W2-1,1,1)</f>
        <v>6</v>
      </c>
      <c r="AD40" s="530">
        <f>SUM(AD19:AD39)</f>
        <v>0</v>
      </c>
      <c r="AE40" s="530">
        <f ca="1">OFFSET(YTP!$E$70,0,W2-1,1,1)</f>
        <v>1</v>
      </c>
      <c r="AF40" s="530">
        <f>SUM(AF19:AF39)</f>
        <v>0</v>
      </c>
      <c r="AG40" s="530">
        <f ca="1">OFFSET(YTP!$E$71,0,W2-1,1,1)</f>
        <v>0</v>
      </c>
      <c r="AH40" s="530">
        <f>SUM(AH19:AH39)</f>
        <v>0</v>
      </c>
      <c r="AI40" s="142"/>
    </row>
    <row r="41" spans="1:35" s="27" customFormat="1" ht="13.5" thickBot="1" x14ac:dyDescent="0.25">
      <c r="A41" s="107"/>
      <c r="B41" s="107"/>
      <c r="C41" s="137"/>
      <c r="D41" s="137"/>
      <c r="E41" s="137"/>
      <c r="F41" s="137"/>
      <c r="G41" s="137"/>
      <c r="H41" s="137"/>
      <c r="I41" s="137"/>
      <c r="J41" s="137"/>
      <c r="K41" s="137"/>
      <c r="L41" s="137"/>
      <c r="M41" s="137"/>
      <c r="N41" s="137"/>
      <c r="O41" s="137"/>
      <c r="P41" s="137"/>
      <c r="Q41" s="117"/>
    </row>
    <row r="42" spans="1:35" s="27" customFormat="1" ht="13.5" thickBot="1" x14ac:dyDescent="0.25">
      <c r="A42" s="107"/>
      <c r="B42" s="107"/>
      <c r="C42" s="137"/>
      <c r="D42" s="137"/>
      <c r="E42" s="137"/>
      <c r="F42" s="137"/>
      <c r="G42" s="137"/>
      <c r="H42" s="137"/>
      <c r="I42" s="137"/>
      <c r="J42" s="137"/>
      <c r="K42" s="137"/>
      <c r="L42" s="137"/>
      <c r="M42" s="765" t="s">
        <v>214</v>
      </c>
      <c r="N42" s="766"/>
      <c r="O42" s="766"/>
      <c r="P42" s="767"/>
      <c r="Q42" s="117"/>
      <c r="AE42" s="765" t="s">
        <v>214</v>
      </c>
      <c r="AF42" s="766"/>
      <c r="AG42" s="766"/>
      <c r="AH42" s="767"/>
    </row>
    <row r="43" spans="1:35" s="458" customFormat="1" ht="12.75" customHeight="1" x14ac:dyDescent="0.2">
      <c r="A43" s="690" t="s">
        <v>67</v>
      </c>
      <c r="B43" s="690"/>
      <c r="C43" s="769"/>
      <c r="D43" s="24" t="s">
        <v>31</v>
      </c>
      <c r="E43" s="277">
        <f>$E$2+2</f>
        <v>31</v>
      </c>
      <c r="F43" s="380" t="s">
        <v>209</v>
      </c>
      <c r="G43" s="130" t="s">
        <v>174</v>
      </c>
      <c r="H43" s="144">
        <f ca="1">OFFSET(YTP!$E$72,0,E43-1,1,1)</f>
        <v>11.75</v>
      </c>
      <c r="I43" s="131" t="s">
        <v>176</v>
      </c>
      <c r="J43" s="309">
        <f>SUM(E60:E80,I60:I80,L60:L80,P60:P80,N60:N80)</f>
        <v>0</v>
      </c>
      <c r="K43" s="770" t="s">
        <v>188</v>
      </c>
      <c r="L43" s="727" t="str">
        <f ca="1">OFFSET(YTP!$E$9,0,E43-1,1,1)</f>
        <v>WC-Baku</v>
      </c>
      <c r="M43" s="485" t="str">
        <f>Score_1_label</f>
        <v>Series 1</v>
      </c>
      <c r="N43" s="428"/>
      <c r="O43" s="485" t="str">
        <f>Score_8_label</f>
        <v>Kneeling</v>
      </c>
      <c r="P43" s="429"/>
      <c r="Q43" s="91"/>
      <c r="R43" s="27"/>
      <c r="S43" s="690" t="s">
        <v>67</v>
      </c>
      <c r="T43" s="690"/>
      <c r="U43" s="769"/>
      <c r="V43" s="24" t="s">
        <v>31</v>
      </c>
      <c r="W43" s="277">
        <f>$E$2+3</f>
        <v>32</v>
      </c>
      <c r="X43" s="380" t="s">
        <v>209</v>
      </c>
      <c r="Y43" s="130" t="s">
        <v>174</v>
      </c>
      <c r="Z43" s="144">
        <f ca="1">OFFSET(YTP!$E$72,0,W43-1,1,1)</f>
        <v>10.25</v>
      </c>
      <c r="AA43" s="131" t="s">
        <v>176</v>
      </c>
      <c r="AB43" s="309">
        <f>SUM(W60:W80,AA60:AA80,AD60:AD80,AH60:AH80,AF60:AF80)</f>
        <v>0</v>
      </c>
      <c r="AC43" s="770" t="s">
        <v>188</v>
      </c>
      <c r="AD43" s="727" t="str">
        <f ca="1">OFFSET(YTP!$E$9,0,W43-1,1,1)</f>
        <v>HPTT</v>
      </c>
      <c r="AE43" s="485" t="str">
        <f>Score_1_label</f>
        <v>Series 1</v>
      </c>
      <c r="AF43" s="428"/>
      <c r="AG43" s="485" t="str">
        <f>Score_8_label</f>
        <v>Kneeling</v>
      </c>
      <c r="AH43" s="429"/>
    </row>
    <row r="44" spans="1:35" s="458" customFormat="1" ht="12.75" customHeight="1" x14ac:dyDescent="0.2">
      <c r="A44" s="690"/>
      <c r="B44" s="690"/>
      <c r="C44" s="769"/>
      <c r="D44" s="63" t="s">
        <v>34</v>
      </c>
      <c r="E44" s="136">
        <f>YTP_Start_Date+7*(E43-1)</f>
        <v>44711</v>
      </c>
      <c r="F44" s="382">
        <f ca="1">OFFSET(YTP!$E$14,0,E43-1,1,1)</f>
        <v>3</v>
      </c>
      <c r="G44" s="132" t="s">
        <v>158</v>
      </c>
      <c r="H44" s="129">
        <f>SUM(D60:D80,H60:H80)</f>
        <v>0</v>
      </c>
      <c r="I44" s="128" t="s">
        <v>159</v>
      </c>
      <c r="J44" s="310">
        <f>SUM(F60:F80,J60:J80)</f>
        <v>0</v>
      </c>
      <c r="K44" s="771"/>
      <c r="L44" s="728"/>
      <c r="M44" s="486" t="str">
        <f>Score_2_label</f>
        <v>Series 2</v>
      </c>
      <c r="N44" s="431"/>
      <c r="O44" s="486" t="str">
        <f>Score_9_label</f>
        <v>Prone</v>
      </c>
      <c r="P44" s="432"/>
      <c r="Q44" s="91"/>
      <c r="R44" s="27"/>
      <c r="S44" s="690"/>
      <c r="T44" s="690"/>
      <c r="U44" s="769"/>
      <c r="V44" s="63" t="s">
        <v>34</v>
      </c>
      <c r="W44" s="136">
        <f>YTP_Start_Date+7*(W43-1)</f>
        <v>44718</v>
      </c>
      <c r="X44" s="382">
        <f ca="1">OFFSET(YTP!$E$14,0,W43-1,1,1)</f>
        <v>3</v>
      </c>
      <c r="Y44" s="132" t="s">
        <v>158</v>
      </c>
      <c r="Z44" s="129">
        <f>SUM(V60:V80,Z60:Z80)</f>
        <v>0</v>
      </c>
      <c r="AA44" s="128" t="s">
        <v>159</v>
      </c>
      <c r="AB44" s="310">
        <f>SUM(X60:X80,AB60:AB80)</f>
        <v>0</v>
      </c>
      <c r="AC44" s="771"/>
      <c r="AD44" s="728"/>
      <c r="AE44" s="486" t="str">
        <f>Score_2_label</f>
        <v>Series 2</v>
      </c>
      <c r="AF44" s="431"/>
      <c r="AG44" s="486" t="str">
        <f>Score_9_label</f>
        <v>Prone</v>
      </c>
      <c r="AH44" s="432"/>
    </row>
    <row r="45" spans="1:35" s="458" customFormat="1" ht="12.75" customHeight="1" thickBot="1" x14ac:dyDescent="0.25">
      <c r="A45" s="690"/>
      <c r="B45" s="690"/>
      <c r="C45" s="769"/>
      <c r="D45" s="64" t="s">
        <v>35</v>
      </c>
      <c r="E45" s="140" t="str">
        <f ca="1">IF(OFFSET(YTP!$E$6,0,E43-1,1,1)="",W4,IF(OFFSET(YTP!$E$6,0,E43-1,1,1)="General","General",IF(OFFSET(YTP!$E$6,0,E43-1,1,1)="Specific","Specific",IF(OFFSET(YTP!$E$6,0,E43-1,1,1)="Pre-Competition","Pre-Comp",IF(OFFSET(YTP!$E$6,0,E43-1,1,1)="Regular","Reg. Comp",IF(OFFSET(YTP!$E$6,0,E43-1,1,1)="Major","Major Comp",IF(OFFSET(YTP!$E$6,0,E43-1,1,1)="Taper","Taper","Transition")))))))</f>
        <v>Major Comp</v>
      </c>
      <c r="F45" s="379" t="s">
        <v>215</v>
      </c>
      <c r="G45" s="132" t="s">
        <v>177</v>
      </c>
      <c r="H45" s="129">
        <f ca="1">OFFSET(YTP!$E$74,0,E43-1,1,1)</f>
        <v>0</v>
      </c>
      <c r="I45" s="128" t="s">
        <v>178</v>
      </c>
      <c r="J45" s="310" t="e">
        <f>AVERAGEA(Q60:Q80)</f>
        <v>#DIV/0!</v>
      </c>
      <c r="K45" s="771"/>
      <c r="L45" s="728"/>
      <c r="M45" s="486" t="str">
        <f>Score_3_label</f>
        <v>Series 3</v>
      </c>
      <c r="N45" s="431"/>
      <c r="O45" s="486" t="str">
        <f>Score_10_label</f>
        <v>Standing</v>
      </c>
      <c r="P45" s="432"/>
      <c r="Q45" s="91"/>
      <c r="R45" s="27"/>
      <c r="S45" s="690"/>
      <c r="T45" s="690"/>
      <c r="U45" s="769"/>
      <c r="V45" s="64" t="s">
        <v>35</v>
      </c>
      <c r="W45" s="140" t="str">
        <f ca="1">IF(OFFSET(YTP!$E$6,0,W43-1,1,1)="",E45,IF(OFFSET(YTP!$E$6,0,W43-1,1,1)="General","General",IF(OFFSET(YTP!$E$6,0,W43-1,1,1)="Specific","Specific",IF(OFFSET(YTP!$E$6,0,W43-1,1,1)="Pre-Competition","Pre-Comp",IF(OFFSET(YTP!$E$6,0,W43-1,1,1)="Regular","Reg. Comp",IF(OFFSET(YTP!$E$6,0,W43-1,1,1)="Major","Major Comp",IF(OFFSET(YTP!$E$6,0,W43-1,1,1)="Taper","Taper","Transition")))))))</f>
        <v>Major Comp</v>
      </c>
      <c r="X45" s="379" t="s">
        <v>215</v>
      </c>
      <c r="Y45" s="132" t="s">
        <v>177</v>
      </c>
      <c r="Z45" s="129">
        <f ca="1">OFFSET(YTP!$E$74,0,W43-1,1,1)</f>
        <v>0</v>
      </c>
      <c r="AA45" s="128" t="s">
        <v>178</v>
      </c>
      <c r="AB45" s="310" t="e">
        <f>AVERAGEA(AI60:AI80)</f>
        <v>#DIV/0!</v>
      </c>
      <c r="AC45" s="771"/>
      <c r="AD45" s="728"/>
      <c r="AE45" s="486" t="str">
        <f>Score_3_label</f>
        <v>Series 3</v>
      </c>
      <c r="AF45" s="431"/>
      <c r="AG45" s="486" t="str">
        <f>Score_10_label</f>
        <v>Standing</v>
      </c>
      <c r="AH45" s="432"/>
    </row>
    <row r="46" spans="1:35" s="458" customFormat="1" ht="12.75" customHeight="1" thickBot="1" x14ac:dyDescent="0.25">
      <c r="A46" s="99"/>
      <c r="B46" s="99"/>
      <c r="C46" s="143"/>
      <c r="D46" s="143"/>
      <c r="E46" s="143"/>
      <c r="F46" s="383">
        <f ca="1">OFFSET(YTP!$E$15,0,E43-1,1,1)</f>
        <v>3</v>
      </c>
      <c r="G46" s="133" t="s">
        <v>175</v>
      </c>
      <c r="H46" s="135">
        <f ca="1">OFFSET(YTP!$E$75,0,E43-1,1,1)</f>
        <v>0</v>
      </c>
      <c r="I46" s="134" t="s">
        <v>151</v>
      </c>
      <c r="J46" s="311" t="e">
        <f>((100*J43/YTP!$E$66)/7.5)*(J45/10)</f>
        <v>#DIV/0!</v>
      </c>
      <c r="K46" s="771"/>
      <c r="L46" s="728"/>
      <c r="M46" s="486" t="str">
        <f>Score_4_label</f>
        <v>Series 4</v>
      </c>
      <c r="N46" s="431"/>
      <c r="O46" s="486" t="str">
        <f>Score_11_label</f>
        <v>Qualifier</v>
      </c>
      <c r="P46" s="432"/>
      <c r="Q46" s="91"/>
      <c r="R46" s="27"/>
      <c r="S46" s="99"/>
      <c r="T46" s="99"/>
      <c r="U46" s="143"/>
      <c r="V46" s="143"/>
      <c r="W46" s="143"/>
      <c r="X46" s="383">
        <f ca="1">OFFSET(YTP!$E$15,0,W43-1,1,1)</f>
        <v>2</v>
      </c>
      <c r="Y46" s="133" t="s">
        <v>175</v>
      </c>
      <c r="Z46" s="135">
        <f ca="1">OFFSET(YTP!$E$75,0,W43-1,1,1)</f>
        <v>0</v>
      </c>
      <c r="AA46" s="134" t="s">
        <v>151</v>
      </c>
      <c r="AB46" s="311" t="e">
        <f>((100*AB43/YTP!$E$66)/7.5)*(AB45/10)</f>
        <v>#DIV/0!</v>
      </c>
      <c r="AC46" s="771"/>
      <c r="AD46" s="728"/>
      <c r="AE46" s="486" t="str">
        <f>Score_4_label</f>
        <v>Series 4</v>
      </c>
      <c r="AF46" s="431"/>
      <c r="AG46" s="486" t="str">
        <f>Score_11_label</f>
        <v>Qualifier</v>
      </c>
      <c r="AH46" s="432"/>
    </row>
    <row r="47" spans="1:35" s="27" customFormat="1" ht="12.75" customHeight="1" x14ac:dyDescent="0.2">
      <c r="A47" s="99"/>
      <c r="B47" s="99"/>
      <c r="C47" s="143"/>
      <c r="D47" s="143"/>
      <c r="E47" s="143"/>
      <c r="F47" s="103"/>
      <c r="G47" s="99"/>
      <c r="H47" s="102"/>
      <c r="I47" s="99"/>
      <c r="J47" s="102"/>
      <c r="K47" s="771"/>
      <c r="L47" s="728"/>
      <c r="M47" s="486" t="str">
        <f>Score_5_label</f>
        <v>Series 5</v>
      </c>
      <c r="N47" s="436"/>
      <c r="O47" s="486">
        <f>Score_12_label</f>
        <v>0</v>
      </c>
      <c r="P47" s="432"/>
      <c r="Q47" s="401"/>
      <c r="S47" s="99"/>
      <c r="T47" s="99"/>
      <c r="U47" s="143"/>
      <c r="V47" s="143"/>
      <c r="W47" s="143"/>
      <c r="X47" s="103"/>
      <c r="Y47" s="99"/>
      <c r="Z47" s="102"/>
      <c r="AA47" s="99"/>
      <c r="AB47" s="102"/>
      <c r="AC47" s="771"/>
      <c r="AD47" s="728"/>
      <c r="AE47" s="486" t="str">
        <f>Score_5_label</f>
        <v>Series 5</v>
      </c>
      <c r="AF47" s="436"/>
      <c r="AG47" s="486">
        <f>Score_12_label</f>
        <v>0</v>
      </c>
      <c r="AH47" s="432"/>
    </row>
    <row r="48" spans="1:35" s="27" customFormat="1" ht="12.75" customHeight="1" x14ac:dyDescent="0.2">
      <c r="A48" s="99"/>
      <c r="B48" s="99"/>
      <c r="C48" s="143"/>
      <c r="D48" s="143"/>
      <c r="E48" s="143"/>
      <c r="F48" s="103"/>
      <c r="G48" s="99"/>
      <c r="H48" s="102"/>
      <c r="I48" s="99"/>
      <c r="J48" s="102"/>
      <c r="K48" s="771"/>
      <c r="L48" s="728"/>
      <c r="M48" s="486" t="str">
        <f>Score_6_label</f>
        <v>Series 6</v>
      </c>
      <c r="N48" s="431"/>
      <c r="O48" s="486">
        <f>Score_13_label</f>
        <v>0</v>
      </c>
      <c r="P48" s="432"/>
      <c r="Q48" s="401"/>
      <c r="S48" s="99"/>
      <c r="T48" s="99"/>
      <c r="U48" s="143"/>
      <c r="V48" s="143"/>
      <c r="W48" s="143"/>
      <c r="X48" s="103"/>
      <c r="Y48" s="99"/>
      <c r="Z48" s="102"/>
      <c r="AA48" s="99"/>
      <c r="AB48" s="102"/>
      <c r="AC48" s="771"/>
      <c r="AD48" s="728"/>
      <c r="AE48" s="486" t="str">
        <f>Score_6_label</f>
        <v>Series 6</v>
      </c>
      <c r="AF48" s="431"/>
      <c r="AG48" s="486">
        <f>Score_13_label</f>
        <v>0</v>
      </c>
      <c r="AH48" s="432"/>
    </row>
    <row r="49" spans="1:35" s="27" customFormat="1" ht="12.75" customHeight="1" thickBot="1" x14ac:dyDescent="0.25">
      <c r="A49" s="99"/>
      <c r="B49" s="99"/>
      <c r="C49" s="143"/>
      <c r="D49" s="143"/>
      <c r="E49" s="143"/>
      <c r="F49" s="103"/>
      <c r="G49" s="99"/>
      <c r="H49" s="102"/>
      <c r="I49" s="99"/>
      <c r="J49" s="102"/>
      <c r="K49" s="772"/>
      <c r="L49" s="729"/>
      <c r="M49" s="487" t="str">
        <f>Score_7_label</f>
        <v>Qualifier</v>
      </c>
      <c r="N49" s="434"/>
      <c r="O49" s="487">
        <f>Score_14_label</f>
        <v>0</v>
      </c>
      <c r="P49" s="435"/>
      <c r="Q49" s="401"/>
      <c r="S49" s="99"/>
      <c r="T49" s="99"/>
      <c r="U49" s="143"/>
      <c r="V49" s="143"/>
      <c r="W49" s="143"/>
      <c r="X49" s="103"/>
      <c r="Y49" s="99"/>
      <c r="Z49" s="102"/>
      <c r="AA49" s="99"/>
      <c r="AB49" s="102"/>
      <c r="AC49" s="772"/>
      <c r="AD49" s="729"/>
      <c r="AE49" s="487" t="str">
        <f>Score_7_label</f>
        <v>Qualifier</v>
      </c>
      <c r="AF49" s="434"/>
      <c r="AG49" s="487">
        <f>Score_14_label</f>
        <v>0</v>
      </c>
      <c r="AH49" s="435"/>
    </row>
    <row r="50" spans="1:35" ht="12.75" customHeight="1" thickBot="1" x14ac:dyDescent="0.25">
      <c r="A50" s="1"/>
      <c r="B50" s="1"/>
      <c r="C50" s="1"/>
      <c r="D50" s="1"/>
      <c r="E50" s="1"/>
      <c r="F50" s="1"/>
      <c r="K50" s="1"/>
      <c r="L50" s="1"/>
      <c r="M50" s="13"/>
      <c r="N50" s="91"/>
      <c r="O50" s="13"/>
      <c r="P50" s="91"/>
      <c r="Q50" s="27"/>
      <c r="R50" s="1"/>
      <c r="S50" s="1"/>
      <c r="T50" s="1"/>
      <c r="U50" s="1"/>
      <c r="V50" s="1"/>
      <c r="W50" s="1"/>
      <c r="X50" s="1"/>
      <c r="AC50" s="1"/>
      <c r="AD50" s="1"/>
      <c r="AE50" s="13"/>
      <c r="AF50" s="91"/>
      <c r="AG50" s="27"/>
    </row>
    <row r="51" spans="1:35" ht="12.75" customHeight="1" thickBot="1" x14ac:dyDescent="0.25">
      <c r="A51" s="748" t="s">
        <v>66</v>
      </c>
      <c r="B51" s="749"/>
      <c r="C51" s="768" t="s">
        <v>150</v>
      </c>
      <c r="D51" s="754"/>
      <c r="E51" s="754"/>
      <c r="F51" s="754"/>
      <c r="G51" s="754"/>
      <c r="H51" s="754"/>
      <c r="I51" s="754"/>
      <c r="J51" s="754"/>
      <c r="K51" s="754"/>
      <c r="L51" s="754"/>
      <c r="M51" s="754"/>
      <c r="N51" s="754"/>
      <c r="O51" s="754"/>
      <c r="P51" s="754"/>
      <c r="Q51" s="755"/>
      <c r="S51" s="748" t="s">
        <v>66</v>
      </c>
      <c r="T51" s="749"/>
      <c r="U51" s="768" t="s">
        <v>150</v>
      </c>
      <c r="V51" s="754"/>
      <c r="W51" s="754"/>
      <c r="X51" s="754"/>
      <c r="Y51" s="754"/>
      <c r="Z51" s="754"/>
      <c r="AA51" s="754"/>
      <c r="AB51" s="754"/>
      <c r="AC51" s="754"/>
      <c r="AD51" s="754"/>
      <c r="AE51" s="754"/>
      <c r="AF51" s="754"/>
      <c r="AG51" s="754"/>
      <c r="AH51" s="754"/>
      <c r="AI51" s="755"/>
    </row>
    <row r="52" spans="1:35" ht="12.75" customHeight="1" x14ac:dyDescent="0.2">
      <c r="A52" s="750"/>
      <c r="B52" s="751"/>
      <c r="C52" s="145" t="s">
        <v>5</v>
      </c>
      <c r="D52" s="759" t="s">
        <v>160</v>
      </c>
      <c r="E52" s="760"/>
      <c r="F52" s="760"/>
      <c r="G52" s="760"/>
      <c r="H52" s="760"/>
      <c r="I52" s="760"/>
      <c r="J52" s="760"/>
      <c r="K52" s="760"/>
      <c r="L52" s="760"/>
      <c r="M52" s="760"/>
      <c r="N52" s="760"/>
      <c r="O52" s="760"/>
      <c r="P52" s="760"/>
      <c r="Q52" s="761"/>
      <c r="S52" s="750"/>
      <c r="T52" s="751"/>
      <c r="U52" s="145" t="s">
        <v>5</v>
      </c>
      <c r="V52" s="759" t="s">
        <v>160</v>
      </c>
      <c r="W52" s="760"/>
      <c r="X52" s="760"/>
      <c r="Y52" s="760"/>
      <c r="Z52" s="760"/>
      <c r="AA52" s="760"/>
      <c r="AB52" s="760"/>
      <c r="AC52" s="760"/>
      <c r="AD52" s="760"/>
      <c r="AE52" s="760"/>
      <c r="AF52" s="760"/>
      <c r="AG52" s="760"/>
      <c r="AH52" s="760"/>
      <c r="AI52" s="761"/>
    </row>
    <row r="53" spans="1:35" ht="12.75" customHeight="1" x14ac:dyDescent="0.2">
      <c r="A53" s="750"/>
      <c r="B53" s="751"/>
      <c r="C53" s="146" t="s">
        <v>4</v>
      </c>
      <c r="D53" s="756"/>
      <c r="E53" s="757"/>
      <c r="F53" s="757"/>
      <c r="G53" s="757"/>
      <c r="H53" s="757"/>
      <c r="I53" s="757"/>
      <c r="J53" s="757"/>
      <c r="K53" s="757"/>
      <c r="L53" s="757"/>
      <c r="M53" s="757"/>
      <c r="N53" s="757"/>
      <c r="O53" s="757"/>
      <c r="P53" s="757"/>
      <c r="Q53" s="758"/>
      <c r="S53" s="750"/>
      <c r="T53" s="751"/>
      <c r="U53" s="146" t="s">
        <v>4</v>
      </c>
      <c r="V53" s="756"/>
      <c r="W53" s="757"/>
      <c r="X53" s="757"/>
      <c r="Y53" s="757"/>
      <c r="Z53" s="757"/>
      <c r="AA53" s="757"/>
      <c r="AB53" s="757"/>
      <c r="AC53" s="757"/>
      <c r="AD53" s="757"/>
      <c r="AE53" s="757"/>
      <c r="AF53" s="757"/>
      <c r="AG53" s="757"/>
      <c r="AH53" s="757"/>
      <c r="AI53" s="758"/>
    </row>
    <row r="54" spans="1:35" ht="12.75" customHeight="1" x14ac:dyDescent="0.2">
      <c r="A54" s="750"/>
      <c r="B54" s="751"/>
      <c r="C54" s="146" t="s">
        <v>3</v>
      </c>
      <c r="D54" s="756"/>
      <c r="E54" s="757"/>
      <c r="F54" s="757"/>
      <c r="G54" s="757"/>
      <c r="H54" s="757"/>
      <c r="I54" s="757"/>
      <c r="J54" s="757"/>
      <c r="K54" s="757"/>
      <c r="L54" s="757"/>
      <c r="M54" s="757"/>
      <c r="N54" s="757"/>
      <c r="O54" s="757"/>
      <c r="P54" s="757"/>
      <c r="Q54" s="758"/>
      <c r="S54" s="750"/>
      <c r="T54" s="751"/>
      <c r="U54" s="146" t="s">
        <v>3</v>
      </c>
      <c r="V54" s="756"/>
      <c r="W54" s="757"/>
      <c r="X54" s="757"/>
      <c r="Y54" s="757"/>
      <c r="Z54" s="757"/>
      <c r="AA54" s="757"/>
      <c r="AB54" s="757"/>
      <c r="AC54" s="757"/>
      <c r="AD54" s="757"/>
      <c r="AE54" s="757"/>
      <c r="AF54" s="757"/>
      <c r="AG54" s="757"/>
      <c r="AH54" s="757"/>
      <c r="AI54" s="758"/>
    </row>
    <row r="55" spans="1:35" ht="12.75" customHeight="1" x14ac:dyDescent="0.2">
      <c r="A55" s="750"/>
      <c r="B55" s="751"/>
      <c r="C55" s="147" t="s">
        <v>6</v>
      </c>
      <c r="D55" s="756"/>
      <c r="E55" s="757"/>
      <c r="F55" s="757"/>
      <c r="G55" s="757"/>
      <c r="H55" s="757"/>
      <c r="I55" s="757"/>
      <c r="J55" s="757"/>
      <c r="K55" s="757"/>
      <c r="L55" s="757"/>
      <c r="M55" s="757"/>
      <c r="N55" s="757"/>
      <c r="O55" s="757"/>
      <c r="P55" s="757"/>
      <c r="Q55" s="758"/>
      <c r="S55" s="750"/>
      <c r="T55" s="751"/>
      <c r="U55" s="147" t="s">
        <v>6</v>
      </c>
      <c r="V55" s="756"/>
      <c r="W55" s="757"/>
      <c r="X55" s="757"/>
      <c r="Y55" s="757"/>
      <c r="Z55" s="757"/>
      <c r="AA55" s="757"/>
      <c r="AB55" s="757"/>
      <c r="AC55" s="757"/>
      <c r="AD55" s="757"/>
      <c r="AE55" s="757"/>
      <c r="AF55" s="757"/>
      <c r="AG55" s="757"/>
      <c r="AH55" s="757"/>
      <c r="AI55" s="758"/>
    </row>
    <row r="56" spans="1:35" ht="12.75" customHeight="1" thickBot="1" x14ac:dyDescent="0.25">
      <c r="A56" s="752"/>
      <c r="B56" s="753"/>
      <c r="C56" s="148" t="s">
        <v>37</v>
      </c>
      <c r="D56" s="735"/>
      <c r="E56" s="736"/>
      <c r="F56" s="736"/>
      <c r="G56" s="736"/>
      <c r="H56" s="736"/>
      <c r="I56" s="736"/>
      <c r="J56" s="736"/>
      <c r="K56" s="736"/>
      <c r="L56" s="736"/>
      <c r="M56" s="736"/>
      <c r="N56" s="736"/>
      <c r="O56" s="736"/>
      <c r="P56" s="736"/>
      <c r="Q56" s="737"/>
      <c r="S56" s="752"/>
      <c r="T56" s="753"/>
      <c r="U56" s="148" t="s">
        <v>37</v>
      </c>
      <c r="V56" s="735"/>
      <c r="W56" s="736"/>
      <c r="X56" s="736"/>
      <c r="Y56" s="736"/>
      <c r="Z56" s="736"/>
      <c r="AA56" s="736"/>
      <c r="AB56" s="736"/>
      <c r="AC56" s="736"/>
      <c r="AD56" s="736"/>
      <c r="AE56" s="736"/>
      <c r="AF56" s="736"/>
      <c r="AG56" s="736"/>
      <c r="AH56" s="736"/>
      <c r="AI56" s="737"/>
    </row>
    <row r="57" spans="1:35" ht="12.75" customHeight="1" thickBot="1" x14ac:dyDescent="0.25">
      <c r="A57" s="1"/>
      <c r="B57" s="1"/>
      <c r="C57" s="1"/>
      <c r="D57" s="1"/>
      <c r="E57" s="1"/>
      <c r="F57" s="1"/>
      <c r="G57" s="1"/>
      <c r="H57" s="1"/>
      <c r="I57" s="1"/>
      <c r="J57" s="1"/>
      <c r="K57" s="1"/>
      <c r="L57" s="1"/>
      <c r="M57" s="1"/>
      <c r="N57" s="13"/>
      <c r="O57" s="1"/>
      <c r="P57" s="13"/>
      <c r="Q57" s="114"/>
      <c r="S57" s="1"/>
      <c r="T57" s="1"/>
      <c r="U57" s="1"/>
      <c r="V57" s="1"/>
      <c r="W57" s="1"/>
      <c r="X57" s="1"/>
      <c r="Y57" s="1"/>
      <c r="Z57" s="1"/>
      <c r="AA57" s="1"/>
      <c r="AB57" s="1"/>
      <c r="AC57" s="1"/>
      <c r="AD57" s="1"/>
      <c r="AE57" s="1"/>
      <c r="AF57" s="13"/>
      <c r="AG57" s="114"/>
    </row>
    <row r="58" spans="1:35" ht="12.75" customHeight="1" thickBot="1" x14ac:dyDescent="0.25">
      <c r="A58" s="738"/>
      <c r="B58" s="739"/>
      <c r="C58" s="742" t="s">
        <v>5</v>
      </c>
      <c r="D58" s="743"/>
      <c r="E58" s="744"/>
      <c r="F58" s="745"/>
      <c r="G58" s="742" t="s">
        <v>4</v>
      </c>
      <c r="H58" s="743"/>
      <c r="I58" s="744"/>
      <c r="J58" s="745"/>
      <c r="K58" s="730" t="s">
        <v>3</v>
      </c>
      <c r="L58" s="731"/>
      <c r="M58" s="730" t="s">
        <v>6</v>
      </c>
      <c r="N58" s="731"/>
      <c r="O58" s="730" t="s">
        <v>171</v>
      </c>
      <c r="P58" s="731"/>
      <c r="Q58" s="746" t="s">
        <v>173</v>
      </c>
      <c r="R58" s="296" t="s">
        <v>104</v>
      </c>
      <c r="S58" s="738"/>
      <c r="T58" s="739"/>
      <c r="U58" s="742" t="s">
        <v>5</v>
      </c>
      <c r="V58" s="743"/>
      <c r="W58" s="744"/>
      <c r="X58" s="745"/>
      <c r="Y58" s="742" t="s">
        <v>4</v>
      </c>
      <c r="Z58" s="743"/>
      <c r="AA58" s="744"/>
      <c r="AB58" s="745"/>
      <c r="AC58" s="730" t="s">
        <v>3</v>
      </c>
      <c r="AD58" s="731"/>
      <c r="AE58" s="730" t="s">
        <v>6</v>
      </c>
      <c r="AF58" s="731"/>
      <c r="AG58" s="730" t="s">
        <v>171</v>
      </c>
      <c r="AH58" s="731"/>
      <c r="AI58" s="746" t="s">
        <v>173</v>
      </c>
    </row>
    <row r="59" spans="1:35" ht="26.1" customHeight="1" thickBot="1" x14ac:dyDescent="0.25">
      <c r="A59" s="740"/>
      <c r="B59" s="741"/>
      <c r="C59" s="291" t="s">
        <v>154</v>
      </c>
      <c r="D59" s="295" t="s">
        <v>157</v>
      </c>
      <c r="E59" s="292" t="s">
        <v>155</v>
      </c>
      <c r="F59" s="295" t="s">
        <v>157</v>
      </c>
      <c r="G59" s="291" t="s">
        <v>154</v>
      </c>
      <c r="H59" s="293" t="s">
        <v>157</v>
      </c>
      <c r="I59" s="292" t="s">
        <v>155</v>
      </c>
      <c r="J59" s="295" t="s">
        <v>157</v>
      </c>
      <c r="K59" s="291" t="s">
        <v>154</v>
      </c>
      <c r="L59" s="294" t="s">
        <v>155</v>
      </c>
      <c r="M59" s="291" t="s">
        <v>154</v>
      </c>
      <c r="N59" s="294" t="s">
        <v>155</v>
      </c>
      <c r="O59" s="291" t="s">
        <v>154</v>
      </c>
      <c r="P59" s="294" t="s">
        <v>155</v>
      </c>
      <c r="Q59" s="747"/>
      <c r="R59" s="296"/>
      <c r="S59" s="740"/>
      <c r="T59" s="741"/>
      <c r="U59" s="291" t="s">
        <v>154</v>
      </c>
      <c r="V59" s="295" t="s">
        <v>157</v>
      </c>
      <c r="W59" s="292" t="s">
        <v>155</v>
      </c>
      <c r="X59" s="295" t="s">
        <v>157</v>
      </c>
      <c r="Y59" s="291" t="s">
        <v>154</v>
      </c>
      <c r="Z59" s="293" t="s">
        <v>157</v>
      </c>
      <c r="AA59" s="292" t="s">
        <v>155</v>
      </c>
      <c r="AB59" s="295" t="s">
        <v>157</v>
      </c>
      <c r="AC59" s="291" t="s">
        <v>154</v>
      </c>
      <c r="AD59" s="294" t="s">
        <v>155</v>
      </c>
      <c r="AE59" s="291" t="s">
        <v>154</v>
      </c>
      <c r="AF59" s="294" t="s">
        <v>155</v>
      </c>
      <c r="AG59" s="291" t="s">
        <v>154</v>
      </c>
      <c r="AH59" s="294" t="s">
        <v>155</v>
      </c>
      <c r="AI59" s="747"/>
    </row>
    <row r="60" spans="1:35" ht="12.75" customHeight="1" x14ac:dyDescent="0.2">
      <c r="A60" s="732" t="s">
        <v>15</v>
      </c>
      <c r="B60" s="423" t="str">
        <f>$B$19</f>
        <v>Mor</v>
      </c>
      <c r="C60" s="278"/>
      <c r="D60" s="285"/>
      <c r="E60" s="303"/>
      <c r="F60" s="304"/>
      <c r="G60" s="279"/>
      <c r="H60" s="288"/>
      <c r="I60" s="303"/>
      <c r="J60" s="304"/>
      <c r="K60" s="278"/>
      <c r="L60" s="297"/>
      <c r="M60" s="278"/>
      <c r="N60" s="297"/>
      <c r="O60" s="278"/>
      <c r="P60" s="297"/>
      <c r="Q60" s="298"/>
      <c r="S60" s="732" t="s">
        <v>15</v>
      </c>
      <c r="T60" s="423" t="str">
        <f>$B$19</f>
        <v>Mor</v>
      </c>
      <c r="U60" s="278"/>
      <c r="V60" s="285"/>
      <c r="W60" s="303"/>
      <c r="X60" s="304"/>
      <c r="Y60" s="279"/>
      <c r="Z60" s="288"/>
      <c r="AA60" s="303"/>
      <c r="AB60" s="304"/>
      <c r="AC60" s="278"/>
      <c r="AD60" s="297"/>
      <c r="AE60" s="278"/>
      <c r="AF60" s="297"/>
      <c r="AG60" s="278"/>
      <c r="AH60" s="297"/>
      <c r="AI60" s="298"/>
    </row>
    <row r="61" spans="1:35" ht="12.75" customHeight="1" x14ac:dyDescent="0.2">
      <c r="A61" s="733"/>
      <c r="B61" s="424" t="str">
        <f>$B$20</f>
        <v>Aft</v>
      </c>
      <c r="C61" s="411"/>
      <c r="D61" s="412"/>
      <c r="E61" s="413"/>
      <c r="F61" s="414"/>
      <c r="G61" s="415"/>
      <c r="H61" s="416"/>
      <c r="I61" s="413"/>
      <c r="J61" s="414"/>
      <c r="K61" s="411"/>
      <c r="L61" s="417"/>
      <c r="M61" s="411"/>
      <c r="N61" s="417"/>
      <c r="O61" s="411"/>
      <c r="P61" s="417"/>
      <c r="Q61" s="418"/>
      <c r="S61" s="733"/>
      <c r="T61" s="424" t="str">
        <f>$B$20</f>
        <v>Aft</v>
      </c>
      <c r="U61" s="411"/>
      <c r="V61" s="412"/>
      <c r="W61" s="413"/>
      <c r="X61" s="414"/>
      <c r="Y61" s="415"/>
      <c r="Z61" s="416"/>
      <c r="AA61" s="413"/>
      <c r="AB61" s="414"/>
      <c r="AC61" s="411"/>
      <c r="AD61" s="417"/>
      <c r="AE61" s="411"/>
      <c r="AF61" s="417"/>
      <c r="AG61" s="411"/>
      <c r="AH61" s="417"/>
      <c r="AI61" s="418"/>
    </row>
    <row r="62" spans="1:35" ht="12.75" customHeight="1" thickBot="1" x14ac:dyDescent="0.25">
      <c r="A62" s="734"/>
      <c r="B62" s="425" t="str">
        <f>$B$21</f>
        <v>Evn</v>
      </c>
      <c r="C62" s="280"/>
      <c r="D62" s="286"/>
      <c r="E62" s="305"/>
      <c r="F62" s="306"/>
      <c r="G62" s="281"/>
      <c r="H62" s="289"/>
      <c r="I62" s="305"/>
      <c r="J62" s="306"/>
      <c r="K62" s="280"/>
      <c r="L62" s="299"/>
      <c r="M62" s="280"/>
      <c r="N62" s="299"/>
      <c r="O62" s="280"/>
      <c r="P62" s="299"/>
      <c r="Q62" s="300"/>
      <c r="S62" s="734"/>
      <c r="T62" s="425" t="str">
        <f>$B$21</f>
        <v>Evn</v>
      </c>
      <c r="U62" s="280"/>
      <c r="V62" s="286"/>
      <c r="W62" s="305"/>
      <c r="X62" s="306"/>
      <c r="Y62" s="281"/>
      <c r="Z62" s="289"/>
      <c r="AA62" s="305"/>
      <c r="AB62" s="306"/>
      <c r="AC62" s="280"/>
      <c r="AD62" s="299"/>
      <c r="AE62" s="280"/>
      <c r="AF62" s="299"/>
      <c r="AG62" s="280"/>
      <c r="AH62" s="299"/>
      <c r="AI62" s="300"/>
    </row>
    <row r="63" spans="1:35" ht="12.75" customHeight="1" x14ac:dyDescent="0.2">
      <c r="A63" s="732" t="s">
        <v>40</v>
      </c>
      <c r="B63" s="423" t="str">
        <f>$B$19</f>
        <v>Mor</v>
      </c>
      <c r="C63" s="278"/>
      <c r="D63" s="285"/>
      <c r="E63" s="303"/>
      <c r="F63" s="304"/>
      <c r="G63" s="279"/>
      <c r="H63" s="288"/>
      <c r="I63" s="303"/>
      <c r="J63" s="304"/>
      <c r="K63" s="278"/>
      <c r="L63" s="297"/>
      <c r="M63" s="278"/>
      <c r="N63" s="297"/>
      <c r="O63" s="278"/>
      <c r="P63" s="297"/>
      <c r="Q63" s="298"/>
      <c r="S63" s="732" t="s">
        <v>40</v>
      </c>
      <c r="T63" s="423" t="str">
        <f>$B$19</f>
        <v>Mor</v>
      </c>
      <c r="U63" s="278"/>
      <c r="V63" s="285"/>
      <c r="W63" s="303"/>
      <c r="X63" s="304"/>
      <c r="Y63" s="279"/>
      <c r="Z63" s="288"/>
      <c r="AA63" s="303"/>
      <c r="AB63" s="304"/>
      <c r="AC63" s="278"/>
      <c r="AD63" s="297"/>
      <c r="AE63" s="278"/>
      <c r="AF63" s="297"/>
      <c r="AG63" s="278"/>
      <c r="AH63" s="297"/>
      <c r="AI63" s="298"/>
    </row>
    <row r="64" spans="1:35" ht="12.75" customHeight="1" x14ac:dyDescent="0.2">
      <c r="A64" s="733"/>
      <c r="B64" s="424" t="str">
        <f>$B$20</f>
        <v>Aft</v>
      </c>
      <c r="C64" s="403"/>
      <c r="D64" s="404"/>
      <c r="E64" s="405"/>
      <c r="F64" s="406"/>
      <c r="G64" s="407"/>
      <c r="H64" s="408"/>
      <c r="I64" s="405"/>
      <c r="J64" s="406"/>
      <c r="K64" s="403"/>
      <c r="L64" s="409"/>
      <c r="M64" s="403"/>
      <c r="N64" s="409"/>
      <c r="O64" s="403"/>
      <c r="P64" s="409"/>
      <c r="Q64" s="410"/>
      <c r="S64" s="733"/>
      <c r="T64" s="424" t="str">
        <f>$B$20</f>
        <v>Aft</v>
      </c>
      <c r="U64" s="403"/>
      <c r="V64" s="404"/>
      <c r="W64" s="405"/>
      <c r="X64" s="406"/>
      <c r="Y64" s="407"/>
      <c r="Z64" s="408"/>
      <c r="AA64" s="405"/>
      <c r="AB64" s="406"/>
      <c r="AC64" s="403"/>
      <c r="AD64" s="409"/>
      <c r="AE64" s="403"/>
      <c r="AF64" s="409"/>
      <c r="AG64" s="403"/>
      <c r="AH64" s="409"/>
      <c r="AI64" s="410"/>
    </row>
    <row r="65" spans="1:35" ht="12.75" customHeight="1" thickBot="1" x14ac:dyDescent="0.25">
      <c r="A65" s="734"/>
      <c r="B65" s="425" t="str">
        <f>$B$21</f>
        <v>Evn</v>
      </c>
      <c r="C65" s="282"/>
      <c r="D65" s="287"/>
      <c r="E65" s="307"/>
      <c r="F65" s="308"/>
      <c r="G65" s="283"/>
      <c r="H65" s="290"/>
      <c r="I65" s="307"/>
      <c r="J65" s="308"/>
      <c r="K65" s="282"/>
      <c r="L65" s="301"/>
      <c r="M65" s="282"/>
      <c r="N65" s="301"/>
      <c r="O65" s="282"/>
      <c r="P65" s="301"/>
      <c r="Q65" s="302"/>
      <c r="S65" s="734"/>
      <c r="T65" s="425" t="str">
        <f>$B$21</f>
        <v>Evn</v>
      </c>
      <c r="U65" s="282"/>
      <c r="V65" s="287"/>
      <c r="W65" s="307"/>
      <c r="X65" s="308"/>
      <c r="Y65" s="283"/>
      <c r="Z65" s="290"/>
      <c r="AA65" s="307"/>
      <c r="AB65" s="308"/>
      <c r="AC65" s="282"/>
      <c r="AD65" s="301"/>
      <c r="AE65" s="282"/>
      <c r="AF65" s="301"/>
      <c r="AG65" s="282"/>
      <c r="AH65" s="301"/>
      <c r="AI65" s="302"/>
    </row>
    <row r="66" spans="1:35" ht="12.75" customHeight="1" x14ac:dyDescent="0.2">
      <c r="A66" s="732" t="s">
        <v>41</v>
      </c>
      <c r="B66" s="423" t="str">
        <f>$B$19</f>
        <v>Mor</v>
      </c>
      <c r="C66" s="278"/>
      <c r="D66" s="285"/>
      <c r="E66" s="303"/>
      <c r="F66" s="304"/>
      <c r="G66" s="279"/>
      <c r="H66" s="288"/>
      <c r="I66" s="303"/>
      <c r="J66" s="304"/>
      <c r="K66" s="278"/>
      <c r="L66" s="297"/>
      <c r="M66" s="278"/>
      <c r="N66" s="297"/>
      <c r="O66" s="278"/>
      <c r="P66" s="297"/>
      <c r="Q66" s="298"/>
      <c r="S66" s="732" t="s">
        <v>41</v>
      </c>
      <c r="T66" s="423" t="str">
        <f>$B$19</f>
        <v>Mor</v>
      </c>
      <c r="U66" s="278"/>
      <c r="V66" s="285"/>
      <c r="W66" s="303"/>
      <c r="X66" s="304"/>
      <c r="Y66" s="279"/>
      <c r="Z66" s="288"/>
      <c r="AA66" s="303"/>
      <c r="AB66" s="304"/>
      <c r="AC66" s="278"/>
      <c r="AD66" s="297"/>
      <c r="AE66" s="278"/>
      <c r="AF66" s="297"/>
      <c r="AG66" s="278"/>
      <c r="AH66" s="297"/>
      <c r="AI66" s="298"/>
    </row>
    <row r="67" spans="1:35" ht="12.75" customHeight="1" x14ac:dyDescent="0.2">
      <c r="A67" s="733"/>
      <c r="B67" s="424" t="str">
        <f>$B$20</f>
        <v>Aft</v>
      </c>
      <c r="C67" s="403"/>
      <c r="D67" s="404"/>
      <c r="E67" s="405"/>
      <c r="F67" s="406"/>
      <c r="G67" s="407"/>
      <c r="H67" s="408"/>
      <c r="I67" s="405"/>
      <c r="J67" s="406"/>
      <c r="K67" s="403"/>
      <c r="L67" s="409"/>
      <c r="M67" s="403"/>
      <c r="N67" s="409"/>
      <c r="O67" s="403"/>
      <c r="P67" s="409"/>
      <c r="Q67" s="410"/>
      <c r="S67" s="733"/>
      <c r="T67" s="424" t="str">
        <f>$B$20</f>
        <v>Aft</v>
      </c>
      <c r="U67" s="403"/>
      <c r="V67" s="404"/>
      <c r="W67" s="405"/>
      <c r="X67" s="406"/>
      <c r="Y67" s="407"/>
      <c r="Z67" s="408"/>
      <c r="AA67" s="405"/>
      <c r="AB67" s="406"/>
      <c r="AC67" s="403"/>
      <c r="AD67" s="409"/>
      <c r="AE67" s="403"/>
      <c r="AF67" s="409"/>
      <c r="AG67" s="403"/>
      <c r="AH67" s="409"/>
      <c r="AI67" s="410"/>
    </row>
    <row r="68" spans="1:35" ht="12.75" customHeight="1" thickBot="1" x14ac:dyDescent="0.25">
      <c r="A68" s="734"/>
      <c r="B68" s="425" t="str">
        <f>$B$21</f>
        <v>Evn</v>
      </c>
      <c r="C68" s="282"/>
      <c r="D68" s="287"/>
      <c r="E68" s="307"/>
      <c r="F68" s="308"/>
      <c r="G68" s="283"/>
      <c r="H68" s="290"/>
      <c r="I68" s="307"/>
      <c r="J68" s="308"/>
      <c r="K68" s="282"/>
      <c r="L68" s="301"/>
      <c r="M68" s="282"/>
      <c r="N68" s="301"/>
      <c r="O68" s="282"/>
      <c r="P68" s="301"/>
      <c r="Q68" s="302"/>
      <c r="S68" s="734"/>
      <c r="T68" s="425" t="str">
        <f>$B$21</f>
        <v>Evn</v>
      </c>
      <c r="U68" s="282"/>
      <c r="V68" s="287"/>
      <c r="W68" s="307"/>
      <c r="X68" s="308"/>
      <c r="Y68" s="283"/>
      <c r="Z68" s="290"/>
      <c r="AA68" s="307"/>
      <c r="AB68" s="308"/>
      <c r="AC68" s="282"/>
      <c r="AD68" s="301"/>
      <c r="AE68" s="282"/>
      <c r="AF68" s="301"/>
      <c r="AG68" s="282"/>
      <c r="AH68" s="301"/>
      <c r="AI68" s="302"/>
    </row>
    <row r="69" spans="1:35" ht="12.75" customHeight="1" x14ac:dyDescent="0.2">
      <c r="A69" s="732" t="s">
        <v>68</v>
      </c>
      <c r="B69" s="423" t="str">
        <f>$B$19</f>
        <v>Mor</v>
      </c>
      <c r="C69" s="278"/>
      <c r="D69" s="285"/>
      <c r="E69" s="303"/>
      <c r="F69" s="304"/>
      <c r="G69" s="279"/>
      <c r="H69" s="288"/>
      <c r="I69" s="303"/>
      <c r="J69" s="304"/>
      <c r="K69" s="278"/>
      <c r="L69" s="297"/>
      <c r="M69" s="278"/>
      <c r="N69" s="297"/>
      <c r="O69" s="278"/>
      <c r="P69" s="297"/>
      <c r="Q69" s="298"/>
      <c r="S69" s="732" t="s">
        <v>68</v>
      </c>
      <c r="T69" s="423" t="str">
        <f>$B$19</f>
        <v>Mor</v>
      </c>
      <c r="U69" s="278"/>
      <c r="V69" s="285"/>
      <c r="W69" s="303"/>
      <c r="X69" s="304"/>
      <c r="Y69" s="279"/>
      <c r="Z69" s="288"/>
      <c r="AA69" s="303"/>
      <c r="AB69" s="304"/>
      <c r="AC69" s="278"/>
      <c r="AD69" s="297"/>
      <c r="AE69" s="278"/>
      <c r="AF69" s="297"/>
      <c r="AG69" s="278"/>
      <c r="AH69" s="297"/>
      <c r="AI69" s="298"/>
    </row>
    <row r="70" spans="1:35" ht="12.75" customHeight="1" x14ac:dyDescent="0.2">
      <c r="A70" s="733"/>
      <c r="B70" s="424" t="str">
        <f>$B$20</f>
        <v>Aft</v>
      </c>
      <c r="C70" s="403"/>
      <c r="D70" s="404"/>
      <c r="E70" s="405"/>
      <c r="F70" s="406"/>
      <c r="G70" s="407"/>
      <c r="H70" s="408"/>
      <c r="I70" s="405"/>
      <c r="J70" s="406"/>
      <c r="K70" s="403"/>
      <c r="L70" s="409"/>
      <c r="M70" s="403"/>
      <c r="N70" s="409"/>
      <c r="O70" s="403"/>
      <c r="P70" s="409"/>
      <c r="Q70" s="410"/>
      <c r="S70" s="733"/>
      <c r="T70" s="424" t="str">
        <f>$B$20</f>
        <v>Aft</v>
      </c>
      <c r="U70" s="403"/>
      <c r="V70" s="404"/>
      <c r="W70" s="405"/>
      <c r="X70" s="406"/>
      <c r="Y70" s="407"/>
      <c r="Z70" s="408"/>
      <c r="AA70" s="405"/>
      <c r="AB70" s="406"/>
      <c r="AC70" s="403"/>
      <c r="AD70" s="409"/>
      <c r="AE70" s="403"/>
      <c r="AF70" s="409"/>
      <c r="AG70" s="403"/>
      <c r="AH70" s="409"/>
      <c r="AI70" s="410"/>
    </row>
    <row r="71" spans="1:35" ht="13.5" thickBot="1" x14ac:dyDescent="0.25">
      <c r="A71" s="734"/>
      <c r="B71" s="425" t="str">
        <f>$B$21</f>
        <v>Evn</v>
      </c>
      <c r="C71" s="282"/>
      <c r="D71" s="287"/>
      <c r="E71" s="307"/>
      <c r="F71" s="308"/>
      <c r="G71" s="283"/>
      <c r="H71" s="290"/>
      <c r="I71" s="307"/>
      <c r="J71" s="308"/>
      <c r="K71" s="282"/>
      <c r="L71" s="301"/>
      <c r="M71" s="282"/>
      <c r="N71" s="301"/>
      <c r="O71" s="282"/>
      <c r="P71" s="301"/>
      <c r="Q71" s="302"/>
      <c r="S71" s="734"/>
      <c r="T71" s="425" t="str">
        <f>$B$21</f>
        <v>Evn</v>
      </c>
      <c r="U71" s="282"/>
      <c r="V71" s="287"/>
      <c r="W71" s="307"/>
      <c r="X71" s="308"/>
      <c r="Y71" s="283"/>
      <c r="Z71" s="290"/>
      <c r="AA71" s="307"/>
      <c r="AB71" s="308"/>
      <c r="AC71" s="282"/>
      <c r="AD71" s="301"/>
      <c r="AE71" s="282"/>
      <c r="AF71" s="301"/>
      <c r="AG71" s="282"/>
      <c r="AH71" s="301"/>
      <c r="AI71" s="302"/>
    </row>
    <row r="72" spans="1:35" x14ac:dyDescent="0.2">
      <c r="A72" s="732" t="s">
        <v>42</v>
      </c>
      <c r="B72" s="423" t="str">
        <f>$B$19</f>
        <v>Mor</v>
      </c>
      <c r="C72" s="278"/>
      <c r="D72" s="285"/>
      <c r="E72" s="303"/>
      <c r="F72" s="304"/>
      <c r="G72" s="279"/>
      <c r="H72" s="288"/>
      <c r="I72" s="303"/>
      <c r="J72" s="304"/>
      <c r="K72" s="278"/>
      <c r="L72" s="297"/>
      <c r="M72" s="278"/>
      <c r="N72" s="297"/>
      <c r="O72" s="278"/>
      <c r="P72" s="297"/>
      <c r="Q72" s="298"/>
      <c r="S72" s="732" t="s">
        <v>42</v>
      </c>
      <c r="T72" s="423" t="str">
        <f>$B$19</f>
        <v>Mor</v>
      </c>
      <c r="U72" s="278"/>
      <c r="V72" s="285"/>
      <c r="W72" s="303"/>
      <c r="X72" s="304"/>
      <c r="Y72" s="279"/>
      <c r="Z72" s="288"/>
      <c r="AA72" s="303"/>
      <c r="AB72" s="304"/>
      <c r="AC72" s="278"/>
      <c r="AD72" s="297"/>
      <c r="AE72" s="278"/>
      <c r="AF72" s="297"/>
      <c r="AG72" s="278"/>
      <c r="AH72" s="297"/>
      <c r="AI72" s="298"/>
    </row>
    <row r="73" spans="1:35" x14ac:dyDescent="0.2">
      <c r="A73" s="733"/>
      <c r="B73" s="424" t="str">
        <f>$B$20</f>
        <v>Aft</v>
      </c>
      <c r="C73" s="403"/>
      <c r="D73" s="404"/>
      <c r="E73" s="405"/>
      <c r="F73" s="406"/>
      <c r="G73" s="407"/>
      <c r="H73" s="408"/>
      <c r="I73" s="405"/>
      <c r="J73" s="406"/>
      <c r="K73" s="403"/>
      <c r="L73" s="409"/>
      <c r="M73" s="403"/>
      <c r="N73" s="409"/>
      <c r="O73" s="403"/>
      <c r="P73" s="409"/>
      <c r="Q73" s="410"/>
      <c r="S73" s="733"/>
      <c r="T73" s="424" t="str">
        <f>$B$20</f>
        <v>Aft</v>
      </c>
      <c r="U73" s="403"/>
      <c r="V73" s="404"/>
      <c r="W73" s="405"/>
      <c r="X73" s="406"/>
      <c r="Y73" s="407"/>
      <c r="Z73" s="408"/>
      <c r="AA73" s="405"/>
      <c r="AB73" s="406"/>
      <c r="AC73" s="403"/>
      <c r="AD73" s="409"/>
      <c r="AE73" s="403"/>
      <c r="AF73" s="409"/>
      <c r="AG73" s="403"/>
      <c r="AH73" s="409"/>
      <c r="AI73" s="410"/>
    </row>
    <row r="74" spans="1:35" ht="13.5" thickBot="1" x14ac:dyDescent="0.25">
      <c r="A74" s="734"/>
      <c r="B74" s="425" t="str">
        <f>$B$21</f>
        <v>Evn</v>
      </c>
      <c r="C74" s="282"/>
      <c r="D74" s="287"/>
      <c r="E74" s="307"/>
      <c r="F74" s="308"/>
      <c r="G74" s="283"/>
      <c r="H74" s="290"/>
      <c r="I74" s="307"/>
      <c r="J74" s="308"/>
      <c r="K74" s="282"/>
      <c r="L74" s="301"/>
      <c r="M74" s="282"/>
      <c r="N74" s="301"/>
      <c r="O74" s="282"/>
      <c r="P74" s="301"/>
      <c r="Q74" s="302"/>
      <c r="S74" s="734"/>
      <c r="T74" s="425" t="str">
        <f>$B$21</f>
        <v>Evn</v>
      </c>
      <c r="U74" s="282"/>
      <c r="V74" s="287"/>
      <c r="W74" s="307"/>
      <c r="X74" s="308"/>
      <c r="Y74" s="283"/>
      <c r="Z74" s="290"/>
      <c r="AA74" s="307"/>
      <c r="AB74" s="308"/>
      <c r="AC74" s="282"/>
      <c r="AD74" s="301"/>
      <c r="AE74" s="282"/>
      <c r="AF74" s="301"/>
      <c r="AG74" s="282"/>
      <c r="AH74" s="301"/>
      <c r="AI74" s="302"/>
    </row>
    <row r="75" spans="1:35" x14ac:dyDescent="0.2">
      <c r="A75" s="732" t="s">
        <v>43</v>
      </c>
      <c r="B75" s="423" t="str">
        <f>$B$19</f>
        <v>Mor</v>
      </c>
      <c r="C75" s="278"/>
      <c r="D75" s="285"/>
      <c r="E75" s="303"/>
      <c r="F75" s="304"/>
      <c r="G75" s="279"/>
      <c r="H75" s="288"/>
      <c r="I75" s="303"/>
      <c r="J75" s="304"/>
      <c r="K75" s="278"/>
      <c r="L75" s="297"/>
      <c r="M75" s="278"/>
      <c r="N75" s="297"/>
      <c r="O75" s="278"/>
      <c r="P75" s="297"/>
      <c r="Q75" s="298"/>
      <c r="S75" s="732" t="s">
        <v>43</v>
      </c>
      <c r="T75" s="423" t="str">
        <f>$B$19</f>
        <v>Mor</v>
      </c>
      <c r="U75" s="278"/>
      <c r="V75" s="285"/>
      <c r="W75" s="303"/>
      <c r="X75" s="304"/>
      <c r="Y75" s="279"/>
      <c r="Z75" s="288"/>
      <c r="AA75" s="303"/>
      <c r="AB75" s="304"/>
      <c r="AC75" s="278"/>
      <c r="AD75" s="297"/>
      <c r="AE75" s="278"/>
      <c r="AF75" s="297"/>
      <c r="AG75" s="278"/>
      <c r="AH75" s="297"/>
      <c r="AI75" s="298"/>
    </row>
    <row r="76" spans="1:35" x14ac:dyDescent="0.2">
      <c r="A76" s="733"/>
      <c r="B76" s="424" t="str">
        <f>$B$20</f>
        <v>Aft</v>
      </c>
      <c r="C76" s="403"/>
      <c r="D76" s="404"/>
      <c r="E76" s="405"/>
      <c r="F76" s="406"/>
      <c r="G76" s="407"/>
      <c r="H76" s="408"/>
      <c r="I76" s="405"/>
      <c r="J76" s="406"/>
      <c r="K76" s="403"/>
      <c r="L76" s="409"/>
      <c r="M76" s="403"/>
      <c r="N76" s="409"/>
      <c r="O76" s="403"/>
      <c r="P76" s="409"/>
      <c r="Q76" s="410"/>
      <c r="S76" s="733"/>
      <c r="T76" s="424" t="str">
        <f>$B$20</f>
        <v>Aft</v>
      </c>
      <c r="U76" s="403"/>
      <c r="V76" s="404"/>
      <c r="W76" s="405"/>
      <c r="X76" s="406"/>
      <c r="Y76" s="407"/>
      <c r="Z76" s="408"/>
      <c r="AA76" s="405"/>
      <c r="AB76" s="406"/>
      <c r="AC76" s="403"/>
      <c r="AD76" s="409"/>
      <c r="AE76" s="403"/>
      <c r="AF76" s="409"/>
      <c r="AG76" s="403"/>
      <c r="AH76" s="409"/>
      <c r="AI76" s="410"/>
    </row>
    <row r="77" spans="1:35" ht="13.5" thickBot="1" x14ac:dyDescent="0.25">
      <c r="A77" s="734"/>
      <c r="B77" s="425" t="str">
        <f>$B$21</f>
        <v>Evn</v>
      </c>
      <c r="C77" s="282"/>
      <c r="D77" s="287"/>
      <c r="E77" s="307"/>
      <c r="F77" s="308"/>
      <c r="G77" s="283"/>
      <c r="H77" s="290"/>
      <c r="I77" s="307"/>
      <c r="J77" s="308"/>
      <c r="K77" s="282"/>
      <c r="L77" s="301"/>
      <c r="M77" s="282"/>
      <c r="N77" s="301"/>
      <c r="O77" s="282"/>
      <c r="P77" s="301"/>
      <c r="Q77" s="302"/>
      <c r="S77" s="734"/>
      <c r="T77" s="425" t="str">
        <f>$B$21</f>
        <v>Evn</v>
      </c>
      <c r="U77" s="282"/>
      <c r="V77" s="287"/>
      <c r="W77" s="307"/>
      <c r="X77" s="308"/>
      <c r="Y77" s="283"/>
      <c r="Z77" s="290"/>
      <c r="AA77" s="307"/>
      <c r="AB77" s="308"/>
      <c r="AC77" s="282"/>
      <c r="AD77" s="301"/>
      <c r="AE77" s="282"/>
      <c r="AF77" s="301"/>
      <c r="AG77" s="282"/>
      <c r="AH77" s="301"/>
      <c r="AI77" s="302"/>
    </row>
    <row r="78" spans="1:35" x14ac:dyDescent="0.2">
      <c r="A78" s="732" t="s">
        <v>44</v>
      </c>
      <c r="B78" s="423" t="str">
        <f>$B$19</f>
        <v>Mor</v>
      </c>
      <c r="C78" s="278"/>
      <c r="D78" s="285"/>
      <c r="E78" s="303"/>
      <c r="F78" s="304"/>
      <c r="G78" s="279"/>
      <c r="H78" s="288"/>
      <c r="I78" s="303"/>
      <c r="J78" s="304"/>
      <c r="K78" s="278"/>
      <c r="L78" s="297"/>
      <c r="M78" s="278"/>
      <c r="N78" s="297"/>
      <c r="O78" s="278"/>
      <c r="P78" s="297"/>
      <c r="Q78" s="298"/>
      <c r="S78" s="732" t="s">
        <v>44</v>
      </c>
      <c r="T78" s="423" t="str">
        <f>$B$19</f>
        <v>Mor</v>
      </c>
      <c r="U78" s="278"/>
      <c r="V78" s="285"/>
      <c r="W78" s="303"/>
      <c r="X78" s="304"/>
      <c r="Y78" s="279"/>
      <c r="Z78" s="288"/>
      <c r="AA78" s="303"/>
      <c r="AB78" s="304"/>
      <c r="AC78" s="278"/>
      <c r="AD78" s="297"/>
      <c r="AE78" s="278"/>
      <c r="AF78" s="297"/>
      <c r="AG78" s="278"/>
      <c r="AH78" s="297"/>
      <c r="AI78" s="298"/>
    </row>
    <row r="79" spans="1:35" x14ac:dyDescent="0.2">
      <c r="A79" s="733"/>
      <c r="B79" s="424" t="str">
        <f>$B$20</f>
        <v>Aft</v>
      </c>
      <c r="C79" s="411"/>
      <c r="D79" s="412"/>
      <c r="E79" s="413"/>
      <c r="F79" s="414"/>
      <c r="G79" s="415"/>
      <c r="H79" s="416"/>
      <c r="I79" s="413"/>
      <c r="J79" s="414"/>
      <c r="K79" s="438"/>
      <c r="L79" s="417"/>
      <c r="M79" s="438"/>
      <c r="N79" s="417"/>
      <c r="O79" s="438"/>
      <c r="P79" s="417"/>
      <c r="Q79" s="418"/>
      <c r="S79" s="733"/>
      <c r="T79" s="424" t="str">
        <f>$B$20</f>
        <v>Aft</v>
      </c>
      <c r="U79" s="411"/>
      <c r="V79" s="412"/>
      <c r="W79" s="413"/>
      <c r="X79" s="414"/>
      <c r="Y79" s="415"/>
      <c r="Z79" s="416"/>
      <c r="AA79" s="413"/>
      <c r="AB79" s="414"/>
      <c r="AC79" s="438"/>
      <c r="AD79" s="417"/>
      <c r="AE79" s="438"/>
      <c r="AF79" s="417"/>
      <c r="AG79" s="438"/>
      <c r="AH79" s="417"/>
      <c r="AI79" s="410"/>
    </row>
    <row r="80" spans="1:35" ht="13.5" thickBot="1" x14ac:dyDescent="0.25">
      <c r="A80" s="734"/>
      <c r="B80" s="425" t="str">
        <f>$B$21</f>
        <v>Evn</v>
      </c>
      <c r="C80" s="280"/>
      <c r="D80" s="286"/>
      <c r="E80" s="437"/>
      <c r="F80" s="306"/>
      <c r="G80" s="281"/>
      <c r="H80" s="289"/>
      <c r="I80" s="305"/>
      <c r="J80" s="306"/>
      <c r="K80" s="284"/>
      <c r="L80" s="299"/>
      <c r="M80" s="284"/>
      <c r="N80" s="299"/>
      <c r="O80" s="284"/>
      <c r="P80" s="299"/>
      <c r="Q80" s="300"/>
      <c r="S80" s="734"/>
      <c r="T80" s="425" t="str">
        <f>$B$21</f>
        <v>Evn</v>
      </c>
      <c r="U80" s="280"/>
      <c r="V80" s="286"/>
      <c r="W80" s="437"/>
      <c r="X80" s="306"/>
      <c r="Y80" s="281"/>
      <c r="Z80" s="289"/>
      <c r="AA80" s="305"/>
      <c r="AB80" s="306"/>
      <c r="AC80" s="284"/>
      <c r="AD80" s="299"/>
      <c r="AE80" s="284"/>
      <c r="AF80" s="299"/>
      <c r="AG80" s="284"/>
      <c r="AH80" s="299"/>
      <c r="AI80" s="302"/>
    </row>
    <row r="81" spans="1:35" ht="13.5" thickBot="1" x14ac:dyDescent="0.25">
      <c r="A81" s="763" t="s">
        <v>172</v>
      </c>
      <c r="B81" s="764"/>
      <c r="C81" s="530">
        <f ca="1">OFFSET(YTP!$E$68,0,E43-1,1,1)</f>
        <v>1.25</v>
      </c>
      <c r="D81" s="211"/>
      <c r="E81" s="530">
        <f>SUM(E60:E80)</f>
        <v>0</v>
      </c>
      <c r="F81" s="211"/>
      <c r="G81" s="530">
        <f ca="1">OFFSET(YTP!$E$69,0,E43-1,1,1)</f>
        <v>4</v>
      </c>
      <c r="H81" s="211"/>
      <c r="I81" s="530">
        <f>SUM(I60:I80)</f>
        <v>0</v>
      </c>
      <c r="J81" s="211"/>
      <c r="K81" s="530">
        <f ca="1">OFFSET(YTP!$E$67,0,E43-1,1,1)</f>
        <v>4.5</v>
      </c>
      <c r="L81" s="530">
        <f>SUM(L60:L80)</f>
        <v>0</v>
      </c>
      <c r="M81" s="530">
        <f ca="1">OFFSET(YTP!$E$70,0,E43-1,1,1)</f>
        <v>2</v>
      </c>
      <c r="N81" s="530">
        <f>SUM(N60:N80)</f>
        <v>0</v>
      </c>
      <c r="O81" s="530">
        <f ca="1">OFFSET(YTP!$E$71,0,E43-1,1,1)</f>
        <v>0</v>
      </c>
      <c r="P81" s="530">
        <f>SUM(P60:P80)</f>
        <v>0</v>
      </c>
      <c r="Q81" s="142"/>
      <c r="S81" s="763" t="s">
        <v>172</v>
      </c>
      <c r="T81" s="764"/>
      <c r="U81" s="530">
        <f ca="1">OFFSET(YTP!$E$68,0,W43-1,1,1)</f>
        <v>1.25</v>
      </c>
      <c r="V81" s="211"/>
      <c r="W81" s="530">
        <f>SUM(W60:W80)</f>
        <v>0</v>
      </c>
      <c r="X81" s="211"/>
      <c r="Y81" s="530">
        <f ca="1">OFFSET(YTP!$E$69,0,W43-1,1,1)</f>
        <v>4</v>
      </c>
      <c r="Z81" s="211"/>
      <c r="AA81" s="530">
        <f>SUM(AA60:AA80)</f>
        <v>0</v>
      </c>
      <c r="AB81" s="211"/>
      <c r="AC81" s="530">
        <f ca="1">OFFSET(YTP!$E$67,0,W43-1,1,1)</f>
        <v>3</v>
      </c>
      <c r="AD81" s="530">
        <f>SUM(AD60:AD80)</f>
        <v>0</v>
      </c>
      <c r="AE81" s="530">
        <f ca="1">OFFSET(YTP!$E$70,0,W43-1,1,1)</f>
        <v>2</v>
      </c>
      <c r="AF81" s="530">
        <f>SUM(AF60:AF80)</f>
        <v>0</v>
      </c>
      <c r="AG81" s="530">
        <f ca="1">OFFSET(YTP!$E$71,0,W43-1,1,1)</f>
        <v>0</v>
      </c>
      <c r="AH81" s="530">
        <f>SUM(AH60:AH80)</f>
        <v>0</v>
      </c>
      <c r="AI81" s="142"/>
    </row>
    <row r="82" spans="1:35" x14ac:dyDescent="0.2">
      <c r="N82" s="118"/>
      <c r="P82" s="118"/>
      <c r="Q82" s="118"/>
      <c r="AC82" s="118"/>
      <c r="AD82" s="118"/>
    </row>
    <row r="83" spans="1:35" x14ac:dyDescent="0.2">
      <c r="N83" s="118"/>
      <c r="P83" s="118"/>
      <c r="Q83" s="118"/>
      <c r="AC83" s="118"/>
      <c r="AD83" s="118"/>
    </row>
    <row r="84" spans="1:35" x14ac:dyDescent="0.2">
      <c r="N84" s="118"/>
      <c r="P84" s="118"/>
      <c r="Q84" s="118"/>
      <c r="AC84" s="118"/>
      <c r="AD84" s="118"/>
    </row>
    <row r="85" spans="1:35" x14ac:dyDescent="0.2">
      <c r="N85" s="118"/>
      <c r="P85" s="118"/>
      <c r="Q85" s="118"/>
      <c r="AC85" s="118"/>
      <c r="AD85" s="118"/>
    </row>
    <row r="86" spans="1:35" x14ac:dyDescent="0.2">
      <c r="N86" s="118"/>
      <c r="P86" s="118"/>
      <c r="Q86" s="118"/>
      <c r="AC86" s="118"/>
      <c r="AD86" s="118"/>
    </row>
    <row r="87" spans="1:35" x14ac:dyDescent="0.2">
      <c r="N87" s="118"/>
      <c r="P87" s="118"/>
      <c r="Q87" s="118"/>
      <c r="AC87" s="118"/>
      <c r="AD87" s="118"/>
    </row>
    <row r="88" spans="1:35" x14ac:dyDescent="0.2">
      <c r="N88" s="118"/>
      <c r="P88" s="118"/>
      <c r="Q88" s="118"/>
      <c r="AC88" s="118"/>
      <c r="AD88" s="118"/>
    </row>
    <row r="89" spans="1:35" x14ac:dyDescent="0.2">
      <c r="N89" s="118"/>
      <c r="P89" s="118"/>
      <c r="Q89" s="118"/>
      <c r="AC89" s="118"/>
      <c r="AD89" s="118"/>
    </row>
    <row r="90" spans="1:35" x14ac:dyDescent="0.2">
      <c r="N90" s="118"/>
      <c r="P90" s="118"/>
      <c r="Q90" s="118"/>
      <c r="AC90" s="118"/>
      <c r="AD90" s="118"/>
    </row>
    <row r="91" spans="1:35" x14ac:dyDescent="0.2">
      <c r="N91" s="118"/>
      <c r="P91" s="118"/>
      <c r="Q91" s="118"/>
      <c r="AC91" s="118"/>
      <c r="AD91" s="118"/>
    </row>
    <row r="92" spans="1:35" x14ac:dyDescent="0.2">
      <c r="N92" s="118"/>
      <c r="P92" s="118"/>
      <c r="Q92" s="118"/>
      <c r="AC92" s="118"/>
      <c r="AD92" s="118"/>
    </row>
    <row r="93" spans="1:35" x14ac:dyDescent="0.2">
      <c r="N93" s="118"/>
      <c r="P93" s="118"/>
      <c r="Q93" s="118"/>
      <c r="AC93" s="118"/>
      <c r="AD93" s="118"/>
    </row>
    <row r="94" spans="1:35" x14ac:dyDescent="0.2">
      <c r="N94" s="118"/>
      <c r="P94" s="118"/>
      <c r="Q94" s="118"/>
      <c r="AC94" s="118"/>
      <c r="AD94" s="118"/>
    </row>
    <row r="95" spans="1:35" x14ac:dyDescent="0.2">
      <c r="N95" s="118"/>
      <c r="P95" s="118"/>
      <c r="Q95" s="118"/>
      <c r="AC95" s="118"/>
      <c r="AD95" s="118"/>
    </row>
    <row r="96" spans="1:35" x14ac:dyDescent="0.2">
      <c r="N96" s="118"/>
      <c r="P96" s="118"/>
      <c r="Q96" s="118"/>
      <c r="AC96" s="118"/>
      <c r="AD96" s="118"/>
    </row>
    <row r="97" spans="18:18" s="118" customFormat="1" x14ac:dyDescent="0.2">
      <c r="R97" s="27"/>
    </row>
    <row r="98" spans="18:18" s="118" customFormat="1" x14ac:dyDescent="0.2">
      <c r="R98" s="27"/>
    </row>
    <row r="99" spans="18:18" s="118" customFormat="1" x14ac:dyDescent="0.2">
      <c r="R99" s="27"/>
    </row>
    <row r="100" spans="18:18" s="118" customFormat="1" x14ac:dyDescent="0.2">
      <c r="R100" s="27"/>
    </row>
    <row r="101" spans="18:18" s="118" customFormat="1" x14ac:dyDescent="0.2">
      <c r="R101" s="27"/>
    </row>
    <row r="102" spans="18:18" s="118" customFormat="1" x14ac:dyDescent="0.2">
      <c r="R102" s="27"/>
    </row>
    <row r="103" spans="18:18" s="118" customFormat="1" x14ac:dyDescent="0.2">
      <c r="R103" s="27"/>
    </row>
    <row r="104" spans="18:18" s="118" customFormat="1" x14ac:dyDescent="0.2">
      <c r="R104" s="27"/>
    </row>
    <row r="105" spans="18:18" s="118" customFormat="1" x14ac:dyDescent="0.2">
      <c r="R105" s="27"/>
    </row>
    <row r="106" spans="18:18" s="118" customFormat="1" x14ac:dyDescent="0.2">
      <c r="R106" s="27"/>
    </row>
    <row r="107" spans="18:18" s="118" customFormat="1" x14ac:dyDescent="0.2">
      <c r="R107" s="27"/>
    </row>
    <row r="108" spans="18:18" s="118" customFormat="1" x14ac:dyDescent="0.2">
      <c r="R108" s="27"/>
    </row>
    <row r="109" spans="18:18" s="118" customFormat="1" x14ac:dyDescent="0.2">
      <c r="R109" s="27"/>
    </row>
    <row r="110" spans="18:18" s="118" customFormat="1" x14ac:dyDescent="0.2">
      <c r="R110" s="27"/>
    </row>
    <row r="111" spans="18:18" s="118" customFormat="1" x14ac:dyDescent="0.2">
      <c r="R111" s="27"/>
    </row>
    <row r="112" spans="18:18" s="118" customFormat="1" x14ac:dyDescent="0.2">
      <c r="R112" s="27"/>
    </row>
    <row r="113" spans="18:18" s="118" customFormat="1" x14ac:dyDescent="0.2">
      <c r="R113" s="27"/>
    </row>
    <row r="114" spans="18:18" s="118" customFormat="1" x14ac:dyDescent="0.2">
      <c r="R114" s="27"/>
    </row>
    <row r="115" spans="18:18" s="118" customFormat="1" x14ac:dyDescent="0.2">
      <c r="R115" s="27"/>
    </row>
    <row r="116" spans="18:18" s="118" customFormat="1" x14ac:dyDescent="0.2">
      <c r="R116" s="27"/>
    </row>
    <row r="117" spans="18:18" s="118" customFormat="1" x14ac:dyDescent="0.2">
      <c r="R117" s="27"/>
    </row>
    <row r="118" spans="18:18" s="118" customFormat="1" x14ac:dyDescent="0.2">
      <c r="R118" s="27"/>
    </row>
    <row r="119" spans="18:18" s="118" customFormat="1" x14ac:dyDescent="0.2">
      <c r="R119" s="27"/>
    </row>
    <row r="120" spans="18:18" s="118" customFormat="1" x14ac:dyDescent="0.2">
      <c r="R120" s="27"/>
    </row>
    <row r="121" spans="18:18" s="118" customFormat="1" x14ac:dyDescent="0.2">
      <c r="R121" s="27"/>
    </row>
    <row r="122" spans="18:18" s="118" customFormat="1" x14ac:dyDescent="0.2">
      <c r="R122" s="27"/>
    </row>
    <row r="123" spans="18:18" s="118" customFormat="1" x14ac:dyDescent="0.2">
      <c r="R123" s="27"/>
    </row>
    <row r="124" spans="18:18" s="118" customFormat="1" x14ac:dyDescent="0.2">
      <c r="R124" s="27"/>
    </row>
    <row r="125" spans="18:18" s="118" customFormat="1" x14ac:dyDescent="0.2">
      <c r="R125" s="27"/>
    </row>
    <row r="126" spans="18:18" s="118" customFormat="1" x14ac:dyDescent="0.2">
      <c r="R126" s="27"/>
    </row>
    <row r="127" spans="18:18" s="118" customFormat="1" x14ac:dyDescent="0.2">
      <c r="R127" s="27"/>
    </row>
    <row r="128" spans="18:18" s="118" customFormat="1" x14ac:dyDescent="0.2">
      <c r="R128" s="27"/>
    </row>
    <row r="129" spans="18:18" s="118" customFormat="1" x14ac:dyDescent="0.2">
      <c r="R129" s="27"/>
    </row>
    <row r="130" spans="18:18" s="118" customFormat="1" x14ac:dyDescent="0.2">
      <c r="R130" s="27"/>
    </row>
    <row r="131" spans="18:18" s="118" customFormat="1" x14ac:dyDescent="0.2">
      <c r="R131" s="27"/>
    </row>
    <row r="132" spans="18:18" s="118" customFormat="1" x14ac:dyDescent="0.2">
      <c r="R132" s="27"/>
    </row>
    <row r="133" spans="18:18" s="118" customFormat="1" x14ac:dyDescent="0.2">
      <c r="R133" s="27"/>
    </row>
    <row r="134" spans="18:18" s="118" customFormat="1" x14ac:dyDescent="0.2">
      <c r="R134" s="27"/>
    </row>
    <row r="135" spans="18:18" s="118" customFormat="1" x14ac:dyDescent="0.2">
      <c r="R135" s="27"/>
    </row>
    <row r="136" spans="18:18" s="118" customFormat="1" x14ac:dyDescent="0.2">
      <c r="R136" s="27"/>
    </row>
    <row r="137" spans="18:18" s="118" customFormat="1" x14ac:dyDescent="0.2">
      <c r="R137" s="27"/>
    </row>
    <row r="138" spans="18:18" s="118" customFormat="1" x14ac:dyDescent="0.2">
      <c r="R138" s="27"/>
    </row>
    <row r="139" spans="18:18" s="118" customFormat="1" x14ac:dyDescent="0.2">
      <c r="R139" s="27"/>
    </row>
    <row r="140" spans="18:18" s="118" customFormat="1" x14ac:dyDescent="0.2">
      <c r="R140" s="27"/>
    </row>
    <row r="141" spans="18:18" s="118" customFormat="1" x14ac:dyDescent="0.2">
      <c r="R141" s="27"/>
    </row>
    <row r="142" spans="18:18" s="118" customFormat="1" x14ac:dyDescent="0.2">
      <c r="R142" s="27"/>
    </row>
    <row r="143" spans="18:18" s="118" customFormat="1" x14ac:dyDescent="0.2">
      <c r="R143" s="27"/>
    </row>
    <row r="144" spans="18:18" s="118" customFormat="1" x14ac:dyDescent="0.2">
      <c r="R144" s="27"/>
    </row>
    <row r="145" spans="18:18" s="118" customFormat="1" x14ac:dyDescent="0.2">
      <c r="R145" s="27"/>
    </row>
    <row r="146" spans="18:18" s="118" customFormat="1" x14ac:dyDescent="0.2">
      <c r="R146" s="27"/>
    </row>
    <row r="147" spans="18:18" s="118" customFormat="1" x14ac:dyDescent="0.2">
      <c r="R147" s="27"/>
    </row>
    <row r="148" spans="18:18" s="118" customFormat="1" x14ac:dyDescent="0.2">
      <c r="R148" s="27"/>
    </row>
    <row r="149" spans="18:18" s="118" customFormat="1" x14ac:dyDescent="0.2">
      <c r="R149" s="27"/>
    </row>
    <row r="150" spans="18:18" s="118" customFormat="1" x14ac:dyDescent="0.2">
      <c r="R150" s="27"/>
    </row>
    <row r="151" spans="18:18" s="118" customFormat="1" x14ac:dyDescent="0.2">
      <c r="R151" s="27"/>
    </row>
    <row r="152" spans="18:18" s="118" customFormat="1" x14ac:dyDescent="0.2">
      <c r="R152" s="27"/>
    </row>
    <row r="153" spans="18:18" s="118" customFormat="1" x14ac:dyDescent="0.2">
      <c r="R153" s="27"/>
    </row>
    <row r="154" spans="18:18" s="118" customFormat="1" x14ac:dyDescent="0.2">
      <c r="R154" s="27"/>
    </row>
    <row r="155" spans="18:18" s="118" customFormat="1" x14ac:dyDescent="0.2">
      <c r="R155" s="27"/>
    </row>
    <row r="156" spans="18:18" s="118" customFormat="1" x14ac:dyDescent="0.2">
      <c r="R156" s="27"/>
    </row>
    <row r="157" spans="18:18" s="118" customFormat="1" x14ac:dyDescent="0.2">
      <c r="R157" s="27"/>
    </row>
    <row r="158" spans="18:18" s="118" customFormat="1" x14ac:dyDescent="0.2">
      <c r="R158" s="27"/>
    </row>
    <row r="159" spans="18:18" s="118" customFormat="1" x14ac:dyDescent="0.2">
      <c r="R159" s="27"/>
    </row>
    <row r="160" spans="18:18" s="118" customFormat="1" x14ac:dyDescent="0.2">
      <c r="R160" s="27"/>
    </row>
    <row r="161" spans="18:18" s="118" customFormat="1" x14ac:dyDescent="0.2">
      <c r="R161" s="27"/>
    </row>
    <row r="162" spans="18:18" s="118" customFormat="1" x14ac:dyDescent="0.2">
      <c r="R162" s="27"/>
    </row>
    <row r="163" spans="18:18" s="118" customFormat="1" x14ac:dyDescent="0.2">
      <c r="R163" s="27"/>
    </row>
    <row r="164" spans="18:18" s="118" customFormat="1" x14ac:dyDescent="0.2">
      <c r="R164" s="27"/>
    </row>
    <row r="165" spans="18:18" s="118" customFormat="1" x14ac:dyDescent="0.2">
      <c r="R165" s="27"/>
    </row>
    <row r="166" spans="18:18" s="118" customFormat="1" x14ac:dyDescent="0.2">
      <c r="R166" s="27"/>
    </row>
    <row r="167" spans="18:18" s="118" customFormat="1" x14ac:dyDescent="0.2">
      <c r="R167" s="27"/>
    </row>
    <row r="168" spans="18:18" s="118" customFormat="1" x14ac:dyDescent="0.2">
      <c r="R168" s="27"/>
    </row>
    <row r="169" spans="18:18" s="118" customFormat="1" x14ac:dyDescent="0.2">
      <c r="R169" s="27"/>
    </row>
    <row r="170" spans="18:18" s="118" customFormat="1" x14ac:dyDescent="0.2">
      <c r="R170" s="27"/>
    </row>
    <row r="171" spans="18:18" s="118" customFormat="1" x14ac:dyDescent="0.2">
      <c r="R171" s="27"/>
    </row>
    <row r="172" spans="18:18" s="118" customFormat="1" x14ac:dyDescent="0.2">
      <c r="R172" s="27"/>
    </row>
    <row r="173" spans="18:18" s="118" customFormat="1" x14ac:dyDescent="0.2">
      <c r="R173" s="27"/>
    </row>
    <row r="174" spans="18:18" s="118" customFormat="1" x14ac:dyDescent="0.2">
      <c r="R174" s="27"/>
    </row>
    <row r="175" spans="18:18" s="118" customFormat="1" x14ac:dyDescent="0.2">
      <c r="R175" s="27"/>
    </row>
    <row r="176" spans="18:18" s="118" customFormat="1" x14ac:dyDescent="0.2">
      <c r="R176" s="27"/>
    </row>
    <row r="177" spans="18:18" s="118" customFormat="1" x14ac:dyDescent="0.2">
      <c r="R177" s="27"/>
    </row>
    <row r="178" spans="18:18" s="118" customFormat="1" x14ac:dyDescent="0.2">
      <c r="R178" s="27"/>
    </row>
    <row r="179" spans="18:18" s="118" customFormat="1" x14ac:dyDescent="0.2">
      <c r="R179" s="27"/>
    </row>
    <row r="180" spans="18:18" s="118" customFormat="1" x14ac:dyDescent="0.2">
      <c r="R180" s="27"/>
    </row>
    <row r="181" spans="18:18" s="118" customFormat="1" x14ac:dyDescent="0.2">
      <c r="R181" s="27"/>
    </row>
    <row r="182" spans="18:18" s="118" customFormat="1" x14ac:dyDescent="0.2">
      <c r="R182" s="27"/>
    </row>
    <row r="183" spans="18:18" s="118" customFormat="1" x14ac:dyDescent="0.2">
      <c r="R183" s="27"/>
    </row>
    <row r="184" spans="18:18" s="118" customFormat="1" x14ac:dyDescent="0.2">
      <c r="R184" s="27"/>
    </row>
    <row r="185" spans="18:18" s="118" customFormat="1" x14ac:dyDescent="0.2">
      <c r="R185" s="27"/>
    </row>
    <row r="186" spans="18:18" s="118" customFormat="1" x14ac:dyDescent="0.2">
      <c r="R186" s="27"/>
    </row>
    <row r="187" spans="18:18" s="118" customFormat="1" x14ac:dyDescent="0.2">
      <c r="R187" s="27"/>
    </row>
    <row r="188" spans="18:18" s="118" customFormat="1" x14ac:dyDescent="0.2">
      <c r="R188" s="27"/>
    </row>
    <row r="189" spans="18:18" s="118" customFormat="1" x14ac:dyDescent="0.2">
      <c r="R189" s="27"/>
    </row>
    <row r="190" spans="18:18" s="118" customFormat="1" x14ac:dyDescent="0.2">
      <c r="R190" s="27"/>
    </row>
    <row r="191" spans="18:18" s="118" customFormat="1" x14ac:dyDescent="0.2">
      <c r="R191" s="27"/>
    </row>
    <row r="192" spans="18:18" s="118" customFormat="1" x14ac:dyDescent="0.2">
      <c r="R192" s="27"/>
    </row>
    <row r="193" spans="18:18" s="118" customFormat="1" x14ac:dyDescent="0.2">
      <c r="R193" s="27"/>
    </row>
    <row r="194" spans="18:18" s="118" customFormat="1" x14ac:dyDescent="0.2">
      <c r="R194" s="27"/>
    </row>
    <row r="195" spans="18:18" s="118" customFormat="1" x14ac:dyDescent="0.2">
      <c r="R195" s="27"/>
    </row>
    <row r="196" spans="18:18" s="118" customFormat="1" x14ac:dyDescent="0.2">
      <c r="R196" s="27"/>
    </row>
    <row r="197" spans="18:18" s="118" customFormat="1" x14ac:dyDescent="0.2">
      <c r="R197" s="27"/>
    </row>
    <row r="198" spans="18:18" s="118" customFormat="1" x14ac:dyDescent="0.2">
      <c r="R198" s="27"/>
    </row>
    <row r="199" spans="18:18" s="118" customFormat="1" x14ac:dyDescent="0.2">
      <c r="R199" s="27"/>
    </row>
    <row r="200" spans="18:18" s="118" customFormat="1" x14ac:dyDescent="0.2">
      <c r="R200" s="27"/>
    </row>
    <row r="201" spans="18:18" s="118" customFormat="1" x14ac:dyDescent="0.2">
      <c r="R201" s="27"/>
    </row>
    <row r="202" spans="18:18" s="118" customFormat="1" x14ac:dyDescent="0.2">
      <c r="R202" s="27"/>
    </row>
    <row r="203" spans="18:18" s="118" customFormat="1" x14ac:dyDescent="0.2">
      <c r="R203" s="27"/>
    </row>
    <row r="204" spans="18:18" s="118" customFormat="1" x14ac:dyDescent="0.2">
      <c r="R204" s="27"/>
    </row>
    <row r="205" spans="18:18" s="118" customFormat="1" x14ac:dyDescent="0.2">
      <c r="R205" s="27"/>
    </row>
    <row r="206" spans="18:18" s="118" customFormat="1" x14ac:dyDescent="0.2">
      <c r="R206" s="27"/>
    </row>
    <row r="207" spans="18:18" s="118" customFormat="1" x14ac:dyDescent="0.2">
      <c r="R207" s="27"/>
    </row>
    <row r="208" spans="18:18" s="118" customFormat="1" x14ac:dyDescent="0.2">
      <c r="R208" s="27"/>
    </row>
    <row r="209" spans="18:18" s="118" customFormat="1" x14ac:dyDescent="0.2">
      <c r="R209" s="27"/>
    </row>
    <row r="210" spans="18:18" s="118" customFormat="1" x14ac:dyDescent="0.2">
      <c r="R210" s="27"/>
    </row>
    <row r="211" spans="18:18" s="118" customFormat="1" x14ac:dyDescent="0.2">
      <c r="R211" s="27"/>
    </row>
    <row r="212" spans="18:18" s="118" customFormat="1" x14ac:dyDescent="0.2">
      <c r="R212" s="27"/>
    </row>
    <row r="213" spans="18:18" s="118" customFormat="1" x14ac:dyDescent="0.2">
      <c r="R213" s="27"/>
    </row>
    <row r="214" spans="18:18" s="118" customFormat="1" x14ac:dyDescent="0.2">
      <c r="R214" s="27"/>
    </row>
    <row r="215" spans="18:18" s="118" customFormat="1" x14ac:dyDescent="0.2">
      <c r="R215" s="27"/>
    </row>
    <row r="216" spans="18:18" s="118" customFormat="1" x14ac:dyDescent="0.2">
      <c r="R216" s="27"/>
    </row>
    <row r="217" spans="18:18" s="118" customFormat="1" x14ac:dyDescent="0.2">
      <c r="R217" s="27"/>
    </row>
    <row r="218" spans="18:18" s="118" customFormat="1" x14ac:dyDescent="0.2">
      <c r="R218" s="27"/>
    </row>
    <row r="219" spans="18:18" s="118" customFormat="1" x14ac:dyDescent="0.2">
      <c r="R219" s="27"/>
    </row>
    <row r="220" spans="18:18" s="118" customFormat="1" x14ac:dyDescent="0.2">
      <c r="R220" s="27"/>
    </row>
    <row r="221" spans="18:18" s="118" customFormat="1" x14ac:dyDescent="0.2">
      <c r="R221" s="27"/>
    </row>
    <row r="222" spans="18:18" s="118" customFormat="1" x14ac:dyDescent="0.2">
      <c r="R222" s="27"/>
    </row>
    <row r="223" spans="18:18" s="118" customFormat="1" x14ac:dyDescent="0.2">
      <c r="R223" s="27"/>
    </row>
    <row r="224" spans="18:18" s="118" customFormat="1" x14ac:dyDescent="0.2">
      <c r="R224" s="27"/>
    </row>
    <row r="225" spans="18:18" s="118" customFormat="1" x14ac:dyDescent="0.2">
      <c r="R225" s="27"/>
    </row>
    <row r="226" spans="18:18" s="118" customFormat="1" x14ac:dyDescent="0.2">
      <c r="R226" s="27"/>
    </row>
    <row r="227" spans="18:18" s="118" customFormat="1" x14ac:dyDescent="0.2">
      <c r="R227" s="27"/>
    </row>
    <row r="228" spans="18:18" s="118" customFormat="1" x14ac:dyDescent="0.2">
      <c r="R228" s="27"/>
    </row>
    <row r="229" spans="18:18" s="118" customFormat="1" x14ac:dyDescent="0.2">
      <c r="R229" s="27"/>
    </row>
    <row r="230" spans="18:18" s="118" customFormat="1" x14ac:dyDescent="0.2">
      <c r="R230" s="27"/>
    </row>
    <row r="231" spans="18:18" s="118" customFormat="1" x14ac:dyDescent="0.2">
      <c r="R231" s="27"/>
    </row>
    <row r="232" spans="18:18" s="118" customFormat="1" x14ac:dyDescent="0.2">
      <c r="R232" s="27"/>
    </row>
    <row r="233" spans="18:18" s="118" customFormat="1" x14ac:dyDescent="0.2">
      <c r="R233" s="27"/>
    </row>
    <row r="234" spans="18:18" s="118" customFormat="1" x14ac:dyDescent="0.2">
      <c r="R234" s="27"/>
    </row>
    <row r="235" spans="18:18" s="118" customFormat="1" x14ac:dyDescent="0.2">
      <c r="R235" s="27"/>
    </row>
    <row r="236" spans="18:18" s="118" customFormat="1" x14ac:dyDescent="0.2">
      <c r="R236" s="27"/>
    </row>
    <row r="237" spans="18:18" s="118" customFormat="1" x14ac:dyDescent="0.2">
      <c r="R237" s="27"/>
    </row>
    <row r="238" spans="18:18" s="118" customFormat="1" x14ac:dyDescent="0.2">
      <c r="R238" s="27"/>
    </row>
    <row r="239" spans="18:18" s="118" customFormat="1" x14ac:dyDescent="0.2">
      <c r="R239" s="27"/>
    </row>
    <row r="240" spans="18:18" s="118" customFormat="1" x14ac:dyDescent="0.2">
      <c r="R240" s="27"/>
    </row>
    <row r="241" spans="18:18" s="118" customFormat="1" x14ac:dyDescent="0.2">
      <c r="R241" s="27"/>
    </row>
    <row r="242" spans="18:18" s="118" customFormat="1" x14ac:dyDescent="0.2">
      <c r="R242" s="27"/>
    </row>
    <row r="243" spans="18:18" s="118" customFormat="1" x14ac:dyDescent="0.2">
      <c r="R243" s="27"/>
    </row>
    <row r="244" spans="18:18" s="118" customFormat="1" x14ac:dyDescent="0.2">
      <c r="R244" s="27"/>
    </row>
    <row r="245" spans="18:18" s="118" customFormat="1" x14ac:dyDescent="0.2">
      <c r="R245" s="27"/>
    </row>
    <row r="246" spans="18:18" s="118" customFormat="1" x14ac:dyDescent="0.2">
      <c r="R246" s="27"/>
    </row>
    <row r="247" spans="18:18" s="118" customFormat="1" x14ac:dyDescent="0.2">
      <c r="R247" s="27"/>
    </row>
    <row r="248" spans="18:18" s="118" customFormat="1" x14ac:dyDescent="0.2">
      <c r="R248" s="27"/>
    </row>
    <row r="249" spans="18:18" s="118" customFormat="1" x14ac:dyDescent="0.2">
      <c r="R249" s="27"/>
    </row>
    <row r="250" spans="18:18" s="118" customFormat="1" x14ac:dyDescent="0.2">
      <c r="R250" s="27"/>
    </row>
    <row r="251" spans="18:18" s="118" customFormat="1" x14ac:dyDescent="0.2">
      <c r="R251" s="27"/>
    </row>
    <row r="252" spans="18:18" s="118" customFormat="1" x14ac:dyDescent="0.2">
      <c r="R252" s="27"/>
    </row>
    <row r="253" spans="18:18" s="118" customFormat="1" x14ac:dyDescent="0.2">
      <c r="R253" s="27"/>
    </row>
    <row r="254" spans="18:18" s="118" customFormat="1" x14ac:dyDescent="0.2">
      <c r="R254" s="27"/>
    </row>
    <row r="255" spans="18:18" s="118" customFormat="1" x14ac:dyDescent="0.2">
      <c r="R255" s="27"/>
    </row>
    <row r="256" spans="18:18" s="118" customFormat="1" x14ac:dyDescent="0.2">
      <c r="R256" s="27"/>
    </row>
    <row r="257" spans="18:18" s="118" customFormat="1" x14ac:dyDescent="0.2">
      <c r="R257" s="27"/>
    </row>
    <row r="258" spans="18:18" s="118" customFormat="1" x14ac:dyDescent="0.2">
      <c r="R258" s="27"/>
    </row>
    <row r="259" spans="18:18" s="118" customFormat="1" x14ac:dyDescent="0.2">
      <c r="R259" s="27"/>
    </row>
    <row r="260" spans="18:18" s="118" customFormat="1" x14ac:dyDescent="0.2">
      <c r="R260" s="27"/>
    </row>
    <row r="261" spans="18:18" s="118" customFormat="1" x14ac:dyDescent="0.2">
      <c r="R261" s="27"/>
    </row>
    <row r="262" spans="18:18" s="118" customFormat="1" x14ac:dyDescent="0.2">
      <c r="R262" s="27"/>
    </row>
    <row r="263" spans="18:18" s="118" customFormat="1" x14ac:dyDescent="0.2">
      <c r="R263" s="27"/>
    </row>
    <row r="264" spans="18:18" s="118" customFormat="1" x14ac:dyDescent="0.2">
      <c r="R264" s="27"/>
    </row>
    <row r="265" spans="18:18" s="118" customFormat="1" x14ac:dyDescent="0.2">
      <c r="R265" s="27"/>
    </row>
    <row r="266" spans="18:18" s="118" customFormat="1" x14ac:dyDescent="0.2">
      <c r="R266" s="27"/>
    </row>
    <row r="267" spans="18:18" s="118" customFormat="1" x14ac:dyDescent="0.2">
      <c r="R267" s="27"/>
    </row>
    <row r="268" spans="18:18" s="118" customFormat="1" x14ac:dyDescent="0.2">
      <c r="R268" s="27"/>
    </row>
    <row r="269" spans="18:18" s="118" customFormat="1" x14ac:dyDescent="0.2">
      <c r="R269" s="27"/>
    </row>
    <row r="270" spans="18:18" s="118" customFormat="1" x14ac:dyDescent="0.2">
      <c r="R270" s="27"/>
    </row>
    <row r="271" spans="18:18" s="118" customFormat="1" x14ac:dyDescent="0.2">
      <c r="R271" s="27"/>
    </row>
    <row r="272" spans="18:18" s="118" customFormat="1" x14ac:dyDescent="0.2">
      <c r="R272" s="27"/>
    </row>
    <row r="273" spans="18:18" s="118" customFormat="1" x14ac:dyDescent="0.2">
      <c r="R273" s="27"/>
    </row>
    <row r="274" spans="18:18" s="118" customFormat="1" x14ac:dyDescent="0.2">
      <c r="R274" s="27"/>
    </row>
    <row r="275" spans="18:18" s="118" customFormat="1" x14ac:dyDescent="0.2">
      <c r="R275" s="27"/>
    </row>
    <row r="276" spans="18:18" s="118" customFormat="1" x14ac:dyDescent="0.2">
      <c r="R276" s="27"/>
    </row>
    <row r="277" spans="18:18" s="118" customFormat="1" x14ac:dyDescent="0.2">
      <c r="R277" s="27"/>
    </row>
    <row r="278" spans="18:18" s="118" customFormat="1" x14ac:dyDescent="0.2">
      <c r="R278" s="27"/>
    </row>
    <row r="279" spans="18:18" s="118" customFormat="1" x14ac:dyDescent="0.2">
      <c r="R279" s="27"/>
    </row>
    <row r="280" spans="18:18" s="118" customFormat="1" x14ac:dyDescent="0.2">
      <c r="R280" s="27"/>
    </row>
    <row r="281" spans="18:18" s="118" customFormat="1" x14ac:dyDescent="0.2">
      <c r="R281" s="27"/>
    </row>
    <row r="282" spans="18:18" s="118" customFormat="1" x14ac:dyDescent="0.2">
      <c r="R282" s="27"/>
    </row>
    <row r="283" spans="18:18" s="118" customFormat="1" x14ac:dyDescent="0.2">
      <c r="R283" s="27"/>
    </row>
    <row r="284" spans="18:18" s="118" customFormat="1" x14ac:dyDescent="0.2">
      <c r="R284" s="27"/>
    </row>
    <row r="285" spans="18:18" s="118" customFormat="1" x14ac:dyDescent="0.2">
      <c r="R285" s="27"/>
    </row>
    <row r="286" spans="18:18" s="118" customFormat="1" x14ac:dyDescent="0.2">
      <c r="R286" s="27"/>
    </row>
    <row r="287" spans="18:18" s="118" customFormat="1" x14ac:dyDescent="0.2">
      <c r="R287" s="27"/>
    </row>
    <row r="288" spans="18:18" s="118" customFormat="1" x14ac:dyDescent="0.2">
      <c r="R288" s="27"/>
    </row>
    <row r="289" spans="18:18" s="118" customFormat="1" x14ac:dyDescent="0.2">
      <c r="R289" s="27"/>
    </row>
    <row r="290" spans="18:18" s="118" customFormat="1" x14ac:dyDescent="0.2">
      <c r="R290" s="27"/>
    </row>
    <row r="291" spans="18:18" s="118" customFormat="1" x14ac:dyDescent="0.2">
      <c r="R291" s="27"/>
    </row>
    <row r="292" spans="18:18" s="118" customFormat="1" x14ac:dyDescent="0.2">
      <c r="R292" s="27"/>
    </row>
    <row r="293" spans="18:18" s="118" customFormat="1" x14ac:dyDescent="0.2">
      <c r="R293" s="27"/>
    </row>
    <row r="294" spans="18:18" s="118" customFormat="1" x14ac:dyDescent="0.2">
      <c r="R294" s="27"/>
    </row>
    <row r="295" spans="18:18" s="118" customFormat="1" x14ac:dyDescent="0.2">
      <c r="R295" s="27"/>
    </row>
    <row r="296" spans="18:18" s="118" customFormat="1" x14ac:dyDescent="0.2">
      <c r="R296" s="27"/>
    </row>
    <row r="297" spans="18:18" s="118" customFormat="1" x14ac:dyDescent="0.2">
      <c r="R297" s="27"/>
    </row>
    <row r="298" spans="18:18" s="118" customFormat="1" x14ac:dyDescent="0.2">
      <c r="R298" s="27"/>
    </row>
    <row r="299" spans="18:18" s="118" customFormat="1" x14ac:dyDescent="0.2">
      <c r="R299" s="27"/>
    </row>
    <row r="300" spans="18:18" s="118" customFormat="1" x14ac:dyDescent="0.2">
      <c r="R300" s="27"/>
    </row>
    <row r="301" spans="18:18" s="118" customFormat="1" x14ac:dyDescent="0.2">
      <c r="R301" s="27"/>
    </row>
    <row r="302" spans="18:18" s="118" customFormat="1" x14ac:dyDescent="0.2">
      <c r="R302" s="27"/>
    </row>
    <row r="303" spans="18:18" s="118" customFormat="1" x14ac:dyDescent="0.2">
      <c r="R303" s="27"/>
    </row>
    <row r="304" spans="18:18" s="118" customFormat="1" x14ac:dyDescent="0.2">
      <c r="R304" s="27"/>
    </row>
    <row r="305" spans="18:18" s="118" customFormat="1" x14ac:dyDescent="0.2">
      <c r="R305" s="27"/>
    </row>
    <row r="306" spans="18:18" s="118" customFormat="1" x14ac:dyDescent="0.2">
      <c r="R306" s="27"/>
    </row>
    <row r="307" spans="18:18" s="118" customFormat="1" x14ac:dyDescent="0.2">
      <c r="R307" s="27"/>
    </row>
    <row r="308" spans="18:18" s="118" customFormat="1" x14ac:dyDescent="0.2">
      <c r="R308" s="27"/>
    </row>
    <row r="309" spans="18:18" s="118" customFormat="1" x14ac:dyDescent="0.2">
      <c r="R309" s="27"/>
    </row>
    <row r="310" spans="18:18" s="118" customFormat="1" x14ac:dyDescent="0.2">
      <c r="R310" s="27"/>
    </row>
    <row r="311" spans="18:18" s="118" customFormat="1" x14ac:dyDescent="0.2">
      <c r="R311" s="27"/>
    </row>
    <row r="312" spans="18:18" s="118" customFormat="1" x14ac:dyDescent="0.2">
      <c r="R312" s="27"/>
    </row>
    <row r="313" spans="18:18" s="118" customFormat="1" x14ac:dyDescent="0.2">
      <c r="R313" s="27"/>
    </row>
    <row r="314" spans="18:18" s="118" customFormat="1" x14ac:dyDescent="0.2">
      <c r="R314" s="27"/>
    </row>
    <row r="315" spans="18:18" s="118" customFormat="1" x14ac:dyDescent="0.2">
      <c r="R315" s="27"/>
    </row>
    <row r="316" spans="18:18" s="118" customFormat="1" x14ac:dyDescent="0.2">
      <c r="R316" s="27"/>
    </row>
    <row r="317" spans="18:18" s="118" customFormat="1" x14ac:dyDescent="0.2">
      <c r="R317" s="27"/>
    </row>
    <row r="318" spans="18:18" s="118" customFormat="1" x14ac:dyDescent="0.2">
      <c r="R318" s="27"/>
    </row>
    <row r="319" spans="18:18" s="118" customFormat="1" x14ac:dyDescent="0.2">
      <c r="R319" s="27"/>
    </row>
    <row r="320" spans="18:18" s="118" customFormat="1" x14ac:dyDescent="0.2">
      <c r="R320" s="27"/>
    </row>
    <row r="321" spans="18:18" s="118" customFormat="1" x14ac:dyDescent="0.2">
      <c r="R321" s="27"/>
    </row>
    <row r="322" spans="18:18" s="118" customFormat="1" x14ac:dyDescent="0.2">
      <c r="R322" s="27"/>
    </row>
    <row r="323" spans="18:18" s="118" customFormat="1" x14ac:dyDescent="0.2">
      <c r="R323" s="27"/>
    </row>
    <row r="324" spans="18:18" s="118" customFormat="1" x14ac:dyDescent="0.2">
      <c r="R324" s="27"/>
    </row>
    <row r="325" spans="18:18" s="118" customFormat="1" x14ac:dyDescent="0.2">
      <c r="R325" s="27"/>
    </row>
    <row r="326" spans="18:18" s="118" customFormat="1" x14ac:dyDescent="0.2">
      <c r="R326" s="27"/>
    </row>
    <row r="327" spans="18:18" s="118" customFormat="1" x14ac:dyDescent="0.2">
      <c r="R327" s="27"/>
    </row>
    <row r="328" spans="18:18" s="118" customFormat="1" x14ac:dyDescent="0.2">
      <c r="R328" s="27"/>
    </row>
    <row r="329" spans="18:18" s="118" customFormat="1" x14ac:dyDescent="0.2">
      <c r="R329" s="27"/>
    </row>
    <row r="330" spans="18:18" s="118" customFormat="1" x14ac:dyDescent="0.2">
      <c r="R330" s="27"/>
    </row>
    <row r="331" spans="18:18" s="118" customFormat="1" x14ac:dyDescent="0.2">
      <c r="R331" s="27"/>
    </row>
    <row r="332" spans="18:18" s="118" customFormat="1" x14ac:dyDescent="0.2">
      <c r="R332" s="27"/>
    </row>
    <row r="333" spans="18:18" s="118" customFormat="1" x14ac:dyDescent="0.2">
      <c r="R333" s="27"/>
    </row>
    <row r="334" spans="18:18" s="118" customFormat="1" x14ac:dyDescent="0.2">
      <c r="R334" s="27"/>
    </row>
    <row r="335" spans="18:18" s="118" customFormat="1" x14ac:dyDescent="0.2">
      <c r="R335" s="27"/>
    </row>
    <row r="336" spans="18:18" s="118" customFormat="1" x14ac:dyDescent="0.2">
      <c r="R336" s="27"/>
    </row>
    <row r="337" spans="18:18" s="118" customFormat="1" x14ac:dyDescent="0.2">
      <c r="R337" s="27"/>
    </row>
    <row r="338" spans="18:18" s="118" customFormat="1" x14ac:dyDescent="0.2">
      <c r="R338" s="27"/>
    </row>
    <row r="339" spans="18:18" s="118" customFormat="1" x14ac:dyDescent="0.2">
      <c r="R339" s="27"/>
    </row>
    <row r="340" spans="18:18" s="118" customFormat="1" x14ac:dyDescent="0.2">
      <c r="R340" s="27"/>
    </row>
    <row r="341" spans="18:18" s="118" customFormat="1" x14ac:dyDescent="0.2">
      <c r="R341" s="27"/>
    </row>
    <row r="342" spans="18:18" s="118" customFormat="1" x14ac:dyDescent="0.2">
      <c r="R342" s="27"/>
    </row>
    <row r="343" spans="18:18" s="118" customFormat="1" x14ac:dyDescent="0.2">
      <c r="R343" s="27"/>
    </row>
    <row r="344" spans="18:18" s="118" customFormat="1" x14ac:dyDescent="0.2">
      <c r="R344" s="27"/>
    </row>
    <row r="345" spans="18:18" s="118" customFormat="1" x14ac:dyDescent="0.2">
      <c r="R345" s="27"/>
    </row>
    <row r="346" spans="18:18" s="118" customFormat="1" x14ac:dyDescent="0.2">
      <c r="R346" s="27"/>
    </row>
    <row r="347" spans="18:18" s="118" customFormat="1" x14ac:dyDescent="0.2">
      <c r="R347" s="27"/>
    </row>
    <row r="348" spans="18:18" s="118" customFormat="1" x14ac:dyDescent="0.2">
      <c r="R348" s="27"/>
    </row>
    <row r="349" spans="18:18" s="118" customFormat="1" x14ac:dyDescent="0.2">
      <c r="R349" s="27"/>
    </row>
    <row r="350" spans="18:18" s="118" customFormat="1" x14ac:dyDescent="0.2">
      <c r="R350" s="27"/>
    </row>
    <row r="351" spans="18:18" s="118" customFormat="1" x14ac:dyDescent="0.2">
      <c r="R351" s="27"/>
    </row>
    <row r="352" spans="18:18" s="118" customFormat="1" x14ac:dyDescent="0.2">
      <c r="R352" s="27"/>
    </row>
    <row r="353" spans="18:18" s="118" customFormat="1" x14ac:dyDescent="0.2">
      <c r="R353" s="27"/>
    </row>
    <row r="354" spans="18:18" s="118" customFormat="1" x14ac:dyDescent="0.2">
      <c r="R354" s="27"/>
    </row>
    <row r="355" spans="18:18" s="118" customFormat="1" x14ac:dyDescent="0.2">
      <c r="R355" s="27"/>
    </row>
    <row r="356" spans="18:18" s="118" customFormat="1" x14ac:dyDescent="0.2">
      <c r="R356" s="27"/>
    </row>
    <row r="357" spans="18:18" s="118" customFormat="1" x14ac:dyDescent="0.2">
      <c r="R357" s="27"/>
    </row>
    <row r="358" spans="18:18" s="118" customFormat="1" x14ac:dyDescent="0.2">
      <c r="R358" s="27"/>
    </row>
    <row r="359" spans="18:18" s="118" customFormat="1" x14ac:dyDescent="0.2">
      <c r="R359" s="27"/>
    </row>
    <row r="360" spans="18:18" s="118" customFormat="1" x14ac:dyDescent="0.2">
      <c r="R360" s="27"/>
    </row>
    <row r="361" spans="18:18" s="118" customFormat="1" x14ac:dyDescent="0.2">
      <c r="R361" s="27"/>
    </row>
    <row r="362" spans="18:18" s="118" customFormat="1" x14ac:dyDescent="0.2">
      <c r="R362" s="27"/>
    </row>
    <row r="363" spans="18:18" s="118" customFormat="1" x14ac:dyDescent="0.2">
      <c r="R363" s="27"/>
    </row>
    <row r="364" spans="18:18" s="118" customFormat="1" x14ac:dyDescent="0.2">
      <c r="R364" s="27"/>
    </row>
    <row r="365" spans="18:18" s="118" customFormat="1" x14ac:dyDescent="0.2">
      <c r="R365" s="27"/>
    </row>
    <row r="366" spans="18:18" s="118" customFormat="1" x14ac:dyDescent="0.2">
      <c r="R366" s="27"/>
    </row>
    <row r="367" spans="18:18" s="118" customFormat="1" x14ac:dyDescent="0.2">
      <c r="R367" s="27"/>
    </row>
    <row r="368" spans="18:18" s="118" customFormat="1" x14ac:dyDescent="0.2">
      <c r="R368" s="27"/>
    </row>
    <row r="369" spans="18:18" s="118" customFormat="1" x14ac:dyDescent="0.2">
      <c r="R369" s="27"/>
    </row>
    <row r="370" spans="18:18" s="118" customFormat="1" x14ac:dyDescent="0.2">
      <c r="R370" s="27"/>
    </row>
    <row r="371" spans="18:18" s="118" customFormat="1" x14ac:dyDescent="0.2">
      <c r="R371" s="27"/>
    </row>
    <row r="372" spans="18:18" s="118" customFormat="1" x14ac:dyDescent="0.2">
      <c r="R372" s="27"/>
    </row>
    <row r="373" spans="18:18" s="118" customFormat="1" x14ac:dyDescent="0.2">
      <c r="R373" s="27"/>
    </row>
    <row r="374" spans="18:18" s="118" customFormat="1" x14ac:dyDescent="0.2">
      <c r="R374" s="27"/>
    </row>
    <row r="375" spans="18:18" s="118" customFormat="1" x14ac:dyDescent="0.2">
      <c r="R375" s="27"/>
    </row>
    <row r="376" spans="18:18" s="118" customFormat="1" x14ac:dyDescent="0.2">
      <c r="R376" s="27"/>
    </row>
    <row r="377" spans="18:18" s="118" customFormat="1" x14ac:dyDescent="0.2">
      <c r="R377" s="27"/>
    </row>
    <row r="378" spans="18:18" s="118" customFormat="1" x14ac:dyDescent="0.2">
      <c r="R378" s="27"/>
    </row>
    <row r="379" spans="18:18" s="118" customFormat="1" x14ac:dyDescent="0.2">
      <c r="R379" s="27"/>
    </row>
    <row r="380" spans="18:18" s="118" customFormat="1" x14ac:dyDescent="0.2">
      <c r="R380" s="27"/>
    </row>
    <row r="381" spans="18:18" s="118" customFormat="1" x14ac:dyDescent="0.2">
      <c r="R381" s="27"/>
    </row>
    <row r="382" spans="18:18" s="118" customFormat="1" x14ac:dyDescent="0.2">
      <c r="R382" s="27"/>
    </row>
    <row r="383" spans="18:18" s="118" customFormat="1" x14ac:dyDescent="0.2">
      <c r="R383" s="27"/>
    </row>
    <row r="384" spans="18:18" s="118" customFormat="1" x14ac:dyDescent="0.2">
      <c r="R384" s="27"/>
    </row>
    <row r="385" spans="18:18" s="118" customFormat="1" x14ac:dyDescent="0.2">
      <c r="R385" s="27"/>
    </row>
    <row r="386" spans="18:18" s="118" customFormat="1" x14ac:dyDescent="0.2">
      <c r="R386" s="27"/>
    </row>
    <row r="387" spans="18:18" s="118" customFormat="1" x14ac:dyDescent="0.2">
      <c r="R387" s="27"/>
    </row>
    <row r="388" spans="18:18" s="118" customFormat="1" x14ac:dyDescent="0.2">
      <c r="R388" s="27"/>
    </row>
    <row r="389" spans="18:18" s="118" customFormat="1" x14ac:dyDescent="0.2">
      <c r="R389" s="27"/>
    </row>
    <row r="390" spans="18:18" s="118" customFormat="1" x14ac:dyDescent="0.2">
      <c r="R390" s="27"/>
    </row>
    <row r="391" spans="18:18" s="118" customFormat="1" x14ac:dyDescent="0.2">
      <c r="R391" s="27"/>
    </row>
    <row r="392" spans="18:18" s="118" customFormat="1" x14ac:dyDescent="0.2">
      <c r="R392" s="27"/>
    </row>
    <row r="393" spans="18:18" s="118" customFormat="1" x14ac:dyDescent="0.2">
      <c r="R393" s="27"/>
    </row>
    <row r="394" spans="18:18" s="118" customFormat="1" x14ac:dyDescent="0.2">
      <c r="R394" s="27"/>
    </row>
    <row r="395" spans="18:18" s="118" customFormat="1" x14ac:dyDescent="0.2">
      <c r="R395" s="27"/>
    </row>
    <row r="396" spans="18:18" s="118" customFormat="1" x14ac:dyDescent="0.2">
      <c r="R396" s="27"/>
    </row>
    <row r="397" spans="18:18" s="118" customFormat="1" x14ac:dyDescent="0.2">
      <c r="R397" s="27"/>
    </row>
    <row r="398" spans="18:18" s="118" customFormat="1" x14ac:dyDescent="0.2">
      <c r="R398" s="27"/>
    </row>
    <row r="399" spans="18:18" s="118" customFormat="1" x14ac:dyDescent="0.2">
      <c r="R399" s="27"/>
    </row>
    <row r="400" spans="18:18" s="118" customFormat="1" x14ac:dyDescent="0.2">
      <c r="R400" s="27"/>
    </row>
    <row r="401" spans="18:18" s="118" customFormat="1" x14ac:dyDescent="0.2">
      <c r="R401" s="27"/>
    </row>
    <row r="402" spans="18:18" s="118" customFormat="1" x14ac:dyDescent="0.2">
      <c r="R402" s="27"/>
    </row>
    <row r="403" spans="18:18" s="118" customFormat="1" x14ac:dyDescent="0.2">
      <c r="R403" s="27"/>
    </row>
    <row r="404" spans="18:18" s="118" customFormat="1" x14ac:dyDescent="0.2">
      <c r="R404" s="27"/>
    </row>
    <row r="405" spans="18:18" s="118" customFormat="1" x14ac:dyDescent="0.2">
      <c r="R405" s="27"/>
    </row>
    <row r="406" spans="18:18" s="118" customFormat="1" x14ac:dyDescent="0.2">
      <c r="R406" s="27"/>
    </row>
    <row r="407" spans="18:18" s="118" customFormat="1" x14ac:dyDescent="0.2">
      <c r="R407" s="27"/>
    </row>
    <row r="408" spans="18:18" s="118" customFormat="1" x14ac:dyDescent="0.2">
      <c r="R408" s="27"/>
    </row>
    <row r="409" spans="18:18" s="118" customFormat="1" x14ac:dyDescent="0.2">
      <c r="R409" s="27"/>
    </row>
    <row r="410" spans="18:18" s="118" customFormat="1" x14ac:dyDescent="0.2">
      <c r="R410" s="27"/>
    </row>
    <row r="411" spans="18:18" s="118" customFormat="1" x14ac:dyDescent="0.2">
      <c r="R411" s="27"/>
    </row>
    <row r="412" spans="18:18" s="118" customFormat="1" x14ac:dyDescent="0.2">
      <c r="R412" s="27"/>
    </row>
    <row r="413" spans="18:18" s="118" customFormat="1" x14ac:dyDescent="0.2">
      <c r="R413" s="27"/>
    </row>
    <row r="414" spans="18:18" s="118" customFormat="1" x14ac:dyDescent="0.2">
      <c r="R414" s="27"/>
    </row>
    <row r="415" spans="18:18" s="118" customFormat="1" x14ac:dyDescent="0.2">
      <c r="R415" s="27"/>
    </row>
    <row r="416" spans="18:18" s="118" customFormat="1" x14ac:dyDescent="0.2">
      <c r="R416" s="27"/>
    </row>
    <row r="417" spans="18:18" s="118" customFormat="1" x14ac:dyDescent="0.2">
      <c r="R417" s="27"/>
    </row>
    <row r="418" spans="18:18" s="118" customFormat="1" x14ac:dyDescent="0.2">
      <c r="R418" s="27"/>
    </row>
    <row r="419" spans="18:18" s="118" customFormat="1" x14ac:dyDescent="0.2">
      <c r="R419" s="27"/>
    </row>
    <row r="420" spans="18:18" s="118" customFormat="1" x14ac:dyDescent="0.2">
      <c r="R420" s="27"/>
    </row>
    <row r="421" spans="18:18" s="118" customFormat="1" x14ac:dyDescent="0.2">
      <c r="R421" s="27"/>
    </row>
    <row r="422" spans="18:18" s="118" customFormat="1" x14ac:dyDescent="0.2">
      <c r="R422" s="27"/>
    </row>
    <row r="423" spans="18:18" s="118" customFormat="1" x14ac:dyDescent="0.2">
      <c r="R423" s="27"/>
    </row>
    <row r="424" spans="18:18" s="118" customFormat="1" x14ac:dyDescent="0.2">
      <c r="R424" s="27"/>
    </row>
    <row r="425" spans="18:18" s="118" customFormat="1" x14ac:dyDescent="0.2">
      <c r="R425" s="27"/>
    </row>
    <row r="426" spans="18:18" s="118" customFormat="1" x14ac:dyDescent="0.2">
      <c r="R426" s="27"/>
    </row>
    <row r="427" spans="18:18" s="118" customFormat="1" x14ac:dyDescent="0.2">
      <c r="R427" s="27"/>
    </row>
    <row r="428" spans="18:18" s="118" customFormat="1" x14ac:dyDescent="0.2">
      <c r="R428" s="27"/>
    </row>
    <row r="429" spans="18:18" s="118" customFormat="1" x14ac:dyDescent="0.2">
      <c r="R429" s="27"/>
    </row>
    <row r="430" spans="18:18" s="118" customFormat="1" x14ac:dyDescent="0.2">
      <c r="R430" s="27"/>
    </row>
    <row r="431" spans="18:18" s="118" customFormat="1" x14ac:dyDescent="0.2">
      <c r="R431" s="27"/>
    </row>
    <row r="432" spans="18:18" s="118" customFormat="1" x14ac:dyDescent="0.2">
      <c r="R432" s="27"/>
    </row>
    <row r="433" spans="18:18" s="118" customFormat="1" x14ac:dyDescent="0.2">
      <c r="R433" s="27"/>
    </row>
    <row r="434" spans="18:18" s="118" customFormat="1" x14ac:dyDescent="0.2">
      <c r="R434" s="27"/>
    </row>
    <row r="435" spans="18:18" s="118" customFormat="1" x14ac:dyDescent="0.2">
      <c r="R435" s="27"/>
    </row>
    <row r="436" spans="18:18" s="118" customFormat="1" x14ac:dyDescent="0.2">
      <c r="R436" s="27"/>
    </row>
    <row r="437" spans="18:18" s="118" customFormat="1" x14ac:dyDescent="0.2">
      <c r="R437" s="27"/>
    </row>
    <row r="438" spans="18:18" s="118" customFormat="1" x14ac:dyDescent="0.2">
      <c r="R438" s="27"/>
    </row>
    <row r="439" spans="18:18" s="118" customFormat="1" x14ac:dyDescent="0.2">
      <c r="R439" s="27"/>
    </row>
    <row r="440" spans="18:18" s="118" customFormat="1" x14ac:dyDescent="0.2">
      <c r="R440" s="27"/>
    </row>
    <row r="441" spans="18:18" s="118" customFormat="1" x14ac:dyDescent="0.2">
      <c r="R441" s="27"/>
    </row>
    <row r="442" spans="18:18" s="118" customFormat="1" x14ac:dyDescent="0.2">
      <c r="R442" s="27"/>
    </row>
    <row r="443" spans="18:18" s="118" customFormat="1" x14ac:dyDescent="0.2">
      <c r="R443" s="27"/>
    </row>
    <row r="444" spans="18:18" s="118" customFormat="1" x14ac:dyDescent="0.2">
      <c r="R444" s="27"/>
    </row>
    <row r="445" spans="18:18" s="118" customFormat="1" x14ac:dyDescent="0.2">
      <c r="R445" s="27"/>
    </row>
    <row r="446" spans="18:18" s="118" customFormat="1" x14ac:dyDescent="0.2">
      <c r="R446" s="27"/>
    </row>
    <row r="447" spans="18:18" s="118" customFormat="1" x14ac:dyDescent="0.2">
      <c r="R447" s="27"/>
    </row>
    <row r="448" spans="18:18" s="118" customFormat="1" x14ac:dyDescent="0.2">
      <c r="R448" s="27"/>
    </row>
    <row r="449" spans="18:18" s="118" customFormat="1" x14ac:dyDescent="0.2">
      <c r="R449" s="27"/>
    </row>
    <row r="450" spans="18:18" s="118" customFormat="1" x14ac:dyDescent="0.2">
      <c r="R450" s="27"/>
    </row>
    <row r="451" spans="18:18" s="118" customFormat="1" x14ac:dyDescent="0.2">
      <c r="R451" s="27"/>
    </row>
    <row r="452" spans="18:18" s="118" customFormat="1" x14ac:dyDescent="0.2">
      <c r="R452" s="27"/>
    </row>
    <row r="453" spans="18:18" s="118" customFormat="1" x14ac:dyDescent="0.2">
      <c r="R453" s="27"/>
    </row>
    <row r="454" spans="18:18" s="118" customFormat="1" x14ac:dyDescent="0.2">
      <c r="R454" s="27"/>
    </row>
    <row r="455" spans="18:18" s="118" customFormat="1" x14ac:dyDescent="0.2">
      <c r="R455" s="27"/>
    </row>
    <row r="456" spans="18:18" s="118" customFormat="1" x14ac:dyDescent="0.2">
      <c r="R456" s="27"/>
    </row>
    <row r="457" spans="18:18" s="118" customFormat="1" x14ac:dyDescent="0.2">
      <c r="R457" s="27"/>
    </row>
    <row r="458" spans="18:18" s="118" customFormat="1" x14ac:dyDescent="0.2">
      <c r="R458" s="27"/>
    </row>
    <row r="459" spans="18:18" s="118" customFormat="1" x14ac:dyDescent="0.2">
      <c r="R459" s="27"/>
    </row>
    <row r="460" spans="18:18" s="118" customFormat="1" x14ac:dyDescent="0.2">
      <c r="R460" s="27"/>
    </row>
    <row r="461" spans="18:18" s="118" customFormat="1" x14ac:dyDescent="0.2">
      <c r="R461" s="27"/>
    </row>
    <row r="462" spans="18:18" s="118" customFormat="1" x14ac:dyDescent="0.2">
      <c r="R462" s="27"/>
    </row>
    <row r="463" spans="18:18" s="118" customFormat="1" x14ac:dyDescent="0.2">
      <c r="R463" s="27"/>
    </row>
    <row r="464" spans="18:18" s="118" customFormat="1" x14ac:dyDescent="0.2">
      <c r="R464" s="27"/>
    </row>
    <row r="465" spans="18:18" s="118" customFormat="1" x14ac:dyDescent="0.2">
      <c r="R465" s="27"/>
    </row>
    <row r="466" spans="18:18" s="118" customFormat="1" x14ac:dyDescent="0.2">
      <c r="R466" s="27"/>
    </row>
    <row r="467" spans="18:18" s="118" customFormat="1" x14ac:dyDescent="0.2">
      <c r="R467" s="27"/>
    </row>
    <row r="468" spans="18:18" s="118" customFormat="1" x14ac:dyDescent="0.2">
      <c r="R468" s="27"/>
    </row>
    <row r="469" spans="18:18" s="118" customFormat="1" x14ac:dyDescent="0.2">
      <c r="R469" s="27"/>
    </row>
    <row r="470" spans="18:18" s="118" customFormat="1" x14ac:dyDescent="0.2">
      <c r="R470" s="27"/>
    </row>
    <row r="471" spans="18:18" s="118" customFormat="1" x14ac:dyDescent="0.2">
      <c r="R471" s="27"/>
    </row>
    <row r="472" spans="18:18" s="118" customFormat="1" x14ac:dyDescent="0.2">
      <c r="R472" s="27"/>
    </row>
    <row r="473" spans="18:18" s="118" customFormat="1" x14ac:dyDescent="0.2">
      <c r="R473" s="27"/>
    </row>
    <row r="474" spans="18:18" s="118" customFormat="1" x14ac:dyDescent="0.2">
      <c r="R474" s="27"/>
    </row>
    <row r="475" spans="18:18" s="118" customFormat="1" x14ac:dyDescent="0.2">
      <c r="R475" s="27"/>
    </row>
    <row r="476" spans="18:18" s="118" customFormat="1" x14ac:dyDescent="0.2">
      <c r="R476" s="27"/>
    </row>
    <row r="477" spans="18:18" s="118" customFormat="1" x14ac:dyDescent="0.2">
      <c r="R477" s="27"/>
    </row>
    <row r="478" spans="18:18" s="118" customFormat="1" x14ac:dyDescent="0.2">
      <c r="R478" s="27"/>
    </row>
    <row r="479" spans="18:18" s="118" customFormat="1" x14ac:dyDescent="0.2">
      <c r="R479" s="27"/>
    </row>
    <row r="480" spans="18:18" s="118" customFormat="1" x14ac:dyDescent="0.2">
      <c r="R480" s="27"/>
    </row>
    <row r="481" spans="18:18" s="118" customFormat="1" x14ac:dyDescent="0.2">
      <c r="R481" s="27"/>
    </row>
    <row r="482" spans="18:18" s="118" customFormat="1" x14ac:dyDescent="0.2">
      <c r="R482" s="27"/>
    </row>
    <row r="483" spans="18:18" s="118" customFormat="1" x14ac:dyDescent="0.2">
      <c r="R483" s="27"/>
    </row>
    <row r="484" spans="18:18" s="118" customFormat="1" x14ac:dyDescent="0.2">
      <c r="R484" s="27"/>
    </row>
    <row r="485" spans="18:18" s="118" customFormat="1" x14ac:dyDescent="0.2">
      <c r="R485" s="27"/>
    </row>
    <row r="486" spans="18:18" s="118" customFormat="1" x14ac:dyDescent="0.2">
      <c r="R486" s="27"/>
    </row>
    <row r="487" spans="18:18" s="118" customFormat="1" x14ac:dyDescent="0.2">
      <c r="R487" s="27"/>
    </row>
    <row r="488" spans="18:18" s="118" customFormat="1" x14ac:dyDescent="0.2">
      <c r="R488" s="27"/>
    </row>
    <row r="489" spans="18:18" s="118" customFormat="1" x14ac:dyDescent="0.2">
      <c r="R489" s="27"/>
    </row>
    <row r="490" spans="18:18" s="118" customFormat="1" x14ac:dyDescent="0.2">
      <c r="R490" s="27"/>
    </row>
    <row r="491" spans="18:18" s="118" customFormat="1" x14ac:dyDescent="0.2">
      <c r="R491" s="27"/>
    </row>
    <row r="492" spans="18:18" s="118" customFormat="1" x14ac:dyDescent="0.2">
      <c r="R492" s="27"/>
    </row>
    <row r="493" spans="18:18" s="118" customFormat="1" x14ac:dyDescent="0.2">
      <c r="R493" s="27"/>
    </row>
    <row r="494" spans="18:18" s="118" customFormat="1" x14ac:dyDescent="0.2">
      <c r="R494" s="27"/>
    </row>
    <row r="495" spans="18:18" s="118" customFormat="1" x14ac:dyDescent="0.2">
      <c r="R495" s="27"/>
    </row>
    <row r="496" spans="18:18" s="118" customFormat="1" x14ac:dyDescent="0.2">
      <c r="R496" s="27"/>
    </row>
    <row r="497" spans="18:18" s="118" customFormat="1" x14ac:dyDescent="0.2">
      <c r="R497" s="27"/>
    </row>
    <row r="498" spans="18:18" s="118" customFormat="1" x14ac:dyDescent="0.2">
      <c r="R498" s="27"/>
    </row>
    <row r="499" spans="18:18" s="118" customFormat="1" x14ac:dyDescent="0.2">
      <c r="R499" s="27"/>
    </row>
    <row r="500" spans="18:18" s="118" customFormat="1" x14ac:dyDescent="0.2">
      <c r="R500" s="27"/>
    </row>
    <row r="501" spans="18:18" s="118" customFormat="1" x14ac:dyDescent="0.2">
      <c r="R501" s="27"/>
    </row>
    <row r="502" spans="18:18" s="118" customFormat="1" x14ac:dyDescent="0.2">
      <c r="R502" s="27"/>
    </row>
    <row r="503" spans="18:18" s="118" customFormat="1" x14ac:dyDescent="0.2">
      <c r="R503" s="27"/>
    </row>
    <row r="504" spans="18:18" s="118" customFormat="1" x14ac:dyDescent="0.2">
      <c r="R504" s="27"/>
    </row>
    <row r="505" spans="18:18" s="118" customFormat="1" x14ac:dyDescent="0.2">
      <c r="R505" s="27"/>
    </row>
    <row r="506" spans="18:18" s="118" customFormat="1" x14ac:dyDescent="0.2">
      <c r="R506" s="27"/>
    </row>
    <row r="507" spans="18:18" s="118" customFormat="1" x14ac:dyDescent="0.2">
      <c r="R507" s="27"/>
    </row>
    <row r="508" spans="18:18" s="118" customFormat="1" x14ac:dyDescent="0.2">
      <c r="R508" s="27"/>
    </row>
    <row r="509" spans="18:18" s="118" customFormat="1" x14ac:dyDescent="0.2">
      <c r="R509" s="27"/>
    </row>
    <row r="510" spans="18:18" s="118" customFormat="1" x14ac:dyDescent="0.2">
      <c r="R510" s="27"/>
    </row>
    <row r="511" spans="18:18" s="118" customFormat="1" x14ac:dyDescent="0.2">
      <c r="R511" s="27"/>
    </row>
    <row r="512" spans="18:18" s="118" customFormat="1" x14ac:dyDescent="0.2">
      <c r="R512" s="27"/>
    </row>
    <row r="513" spans="18:18" s="118" customFormat="1" x14ac:dyDescent="0.2">
      <c r="R513" s="27"/>
    </row>
    <row r="514" spans="18:18" s="118" customFormat="1" x14ac:dyDescent="0.2">
      <c r="R514" s="27"/>
    </row>
    <row r="515" spans="18:18" s="118" customFormat="1" x14ac:dyDescent="0.2">
      <c r="R515" s="27"/>
    </row>
    <row r="516" spans="18:18" s="118" customFormat="1" x14ac:dyDescent="0.2">
      <c r="R516" s="27"/>
    </row>
    <row r="517" spans="18:18" s="118" customFormat="1" x14ac:dyDescent="0.2">
      <c r="R517" s="27"/>
    </row>
    <row r="518" spans="18:18" s="118" customFormat="1" x14ac:dyDescent="0.2">
      <c r="R518" s="27"/>
    </row>
    <row r="519" spans="18:18" s="118" customFormat="1" x14ac:dyDescent="0.2">
      <c r="R519" s="27"/>
    </row>
    <row r="520" spans="18:18" s="118" customFormat="1" x14ac:dyDescent="0.2">
      <c r="R520" s="27"/>
    </row>
    <row r="521" spans="18:18" s="118" customFormat="1" x14ac:dyDescent="0.2">
      <c r="R521" s="27"/>
    </row>
    <row r="522" spans="18:18" s="118" customFormat="1" x14ac:dyDescent="0.2">
      <c r="R522" s="27"/>
    </row>
    <row r="523" spans="18:18" s="118" customFormat="1" x14ac:dyDescent="0.2">
      <c r="R523" s="27"/>
    </row>
    <row r="524" spans="18:18" s="118" customFormat="1" x14ac:dyDescent="0.2">
      <c r="R524" s="27"/>
    </row>
    <row r="525" spans="18:18" s="118" customFormat="1" x14ac:dyDescent="0.2">
      <c r="R525" s="27"/>
    </row>
    <row r="526" spans="18:18" s="118" customFormat="1" x14ac:dyDescent="0.2">
      <c r="R526" s="27"/>
    </row>
    <row r="527" spans="18:18" s="118" customFormat="1" x14ac:dyDescent="0.2">
      <c r="R527" s="27"/>
    </row>
    <row r="528" spans="18:18" s="118" customFormat="1" x14ac:dyDescent="0.2">
      <c r="R528" s="27"/>
    </row>
    <row r="529" spans="18:18" s="118" customFormat="1" x14ac:dyDescent="0.2">
      <c r="R529" s="27"/>
    </row>
    <row r="530" spans="18:18" s="118" customFormat="1" x14ac:dyDescent="0.2">
      <c r="R530" s="27"/>
    </row>
    <row r="531" spans="18:18" s="118" customFormat="1" x14ac:dyDescent="0.2">
      <c r="R531" s="27"/>
    </row>
    <row r="532" spans="18:18" s="118" customFormat="1" x14ac:dyDescent="0.2">
      <c r="R532" s="27"/>
    </row>
    <row r="533" spans="18:18" s="118" customFormat="1" x14ac:dyDescent="0.2">
      <c r="R533" s="27"/>
    </row>
    <row r="534" spans="18:18" s="118" customFormat="1" x14ac:dyDescent="0.2">
      <c r="R534" s="27"/>
    </row>
    <row r="535" spans="18:18" s="118" customFormat="1" x14ac:dyDescent="0.2">
      <c r="R535" s="27"/>
    </row>
    <row r="536" spans="18:18" s="118" customFormat="1" x14ac:dyDescent="0.2">
      <c r="R536" s="27"/>
    </row>
    <row r="537" spans="18:18" s="118" customFormat="1" x14ac:dyDescent="0.2">
      <c r="R537" s="27"/>
    </row>
    <row r="538" spans="18:18" s="118" customFormat="1" x14ac:dyDescent="0.2">
      <c r="R538" s="27"/>
    </row>
    <row r="539" spans="18:18" s="118" customFormat="1" x14ac:dyDescent="0.2">
      <c r="R539" s="27"/>
    </row>
    <row r="540" spans="18:18" s="118" customFormat="1" x14ac:dyDescent="0.2">
      <c r="R540" s="27"/>
    </row>
    <row r="541" spans="18:18" s="118" customFormat="1" x14ac:dyDescent="0.2">
      <c r="R541" s="27"/>
    </row>
    <row r="542" spans="18:18" s="118" customFormat="1" x14ac:dyDescent="0.2">
      <c r="R542" s="27"/>
    </row>
    <row r="543" spans="18:18" s="118" customFormat="1" x14ac:dyDescent="0.2">
      <c r="R543" s="27"/>
    </row>
    <row r="544" spans="18:18" s="118" customFormat="1" x14ac:dyDescent="0.2">
      <c r="R544" s="27"/>
    </row>
    <row r="545" spans="18:19" s="118" customFormat="1" x14ac:dyDescent="0.2">
      <c r="R545" s="27"/>
    </row>
    <row r="546" spans="18:19" s="118" customFormat="1" x14ac:dyDescent="0.2">
      <c r="R546" s="104"/>
      <c r="S546" s="104"/>
    </row>
    <row r="547" spans="18:19" s="118" customFormat="1" x14ac:dyDescent="0.2">
      <c r="R547" s="104"/>
      <c r="S547" s="104"/>
    </row>
    <row r="548" spans="18:19" s="118" customFormat="1" x14ac:dyDescent="0.2">
      <c r="R548" s="104"/>
      <c r="S548" s="104"/>
    </row>
    <row r="549" spans="18:19" s="118" customFormat="1" x14ac:dyDescent="0.2">
      <c r="R549" s="104"/>
      <c r="S549" s="104"/>
    </row>
    <row r="550" spans="18:19" s="118" customFormat="1" x14ac:dyDescent="0.2">
      <c r="R550" s="104"/>
      <c r="S550" s="104"/>
    </row>
    <row r="551" spans="18:19" s="118" customFormat="1" x14ac:dyDescent="0.2">
      <c r="R551" s="104"/>
      <c r="S551" s="104"/>
    </row>
    <row r="552" spans="18:19" s="118" customFormat="1" x14ac:dyDescent="0.2">
      <c r="R552" s="104"/>
      <c r="S552" s="104"/>
    </row>
    <row r="553" spans="18:19" s="118" customFormat="1" x14ac:dyDescent="0.2">
      <c r="R553" s="104"/>
      <c r="S553" s="104"/>
    </row>
    <row r="554" spans="18:19" s="118" customFormat="1" x14ac:dyDescent="0.2">
      <c r="R554" s="104"/>
      <c r="S554" s="104"/>
    </row>
    <row r="555" spans="18:19" s="118" customFormat="1" x14ac:dyDescent="0.2">
      <c r="R555" s="104"/>
      <c r="S555" s="104"/>
    </row>
    <row r="556" spans="18:19" s="118" customFormat="1" x14ac:dyDescent="0.2">
      <c r="R556" s="104"/>
      <c r="S556" s="104"/>
    </row>
    <row r="557" spans="18:19" s="118" customFormat="1" x14ac:dyDescent="0.2">
      <c r="R557" s="104"/>
      <c r="S557" s="104"/>
    </row>
    <row r="558" spans="18:19" s="118" customFormat="1" x14ac:dyDescent="0.2">
      <c r="R558" s="104"/>
      <c r="S558" s="104"/>
    </row>
    <row r="559" spans="18:19" s="118" customFormat="1" x14ac:dyDescent="0.2">
      <c r="R559" s="104"/>
      <c r="S559" s="104"/>
    </row>
    <row r="560" spans="18:19" s="118" customFormat="1" x14ac:dyDescent="0.2">
      <c r="R560" s="104"/>
      <c r="S560" s="104"/>
    </row>
    <row r="561" spans="1:30" x14ac:dyDescent="0.2">
      <c r="N561" s="118"/>
      <c r="P561" s="118"/>
      <c r="Q561" s="118"/>
      <c r="AC561" s="118"/>
      <c r="AD561" s="118"/>
    </row>
    <row r="562" spans="1:30" x14ac:dyDescent="0.2">
      <c r="N562" s="118"/>
      <c r="P562" s="118"/>
      <c r="Q562" s="118"/>
      <c r="AC562" s="118"/>
      <c r="AD562" s="118"/>
    </row>
    <row r="563" spans="1:30" x14ac:dyDescent="0.2">
      <c r="M563" s="110"/>
      <c r="N563" s="91"/>
      <c r="O563" s="110"/>
      <c r="P563" s="91"/>
      <c r="Q563" s="118"/>
      <c r="AC563" s="118"/>
      <c r="AD563" s="118"/>
    </row>
    <row r="564" spans="1:30" x14ac:dyDescent="0.2">
      <c r="A564" s="100"/>
      <c r="B564" s="100"/>
      <c r="C564" s="101"/>
      <c r="D564" s="101"/>
      <c r="E564" s="101"/>
      <c r="F564" s="101"/>
      <c r="G564" s="99"/>
      <c r="H564" s="99"/>
      <c r="I564" s="99"/>
      <c r="J564" s="102"/>
      <c r="K564" s="99"/>
      <c r="L564" s="103"/>
      <c r="M564" s="111"/>
      <c r="N564" s="115"/>
      <c r="O564" s="111"/>
      <c r="P564" s="115"/>
      <c r="Q564" s="118"/>
      <c r="AC564" s="118"/>
      <c r="AD564" s="118"/>
    </row>
    <row r="565" spans="1:30" x14ac:dyDescent="0.2">
      <c r="A565" s="105"/>
      <c r="B565" s="105"/>
      <c r="C565" s="105"/>
      <c r="D565" s="105"/>
      <c r="E565" s="105"/>
      <c r="F565" s="101"/>
      <c r="G565" s="99"/>
      <c r="H565" s="99"/>
      <c r="I565" s="99"/>
      <c r="J565" s="102"/>
      <c r="K565" s="99"/>
      <c r="L565" s="103"/>
      <c r="M565" s="111"/>
      <c r="N565" s="115"/>
      <c r="O565" s="111"/>
      <c r="P565" s="115"/>
      <c r="Q565" s="118"/>
      <c r="AC565" s="118"/>
      <c r="AD565" s="118"/>
    </row>
    <row r="566" spans="1:30" x14ac:dyDescent="0.2">
      <c r="A566" s="101"/>
      <c r="B566" s="101"/>
      <c r="C566" s="101"/>
      <c r="D566" s="101"/>
      <c r="E566" s="101"/>
      <c r="F566" s="101"/>
      <c r="G566" s="101"/>
      <c r="H566" s="101"/>
      <c r="I566" s="101"/>
      <c r="J566" s="101"/>
      <c r="K566" s="101"/>
      <c r="L566" s="101"/>
      <c r="M566" s="111"/>
      <c r="N566" s="115"/>
      <c r="O566" s="111"/>
      <c r="P566" s="115"/>
      <c r="Q566" s="118"/>
      <c r="AC566" s="118"/>
      <c r="AD566" s="118"/>
    </row>
    <row r="567" spans="1:30" x14ac:dyDescent="0.2">
      <c r="A567" s="101"/>
      <c r="B567" s="101"/>
      <c r="C567" s="101"/>
      <c r="D567" s="101"/>
      <c r="E567" s="101"/>
      <c r="F567" s="101"/>
      <c r="G567" s="101"/>
      <c r="H567" s="101"/>
      <c r="I567" s="101"/>
      <c r="J567" s="101"/>
      <c r="K567" s="101"/>
      <c r="L567" s="101"/>
      <c r="M567" s="111"/>
      <c r="N567" s="115"/>
      <c r="O567" s="111"/>
      <c r="P567" s="115"/>
      <c r="Q567" s="118"/>
      <c r="T567" s="99"/>
      <c r="U567" s="99"/>
      <c r="V567" s="102"/>
      <c r="W567" s="101"/>
      <c r="X567" s="101"/>
      <c r="Y567" s="101"/>
      <c r="Z567" s="101"/>
      <c r="AC567" s="111"/>
      <c r="AD567" s="115"/>
    </row>
    <row r="568" spans="1:30" x14ac:dyDescent="0.2">
      <c r="A568" s="99"/>
      <c r="B568" s="99"/>
      <c r="C568" s="102"/>
      <c r="D568" s="102"/>
      <c r="E568" s="102"/>
      <c r="F568" s="101"/>
      <c r="G568" s="101"/>
      <c r="H568" s="101"/>
      <c r="I568" s="101"/>
      <c r="J568" s="101"/>
      <c r="K568" s="101"/>
      <c r="L568" s="101"/>
      <c r="M568" s="101"/>
      <c r="N568" s="111"/>
      <c r="O568" s="101"/>
      <c r="P568" s="111"/>
      <c r="Q568" s="115"/>
      <c r="T568" s="101"/>
      <c r="U568" s="101"/>
      <c r="V568" s="101"/>
      <c r="W568" s="101"/>
      <c r="X568" s="101"/>
      <c r="Y568" s="101"/>
      <c r="Z568" s="101"/>
      <c r="AA568" s="101"/>
      <c r="AB568" s="101"/>
      <c r="AC568" s="111"/>
      <c r="AD568" s="115"/>
    </row>
    <row r="569" spans="1:30" x14ac:dyDescent="0.2">
      <c r="A569" s="101"/>
      <c r="B569" s="101"/>
      <c r="C569" s="101"/>
      <c r="D569" s="101"/>
      <c r="E569" s="101"/>
      <c r="F569" s="101"/>
      <c r="G569" s="101"/>
      <c r="H569" s="101"/>
      <c r="I569" s="101"/>
      <c r="J569" s="101"/>
      <c r="K569" s="101"/>
      <c r="L569" s="101"/>
      <c r="M569" s="101"/>
      <c r="N569" s="111"/>
      <c r="O569" s="101"/>
      <c r="P569" s="111"/>
      <c r="Q569" s="115"/>
      <c r="T569" s="99"/>
      <c r="U569" s="99"/>
      <c r="V569" s="441"/>
      <c r="W569" s="441"/>
      <c r="X569" s="441"/>
      <c r="Y569" s="441"/>
      <c r="Z569" s="441"/>
      <c r="AA569" s="101"/>
      <c r="AB569" s="101"/>
      <c r="AC569" s="111"/>
      <c r="AD569" s="115"/>
    </row>
    <row r="570" spans="1:30" x14ac:dyDescent="0.2">
      <c r="A570" s="99"/>
      <c r="B570" s="99"/>
      <c r="C570" s="762"/>
      <c r="D570" s="762"/>
      <c r="E570" s="762"/>
      <c r="F570" s="762"/>
      <c r="G570" s="762"/>
      <c r="H570" s="762"/>
      <c r="I570" s="762"/>
      <c r="J570" s="762"/>
      <c r="K570" s="762"/>
      <c r="L570" s="762"/>
      <c r="M570" s="762"/>
      <c r="N570" s="111"/>
      <c r="O570" s="441"/>
      <c r="P570" s="111"/>
      <c r="Q570" s="115"/>
      <c r="T570" s="101"/>
      <c r="U570" s="101"/>
      <c r="V570" s="441"/>
      <c r="W570" s="441"/>
      <c r="X570" s="441"/>
      <c r="Y570" s="441"/>
      <c r="Z570" s="441"/>
      <c r="AA570" s="441"/>
      <c r="AB570" s="441"/>
      <c r="AC570" s="111"/>
      <c r="AD570" s="115"/>
    </row>
    <row r="571" spans="1:30" x14ac:dyDescent="0.2">
      <c r="A571" s="101"/>
      <c r="B571" s="101"/>
      <c r="C571" s="762"/>
      <c r="D571" s="762"/>
      <c r="E571" s="762"/>
      <c r="F571" s="762"/>
      <c r="G571" s="762"/>
      <c r="H571" s="762"/>
      <c r="I571" s="762"/>
      <c r="J571" s="762"/>
      <c r="K571" s="762"/>
      <c r="L571" s="762"/>
      <c r="M571" s="762"/>
      <c r="N571" s="111"/>
      <c r="O571" s="441"/>
      <c r="P571" s="111"/>
      <c r="Q571" s="115"/>
      <c r="T571" s="101"/>
      <c r="U571" s="101"/>
      <c r="V571" s="441"/>
      <c r="W571" s="441"/>
      <c r="X571" s="441"/>
      <c r="Y571" s="441"/>
      <c r="Z571" s="441"/>
      <c r="AA571" s="441"/>
      <c r="AB571" s="441"/>
      <c r="AC571" s="111"/>
      <c r="AD571" s="115"/>
    </row>
    <row r="572" spans="1:30" x14ac:dyDescent="0.2">
      <c r="A572" s="101"/>
      <c r="B572" s="101"/>
      <c r="C572" s="762"/>
      <c r="D572" s="762"/>
      <c r="E572" s="762"/>
      <c r="F572" s="762"/>
      <c r="G572" s="762"/>
      <c r="H572" s="762"/>
      <c r="I572" s="762"/>
      <c r="J572" s="762"/>
      <c r="K572" s="762"/>
      <c r="L572" s="762"/>
      <c r="M572" s="762"/>
      <c r="N572" s="111"/>
      <c r="O572" s="441"/>
      <c r="P572" s="111"/>
      <c r="Q572" s="115"/>
      <c r="T572" s="101"/>
      <c r="U572" s="101"/>
      <c r="V572" s="441"/>
      <c r="W572" s="441"/>
      <c r="X572" s="441"/>
      <c r="Y572" s="441"/>
      <c r="Z572" s="441"/>
      <c r="AA572" s="441"/>
      <c r="AB572" s="441"/>
      <c r="AC572" s="111"/>
      <c r="AD572" s="115"/>
    </row>
    <row r="573" spans="1:30" x14ac:dyDescent="0.2">
      <c r="A573" s="101"/>
      <c r="B573" s="101"/>
      <c r="C573" s="762"/>
      <c r="D573" s="762"/>
      <c r="E573" s="762"/>
      <c r="F573" s="762"/>
      <c r="G573" s="762"/>
      <c r="H573" s="762"/>
      <c r="I573" s="762"/>
      <c r="J573" s="762"/>
      <c r="K573" s="762"/>
      <c r="L573" s="762"/>
      <c r="M573" s="762"/>
      <c r="N573" s="111"/>
      <c r="O573" s="441"/>
      <c r="P573" s="111"/>
      <c r="Q573" s="115"/>
      <c r="T573" s="101"/>
      <c r="U573" s="101"/>
      <c r="V573" s="101"/>
      <c r="W573" s="101"/>
      <c r="X573" s="101"/>
      <c r="Y573" s="101"/>
      <c r="Z573" s="101"/>
      <c r="AA573" s="441"/>
      <c r="AB573" s="441"/>
      <c r="AC573" s="111"/>
      <c r="AD573" s="115"/>
    </row>
    <row r="574" spans="1:30" x14ac:dyDescent="0.2">
      <c r="A574" s="101"/>
      <c r="B574" s="101"/>
      <c r="C574" s="101"/>
      <c r="D574" s="101"/>
      <c r="E574" s="101"/>
      <c r="F574" s="101"/>
      <c r="G574" s="101"/>
      <c r="H574" s="101"/>
      <c r="I574" s="101"/>
      <c r="J574" s="101"/>
      <c r="K574" s="101"/>
      <c r="L574" s="101"/>
      <c r="M574" s="101"/>
      <c r="N574" s="111"/>
      <c r="O574" s="101"/>
      <c r="P574" s="111"/>
      <c r="Q574" s="115"/>
      <c r="T574" s="101"/>
      <c r="U574" s="101"/>
      <c r="V574" s="106"/>
      <c r="W574" s="106"/>
      <c r="X574" s="106"/>
      <c r="Y574" s="106"/>
      <c r="Z574" s="106"/>
      <c r="AA574" s="101"/>
      <c r="AB574" s="101"/>
      <c r="AC574" s="112"/>
      <c r="AD574" s="116"/>
    </row>
    <row r="575" spans="1:30" x14ac:dyDescent="0.2">
      <c r="A575" s="101"/>
      <c r="B575" s="101"/>
      <c r="C575" s="106"/>
      <c r="D575" s="106"/>
      <c r="E575" s="106"/>
      <c r="F575" s="106"/>
      <c r="G575" s="106"/>
      <c r="H575" s="106"/>
      <c r="I575" s="106"/>
      <c r="J575" s="106"/>
      <c r="K575" s="106"/>
      <c r="L575" s="106"/>
      <c r="M575" s="106"/>
      <c r="N575" s="112"/>
      <c r="O575" s="106"/>
      <c r="P575" s="112"/>
      <c r="Q575" s="116"/>
      <c r="T575" s="107"/>
      <c r="U575" s="107"/>
      <c r="V575" s="108"/>
      <c r="W575" s="108"/>
      <c r="X575" s="108"/>
      <c r="Y575" s="108"/>
      <c r="Z575" s="108"/>
      <c r="AA575" s="106"/>
      <c r="AB575" s="106"/>
      <c r="AC575" s="113"/>
      <c r="AD575" s="117"/>
    </row>
    <row r="576" spans="1:30" x14ac:dyDescent="0.2">
      <c r="A576" s="107"/>
      <c r="B576" s="107"/>
      <c r="C576" s="108"/>
      <c r="D576" s="108"/>
      <c r="E576" s="108"/>
      <c r="F576" s="108"/>
      <c r="G576" s="108"/>
      <c r="H576" s="108"/>
      <c r="I576" s="108"/>
      <c r="J576" s="108"/>
      <c r="K576" s="108"/>
      <c r="L576" s="108"/>
      <c r="M576" s="108"/>
      <c r="N576" s="113"/>
      <c r="O576" s="108"/>
      <c r="P576" s="113"/>
      <c r="Q576" s="117"/>
      <c r="T576" s="107"/>
      <c r="U576" s="107"/>
      <c r="V576" s="108"/>
      <c r="W576" s="108"/>
      <c r="X576" s="108"/>
      <c r="Y576" s="108"/>
      <c r="Z576" s="108"/>
      <c r="AA576" s="108"/>
      <c r="AB576" s="108"/>
      <c r="AC576" s="113"/>
      <c r="AD576" s="117"/>
    </row>
    <row r="577" spans="1:30" x14ac:dyDescent="0.2">
      <c r="A577" s="107"/>
      <c r="B577" s="107"/>
      <c r="C577" s="108"/>
      <c r="D577" s="108"/>
      <c r="E577" s="108"/>
      <c r="F577" s="108"/>
      <c r="G577" s="108"/>
      <c r="H577" s="108"/>
      <c r="I577" s="108"/>
      <c r="J577" s="108"/>
      <c r="K577" s="108"/>
      <c r="L577" s="108"/>
      <c r="M577" s="108"/>
      <c r="N577" s="113"/>
      <c r="O577" s="108"/>
      <c r="P577" s="113"/>
      <c r="Q577" s="117"/>
      <c r="T577" s="107"/>
      <c r="U577" s="107"/>
      <c r="V577" s="108"/>
      <c r="W577" s="108"/>
      <c r="X577" s="108"/>
      <c r="Y577" s="108"/>
      <c r="Z577" s="108"/>
      <c r="AA577" s="108"/>
      <c r="AB577" s="108"/>
      <c r="AC577" s="113"/>
      <c r="AD577" s="117"/>
    </row>
    <row r="578" spans="1:30" x14ac:dyDescent="0.2">
      <c r="A578" s="107"/>
      <c r="B578" s="107"/>
      <c r="C578" s="108"/>
      <c r="D578" s="108"/>
      <c r="E578" s="108"/>
      <c r="F578" s="108"/>
      <c r="G578" s="108"/>
      <c r="H578" s="108"/>
      <c r="I578" s="108"/>
      <c r="J578" s="108"/>
      <c r="K578" s="108"/>
      <c r="L578" s="108"/>
      <c r="M578" s="108"/>
      <c r="N578" s="113"/>
      <c r="O578" s="108"/>
      <c r="P578" s="113"/>
      <c r="Q578" s="117"/>
      <c r="T578" s="107"/>
      <c r="U578" s="107"/>
      <c r="V578" s="108"/>
      <c r="W578" s="108"/>
      <c r="X578" s="108"/>
      <c r="Y578" s="108"/>
      <c r="Z578" s="108"/>
      <c r="AA578" s="108"/>
      <c r="AB578" s="108"/>
      <c r="AC578" s="113"/>
      <c r="AD578" s="117"/>
    </row>
    <row r="579" spans="1:30" x14ac:dyDescent="0.2">
      <c r="A579" s="107"/>
      <c r="B579" s="107"/>
      <c r="C579" s="108"/>
      <c r="D579" s="108"/>
      <c r="E579" s="108"/>
      <c r="F579" s="108"/>
      <c r="G579" s="108"/>
      <c r="H579" s="108"/>
      <c r="I579" s="108"/>
      <c r="J579" s="108"/>
      <c r="K579" s="108"/>
      <c r="L579" s="108"/>
      <c r="M579" s="108"/>
      <c r="N579" s="113"/>
      <c r="O579" s="108"/>
      <c r="P579" s="113"/>
      <c r="Q579" s="117"/>
      <c r="T579" s="107"/>
      <c r="U579" s="107"/>
      <c r="V579" s="108"/>
      <c r="W579" s="108"/>
      <c r="X579" s="108"/>
      <c r="Y579" s="108"/>
      <c r="Z579" s="108"/>
      <c r="AA579" s="108"/>
      <c r="AB579" s="108"/>
      <c r="AC579" s="113"/>
      <c r="AD579" s="117"/>
    </row>
    <row r="580" spans="1:30" x14ac:dyDescent="0.2">
      <c r="A580" s="107"/>
      <c r="B580" s="107"/>
      <c r="C580" s="108"/>
      <c r="D580" s="108"/>
      <c r="E580" s="108"/>
      <c r="F580" s="108"/>
      <c r="G580" s="108"/>
      <c r="H580" s="108"/>
      <c r="I580" s="108"/>
      <c r="J580" s="108"/>
      <c r="K580" s="108"/>
      <c r="L580" s="108"/>
      <c r="M580" s="108"/>
      <c r="N580" s="113"/>
      <c r="O580" s="108"/>
      <c r="P580" s="113"/>
      <c r="Q580" s="117"/>
      <c r="T580" s="107"/>
      <c r="U580" s="107"/>
      <c r="V580" s="108"/>
      <c r="W580" s="108"/>
      <c r="X580" s="108"/>
      <c r="Y580" s="108"/>
      <c r="Z580" s="108"/>
      <c r="AA580" s="108"/>
      <c r="AB580" s="108"/>
      <c r="AC580" s="113"/>
      <c r="AD580" s="117"/>
    </row>
    <row r="581" spans="1:30" x14ac:dyDescent="0.2">
      <c r="A581" s="107"/>
      <c r="B581" s="107"/>
      <c r="C581" s="108"/>
      <c r="D581" s="108"/>
      <c r="E581" s="108"/>
      <c r="F581" s="108"/>
      <c r="G581" s="108"/>
      <c r="H581" s="108"/>
      <c r="I581" s="108"/>
      <c r="J581" s="108"/>
      <c r="K581" s="108"/>
      <c r="L581" s="108"/>
      <c r="M581" s="108"/>
      <c r="N581" s="113"/>
      <c r="O581" s="108"/>
      <c r="P581" s="113"/>
      <c r="Q581" s="117"/>
      <c r="T581" s="107"/>
      <c r="U581" s="107"/>
      <c r="V581" s="108"/>
      <c r="W581" s="108"/>
      <c r="X581" s="108"/>
      <c r="Y581" s="108"/>
      <c r="Z581" s="108"/>
      <c r="AA581" s="108"/>
      <c r="AB581" s="108"/>
      <c r="AC581" s="113"/>
      <c r="AD581" s="117"/>
    </row>
    <row r="582" spans="1:30" x14ac:dyDescent="0.2">
      <c r="A582" s="107"/>
      <c r="B582" s="107"/>
      <c r="C582" s="108"/>
      <c r="D582" s="108"/>
      <c r="E582" s="108"/>
      <c r="F582" s="108"/>
      <c r="G582" s="108"/>
      <c r="H582" s="108"/>
      <c r="I582" s="108"/>
      <c r="J582" s="108"/>
      <c r="K582" s="108"/>
      <c r="L582" s="108"/>
      <c r="M582" s="108"/>
      <c r="N582" s="113"/>
      <c r="O582" s="108"/>
      <c r="P582" s="113"/>
      <c r="Q582" s="117"/>
      <c r="AA582" s="108"/>
      <c r="AB582" s="108"/>
    </row>
  </sheetData>
  <mergeCells count="108">
    <mergeCell ref="C570:M570"/>
    <mergeCell ref="C571:M571"/>
    <mergeCell ref="C572:M572"/>
    <mergeCell ref="C573:M573"/>
    <mergeCell ref="A75:A77"/>
    <mergeCell ref="S75:S77"/>
    <mergeCell ref="A78:A80"/>
    <mergeCell ref="S78:S80"/>
    <mergeCell ref="A81:B81"/>
    <mergeCell ref="S81:T81"/>
    <mergeCell ref="A66:A68"/>
    <mergeCell ref="S66:S68"/>
    <mergeCell ref="A69:A71"/>
    <mergeCell ref="S69:S71"/>
    <mergeCell ref="A72:A74"/>
    <mergeCell ref="S72:S74"/>
    <mergeCell ref="AG58:AH58"/>
    <mergeCell ref="AI58:AI59"/>
    <mergeCell ref="A60:A62"/>
    <mergeCell ref="S60:S62"/>
    <mergeCell ref="A63:A65"/>
    <mergeCell ref="S63:S65"/>
    <mergeCell ref="Q58:Q59"/>
    <mergeCell ref="S58:T59"/>
    <mergeCell ref="U58:X58"/>
    <mergeCell ref="Y58:AB58"/>
    <mergeCell ref="AC58:AD58"/>
    <mergeCell ref="AE58:AF58"/>
    <mergeCell ref="D55:Q55"/>
    <mergeCell ref="V55:AI55"/>
    <mergeCell ref="D56:Q56"/>
    <mergeCell ref="V56:AI56"/>
    <mergeCell ref="A58:B59"/>
    <mergeCell ref="C58:F58"/>
    <mergeCell ref="G58:J58"/>
    <mergeCell ref="K58:L58"/>
    <mergeCell ref="M58:N58"/>
    <mergeCell ref="O58:P58"/>
    <mergeCell ref="A51:B56"/>
    <mergeCell ref="C51:Q51"/>
    <mergeCell ref="S51:T56"/>
    <mergeCell ref="U51:AI51"/>
    <mergeCell ref="D52:Q52"/>
    <mergeCell ref="V52:AI52"/>
    <mergeCell ref="D53:Q53"/>
    <mergeCell ref="V53:AI53"/>
    <mergeCell ref="D54:Q54"/>
    <mergeCell ref="V54:AI54"/>
    <mergeCell ref="M42:P42"/>
    <mergeCell ref="AE42:AH42"/>
    <mergeCell ref="A43:C45"/>
    <mergeCell ref="K43:K49"/>
    <mergeCell ref="L43:L49"/>
    <mergeCell ref="S43:U45"/>
    <mergeCell ref="AC43:AC49"/>
    <mergeCell ref="AD43:AD49"/>
    <mergeCell ref="A34:A36"/>
    <mergeCell ref="S34:S36"/>
    <mergeCell ref="A37:A39"/>
    <mergeCell ref="S37:S39"/>
    <mergeCell ref="A40:B40"/>
    <mergeCell ref="S40:T40"/>
    <mergeCell ref="A25:A27"/>
    <mergeCell ref="S25:S27"/>
    <mergeCell ref="A28:A30"/>
    <mergeCell ref="S28:S30"/>
    <mergeCell ref="A31:A33"/>
    <mergeCell ref="S31:S33"/>
    <mergeCell ref="AG17:AH17"/>
    <mergeCell ref="AI17:AI18"/>
    <mergeCell ref="A19:A21"/>
    <mergeCell ref="S19:S21"/>
    <mergeCell ref="A22:A24"/>
    <mergeCell ref="S22:S24"/>
    <mergeCell ref="Q17:Q18"/>
    <mergeCell ref="S17:T18"/>
    <mergeCell ref="U17:X17"/>
    <mergeCell ref="Y17:AB17"/>
    <mergeCell ref="AC17:AD17"/>
    <mergeCell ref="AE17:AF17"/>
    <mergeCell ref="D15:Q15"/>
    <mergeCell ref="V15:AI15"/>
    <mergeCell ref="A17:B18"/>
    <mergeCell ref="C17:F17"/>
    <mergeCell ref="G17:J17"/>
    <mergeCell ref="K17:L17"/>
    <mergeCell ref="M17:N17"/>
    <mergeCell ref="O17:P17"/>
    <mergeCell ref="A10:B15"/>
    <mergeCell ref="C10:Q10"/>
    <mergeCell ref="S10:T15"/>
    <mergeCell ref="U10:AI10"/>
    <mergeCell ref="D11:Q11"/>
    <mergeCell ref="V11:AI11"/>
    <mergeCell ref="D12:Q12"/>
    <mergeCell ref="V12:AI12"/>
    <mergeCell ref="D13:Q13"/>
    <mergeCell ref="V13:AI13"/>
    <mergeCell ref="M1:P1"/>
    <mergeCell ref="AE1:AH1"/>
    <mergeCell ref="A2:C4"/>
    <mergeCell ref="K2:K8"/>
    <mergeCell ref="L2:L8"/>
    <mergeCell ref="S2:U4"/>
    <mergeCell ref="AC2:AC8"/>
    <mergeCell ref="AD2:AD8"/>
    <mergeCell ref="D14:Q14"/>
    <mergeCell ref="V14:AI14"/>
  </mergeCells>
  <conditionalFormatting sqref="AD2">
    <cfRule type="cellIs" dxfId="462" priority="104" operator="notEqual">
      <formula>0</formula>
    </cfRule>
  </conditionalFormatting>
  <conditionalFormatting sqref="L2">
    <cfRule type="cellIs" dxfId="461" priority="107" operator="notEqual">
      <formula>0</formula>
    </cfRule>
  </conditionalFormatting>
  <conditionalFormatting sqref="F3">
    <cfRule type="cellIs" dxfId="460" priority="106" operator="notEqual">
      <formula>IF(OR(COUNT(C19:C21)&lt;&gt;0,COUNT(G19:G21)&lt;&gt;0),1,0)+IF(OR(COUNT(C22:C24)&lt;&gt;0,COUNT(G22:G24)&lt;&gt;0),1,0)+IF(OR(COUNT(C25:C27)&lt;&gt;0,COUNT(G25:G27)&lt;&gt;0),1,0)+IF(OR(COUNT(C28:C30)&lt;&gt;0,COUNT(G28:G30)&lt;&gt;0),1,0)+IF(OR(COUNT(C31:C33)&lt;&gt;0,COUNT(G31:G33)&lt;&gt;0),1,0)+IF(OR(COUNT(C34:C36)&lt;&gt;0,COUNT(G34:G36)&lt;&gt;0),1,0)+IF(OR(COUNT(C37:C39)&lt;&gt;0,COUNT(G37:G39)&lt;&gt;0),1,0)</formula>
    </cfRule>
  </conditionalFormatting>
  <conditionalFormatting sqref="X3">
    <cfRule type="cellIs" dxfId="459" priority="105" operator="notEqual">
      <formula>IF(OR(COUNT(U19:U21)&lt;&gt;0,COUNT(Y19:Y21)&lt;&gt;0),1,0)+IF(OR(COUNT(U22:U24)&lt;&gt;0,COUNT(Y22:Y24)&lt;&gt;0),1,0)+IF(OR(COUNT(U25:U27)&lt;&gt;0,COUNT(Y25:Y27)&lt;&gt;0),1,0)+IF(OR(COUNT(U28:U30)&lt;&gt;0,COUNT(Y28:Y30)&lt;&gt;0),1,0)+IF(OR(COUNT(U31:U33)&lt;&gt;0,COUNT(Y31:Y33)&lt;&gt;0),1,0)+IF(OR(COUNT(U34:U36)&lt;&gt;0,COUNT(Y34:Y36)&lt;&gt;0),1,0)+IF(OR(COUNT(U37:U39)&lt;&gt;0,COUNT(Y37:Y39)&lt;&gt;0),1,0)</formula>
    </cfRule>
  </conditionalFormatting>
  <conditionalFormatting sqref="C40">
    <cfRule type="cellIs" dxfId="458" priority="81" operator="between">
      <formula>0.9*SUM($C$19:$C$39)</formula>
      <formula>1.1*SUM($C$19:$C$39)</formula>
    </cfRule>
  </conditionalFormatting>
  <conditionalFormatting sqref="K40">
    <cfRule type="cellIs" dxfId="457" priority="80" operator="between">
      <formula>0.9*SUM(K19:K39)</formula>
      <formula>1.1*SUM(K19:K39)</formula>
    </cfRule>
  </conditionalFormatting>
  <conditionalFormatting sqref="M40">
    <cfRule type="cellIs" dxfId="456" priority="79" operator="between">
      <formula>0.9*SUM(M19:M39)</formula>
      <formula>1.1*SUM(M19:M39)</formula>
    </cfRule>
  </conditionalFormatting>
  <conditionalFormatting sqref="O40">
    <cfRule type="cellIs" dxfId="455" priority="78" operator="between">
      <formula>0.9*SUM(O19:O39)</formula>
      <formula>1.1*SUM(O19:O39)</formula>
    </cfRule>
  </conditionalFormatting>
  <conditionalFormatting sqref="I40">
    <cfRule type="cellIs" dxfId="454" priority="77" operator="between">
      <formula>0.9*$G$40</formula>
      <formula>1.1*$G$40</formula>
    </cfRule>
  </conditionalFormatting>
  <conditionalFormatting sqref="L40">
    <cfRule type="cellIs" dxfId="453" priority="76" operator="between">
      <formula>0.9*$K$40</formula>
      <formula>1.1*$K$40</formula>
    </cfRule>
  </conditionalFormatting>
  <conditionalFormatting sqref="N40">
    <cfRule type="cellIs" dxfId="452" priority="75" operator="between">
      <formula>0.9*$M$40</formula>
      <formula>1.1*$M$40</formula>
    </cfRule>
  </conditionalFormatting>
  <conditionalFormatting sqref="P40">
    <cfRule type="cellIs" dxfId="451" priority="74" operator="between">
      <formula>0.9*$O$40</formula>
      <formula>1.1*$O$40</formula>
    </cfRule>
  </conditionalFormatting>
  <conditionalFormatting sqref="U40">
    <cfRule type="cellIs" dxfId="450" priority="73" operator="between">
      <formula>0.9*SUM(U19:U39)</formula>
      <formula>1.1*SUM(U19:U39)</formula>
    </cfRule>
  </conditionalFormatting>
  <conditionalFormatting sqref="Y40">
    <cfRule type="cellIs" dxfId="449" priority="72" operator="between">
      <formula>0.9*SUM(Y19:Y39)</formula>
      <formula>1.1*SUM(U19:Y39)</formula>
    </cfRule>
  </conditionalFormatting>
  <conditionalFormatting sqref="AC40">
    <cfRule type="cellIs" dxfId="448" priority="71" operator="between">
      <formula>0.9*SUM(AC19:AC39)</formula>
      <formula>1.1*SUM(AC19:AC39)</formula>
    </cfRule>
  </conditionalFormatting>
  <conditionalFormatting sqref="AE40">
    <cfRule type="cellIs" dxfId="447" priority="70" operator="between">
      <formula>0.9*SUM(AE19:AE39)</formula>
      <formula>1.1*SUM(AE19:AE39)</formula>
    </cfRule>
  </conditionalFormatting>
  <conditionalFormatting sqref="AG40">
    <cfRule type="cellIs" dxfId="446" priority="69" operator="between">
      <formula>0.9*SUM(AG19:AG39)</formula>
      <formula>1.1*SUM(AG19:AG39)</formula>
    </cfRule>
  </conditionalFormatting>
  <conditionalFormatting sqref="W40">
    <cfRule type="cellIs" dxfId="445" priority="68" operator="between">
      <formula>0.9*$U$40</formula>
      <formula>1.1*$U$40</formula>
    </cfRule>
  </conditionalFormatting>
  <conditionalFormatting sqref="AA40">
    <cfRule type="cellIs" dxfId="444" priority="67" operator="between">
      <formula>0.9*$Y$40</formula>
      <formula>1.1*$Y$40</formula>
    </cfRule>
  </conditionalFormatting>
  <conditionalFormatting sqref="AD40">
    <cfRule type="cellIs" dxfId="443" priority="66" operator="between">
      <formula>0.9*$AC$40</formula>
      <formula>1.1*$AC$40</formula>
    </cfRule>
  </conditionalFormatting>
  <conditionalFormatting sqref="AF40">
    <cfRule type="cellIs" dxfId="442" priority="65" operator="between">
      <formula>0.9*$AE$40</formula>
      <formula>1.1*$AE$40</formula>
    </cfRule>
  </conditionalFormatting>
  <conditionalFormatting sqref="AH40">
    <cfRule type="cellIs" dxfId="441" priority="64" operator="between">
      <formula>0.9*$AG$40</formula>
      <formula>1.1*$AG$40</formula>
    </cfRule>
  </conditionalFormatting>
  <conditionalFormatting sqref="G40">
    <cfRule type="cellIs" dxfId="440" priority="63" operator="between">
      <formula>0.9*SUM($G$19:$G$39)</formula>
      <formula>1.1*SUM($G$19:$G$39)</formula>
    </cfRule>
  </conditionalFormatting>
  <conditionalFormatting sqref="E40">
    <cfRule type="cellIs" dxfId="439" priority="62" operator="between">
      <formula>0.9*$C$40</formula>
      <formula>1.1*$C$40</formula>
    </cfRule>
  </conditionalFormatting>
  <conditionalFormatting sqref="C81">
    <cfRule type="cellIs" dxfId="438" priority="61" operator="between">
      <formula>0.9*SUM(C60:C80)</formula>
      <formula>1.1*SUM(C60:C80)</formula>
    </cfRule>
  </conditionalFormatting>
  <conditionalFormatting sqref="G81">
    <cfRule type="cellIs" dxfId="437" priority="60" operator="between">
      <formula>0.9*SUM(G60:G80)</formula>
      <formula>1.1*SUM(G60:G80)</formula>
    </cfRule>
  </conditionalFormatting>
  <conditionalFormatting sqref="K81">
    <cfRule type="cellIs" dxfId="436" priority="59" operator="between">
      <formula>0.9*SUM(K60:K80)</formula>
      <formula>1.1*SUM(K60:K80)</formula>
    </cfRule>
  </conditionalFormatting>
  <conditionalFormatting sqref="M81">
    <cfRule type="cellIs" dxfId="435" priority="58" operator="between">
      <formula>0.9*SUM(M60:M80)</formula>
      <formula>1.1*SUM(M60:M80)</formula>
    </cfRule>
  </conditionalFormatting>
  <conditionalFormatting sqref="O81">
    <cfRule type="cellIs" dxfId="434" priority="57" operator="between">
      <formula>0.9*SUM(O60:O80)</formula>
      <formula>1.1*SUM(O60:O80)</formula>
    </cfRule>
  </conditionalFormatting>
  <conditionalFormatting sqref="E81">
    <cfRule type="cellIs" dxfId="433" priority="56" operator="between">
      <formula>0.9*$C$81</formula>
      <formula>1.1*$C$81</formula>
    </cfRule>
  </conditionalFormatting>
  <conditionalFormatting sqref="I81">
    <cfRule type="cellIs" dxfId="432" priority="55" operator="between">
      <formula>0.9*$G$81</formula>
      <formula>1.1*$G$81</formula>
    </cfRule>
  </conditionalFormatting>
  <conditionalFormatting sqref="L81">
    <cfRule type="cellIs" dxfId="431" priority="54" operator="between">
      <formula>0.9*$K$81</formula>
      <formula>1.1*$K$81</formula>
    </cfRule>
  </conditionalFormatting>
  <conditionalFormatting sqref="N81">
    <cfRule type="cellIs" dxfId="430" priority="53" operator="between">
      <formula>0.9*$M$81</formula>
      <formula>1.1*$M$81</formula>
    </cfRule>
  </conditionalFormatting>
  <conditionalFormatting sqref="P81">
    <cfRule type="cellIs" dxfId="429" priority="52" operator="between">
      <formula>0.9*$O$81</formula>
      <formula>1.1*$O$81</formula>
    </cfRule>
  </conditionalFormatting>
  <conditionalFormatting sqref="U81">
    <cfRule type="cellIs" dxfId="428" priority="51" operator="between">
      <formula>0.9*SUM(U60:U80)</formula>
      <formula>1.1*SUM(U60:U80)</formula>
    </cfRule>
  </conditionalFormatting>
  <conditionalFormatting sqref="Y81">
    <cfRule type="cellIs" dxfId="427" priority="50" operator="between">
      <formula>0.9*SUM(Y60:Y80)</formula>
      <formula>1.1*SUM(Y60:Y80)</formula>
    </cfRule>
  </conditionalFormatting>
  <conditionalFormatting sqref="AC81">
    <cfRule type="cellIs" dxfId="426" priority="49" operator="between">
      <formula>0.9*SUM(AC60:AC80)</formula>
      <formula>1.1*SUM(AC60:AC80)</formula>
    </cfRule>
  </conditionalFormatting>
  <conditionalFormatting sqref="AE81">
    <cfRule type="cellIs" dxfId="425" priority="48" operator="between">
      <formula>0.9*SUM(AE60:AE80)</formula>
      <formula>1.1*SUM(AE60:AE80)</formula>
    </cfRule>
  </conditionalFormatting>
  <conditionalFormatting sqref="AG81">
    <cfRule type="cellIs" dxfId="424" priority="47" operator="between">
      <formula>0.9*SUM(AG60:AG80)</formula>
      <formula>1.1*SUM(AG60:AG80)</formula>
    </cfRule>
  </conditionalFormatting>
  <conditionalFormatting sqref="W81">
    <cfRule type="cellIs" dxfId="423" priority="46" operator="between">
      <formula>0.9*$U$81</formula>
      <formula>1.1*$U$81</formula>
    </cfRule>
  </conditionalFormatting>
  <conditionalFormatting sqref="AA81">
    <cfRule type="cellIs" dxfId="422" priority="45" operator="between">
      <formula>0.9*$Y$81</formula>
      <formula>1.1*$Y$81</formula>
    </cfRule>
  </conditionalFormatting>
  <conditionalFormatting sqref="AD81">
    <cfRule type="cellIs" dxfId="421" priority="44" operator="between">
      <formula>0.9*$AC$81</formula>
      <formula>1.1*$AC$81</formula>
    </cfRule>
  </conditionalFormatting>
  <conditionalFormatting sqref="AF81">
    <cfRule type="cellIs" dxfId="420" priority="43" operator="between">
      <formula>0.9*$AE$81</formula>
      <formula>1.1*$AE$81</formula>
    </cfRule>
  </conditionalFormatting>
  <conditionalFormatting sqref="AH81">
    <cfRule type="cellIs" dxfId="419" priority="42" operator="between">
      <formula>0.9*$AG$81</formula>
      <formula>1.1*$AG$81</formula>
    </cfRule>
  </conditionalFormatting>
  <conditionalFormatting sqref="X5">
    <cfRule type="cellIs" dxfId="418" priority="39" operator="notEqual">
      <formula>COUNT($AC$19:$AC$39)</formula>
    </cfRule>
  </conditionalFormatting>
  <conditionalFormatting sqref="F5">
    <cfRule type="cellIs" dxfId="417" priority="38" operator="notEqual">
      <formula>COUNT($K$19:$K$39)</formula>
    </cfRule>
  </conditionalFormatting>
  <conditionalFormatting sqref="F44">
    <cfRule type="cellIs" dxfId="416" priority="37" operator="notEqual">
      <formula>IF(OR(COUNT(C60:C62)&lt;&gt;0,COUNT(G60:G62)&lt;&gt;0),1,0)+IF(OR(COUNT(C63:C65)&lt;&gt;0,COUNT(G63:G65)&lt;&gt;0),1,0)+IF(OR(COUNT(C66:C68)&lt;&gt;0,COUNT(G66:G68)&lt;&gt;0),1,0)+IF(OR(COUNT(C69:C71)&lt;&gt;0,COUNT(G69:G71)&lt;&gt;0),1,0)+IF(OR(COUNT(C72:C74)&lt;&gt;0,COUNT(G72:G74)&lt;&gt;0),1,0)+IF(OR(COUNT(C75:C77)&lt;&gt;0,COUNT(G75:G77)&lt;&gt;0),1,0)+IF(OR(COUNT(C78:C80)&lt;&gt;0,COUNT(G78:G80)&lt;&gt;0),1,0)</formula>
    </cfRule>
  </conditionalFormatting>
  <conditionalFormatting sqref="X44">
    <cfRule type="cellIs" dxfId="415" priority="36" operator="notEqual">
      <formula>IF(OR(COUNT(U60:U62)&lt;&gt;0,COUNT(Y60:Y62)&lt;&gt;0),1,0)+IF(OR(COUNT(U63:U65)&lt;&gt;0,COUNT(Y63:Y65)&lt;&gt;0),1,0)+IF(OR(COUNT(U66:U68)&lt;&gt;0,COUNT(Y66:Y68)&lt;&gt;0),1,0)+IF(OR(COUNT(U69:U71)&lt;&gt;0,COUNT(Y69:Y71)&lt;&gt;0),1,0)+IF(OR(COUNT(U72:U74)&lt;&gt;0,COUNT(Y72:Y74)&lt;&gt;0),1,0)+IF(OR(COUNT(U75:U77)&lt;&gt;0,COUNT(Y75:Y77)&lt;&gt;0),1,0)+IF(OR(COUNT(U78:U80)&lt;&gt;0,COUNT(Y78:Y80)&lt;&gt;0),1,0)</formula>
    </cfRule>
  </conditionalFormatting>
  <conditionalFormatting sqref="AD43">
    <cfRule type="cellIs" dxfId="414" priority="34" operator="notEqual">
      <formula>0</formula>
    </cfRule>
  </conditionalFormatting>
  <conditionalFormatting sqref="L43">
    <cfRule type="cellIs" dxfId="413" priority="35" operator="notEqual">
      <formula>0</formula>
    </cfRule>
  </conditionalFormatting>
  <conditionalFormatting sqref="X46">
    <cfRule type="cellIs" dxfId="412" priority="33" operator="notEqual">
      <formula>COUNT($AC$60:$AC$80)</formula>
    </cfRule>
  </conditionalFormatting>
  <conditionalFormatting sqref="F46">
    <cfRule type="cellIs" dxfId="411" priority="32" operator="notEqual">
      <formula>COUNT($K$60:$K$80)</formula>
    </cfRule>
  </conditionalFormatting>
  <dataValidations count="3">
    <dataValidation type="list" allowBlank="1" showInputMessage="1" showErrorMessage="1" promptTitle="Phases" sqref="A100:B103 A93:B94 A97:B97" xr:uid="{2BBEA0B4-736E-45D9-8007-5730682F4346}">
      <formula1>$A$89:$A$103</formula1>
    </dataValidation>
    <dataValidation type="whole" errorStyle="warning" allowBlank="1" showInputMessage="1" showErrorMessage="1" promptTitle="Integers" prompt="Must be an integer between 1 and 52 inclusive." sqref="W2 E2 E43 W43" xr:uid="{EEED8F8D-D4A4-4813-B179-975912270A7B}">
      <formula1>1</formula1>
      <formula2>52</formula2>
    </dataValidation>
    <dataValidation type="decimal" allowBlank="1" showInputMessage="1" showErrorMessage="1" error="Must be blank or values between 0 an 100 inclusice." sqref="Q19:Q39 AI19:AI39 Q60:Q80 AI60:AI80" xr:uid="{6ED41FF0-4B0F-49F8-9F33-FA60C5CC7932}">
      <formula1>0</formula1>
      <formula2>100</formula2>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20" operator="containsText" id="{F9EAC7C3-A81F-41C2-A595-8387F10896F4}">
            <xm:f>NOT(ISERROR(SEARCH($BH$7,E4)))</xm:f>
            <xm:f>$BH$7</xm:f>
            <x14:dxf>
              <fill>
                <patternFill>
                  <bgColor rgb="FF00B050"/>
                </patternFill>
              </fill>
            </x14:dxf>
          </x14:cfRule>
          <x14:cfRule type="containsText" priority="21" operator="containsText" id="{FA0C7CA4-FE5D-4D00-90D7-8ABFEAA4EFE2}">
            <xm:f>NOT(ISERROR(SEARCH($BH$6,E4)))</xm:f>
            <xm:f>$BH$6</xm:f>
            <x14:dxf>
              <fill>
                <patternFill>
                  <bgColor theme="3" tint="0.79998168889431442"/>
                </patternFill>
              </fill>
            </x14:dxf>
          </x14:cfRule>
          <x14:cfRule type="containsText" priority="22" operator="containsText" id="{DF2E3545-F079-468C-8CC0-FD71571F6844}">
            <xm:f>NOT(ISERROR(SEARCH($BH$5,E4)))</xm:f>
            <xm:f>$BH$5</xm:f>
            <x14:dxf>
              <fill>
                <patternFill>
                  <bgColor rgb="FF92D050"/>
                </patternFill>
              </fill>
            </x14:dxf>
          </x14:cfRule>
          <x14:cfRule type="containsText" priority="23" operator="containsText" id="{E739AC4A-12E4-48EF-BF01-63D0BCDB464D}">
            <xm:f>NOT(ISERROR(SEARCH($BH$4,E4)))</xm:f>
            <xm:f>$BH$4</xm:f>
            <x14:dxf>
              <fill>
                <patternFill>
                  <bgColor rgb="FF66FF66"/>
                </patternFill>
              </fill>
            </x14:dxf>
          </x14:cfRule>
          <x14:cfRule type="containsText" priority="24" operator="containsText" id="{F4608483-1D79-4D6C-8B1E-60D3FA81BEFB}">
            <xm:f>NOT(ISERROR(SEARCH($BH$3,E4)))</xm:f>
            <xm:f>$BH$3</xm:f>
            <x14:dxf>
              <fill>
                <patternFill>
                  <bgColor theme="5" tint="0.59996337778862885"/>
                </patternFill>
              </fill>
            </x14:dxf>
          </x14:cfRule>
          <x14:cfRule type="containsText" priority="25" operator="containsText" id="{753A2034-70C4-4703-8114-066A5145C8F8}">
            <xm:f>NOT(ISERROR(SEARCH($BH$2,E4)))</xm:f>
            <xm:f>$BH$2</xm:f>
            <x14:dxf>
              <fill>
                <patternFill>
                  <bgColor theme="5" tint="0.79998168889431442"/>
                </patternFill>
              </fill>
            </x14:dxf>
          </x14:cfRule>
          <xm:sqref>E4</xm:sqref>
        </x14:conditionalFormatting>
        <x14:conditionalFormatting xmlns:xm="http://schemas.microsoft.com/office/excel/2006/main">
          <x14:cfRule type="containsText" priority="14" operator="containsText" id="{92870EA5-3D65-4E09-A733-1478147E2E3B}">
            <xm:f>NOT(ISERROR(SEARCH($BH$7,W4)))</xm:f>
            <xm:f>$BH$7</xm:f>
            <x14:dxf>
              <fill>
                <patternFill>
                  <bgColor rgb="FF00B050"/>
                </patternFill>
              </fill>
            </x14:dxf>
          </x14:cfRule>
          <x14:cfRule type="containsText" priority="15" operator="containsText" id="{B4B0BBA2-90CE-4284-97F9-746B0D83D53D}">
            <xm:f>NOT(ISERROR(SEARCH($BH$6,W4)))</xm:f>
            <xm:f>$BH$6</xm:f>
            <x14:dxf>
              <fill>
                <patternFill>
                  <bgColor theme="3" tint="0.79998168889431442"/>
                </patternFill>
              </fill>
            </x14:dxf>
          </x14:cfRule>
          <x14:cfRule type="containsText" priority="16" operator="containsText" id="{6955BDAC-86AE-4D8D-91B1-7E8A0EA2A0DE}">
            <xm:f>NOT(ISERROR(SEARCH($BH$5,W4)))</xm:f>
            <xm:f>$BH$5</xm:f>
            <x14:dxf>
              <fill>
                <patternFill>
                  <bgColor rgb="FF92D050"/>
                </patternFill>
              </fill>
            </x14:dxf>
          </x14:cfRule>
          <x14:cfRule type="containsText" priority="17" operator="containsText" id="{FEDC5436-C504-4212-80F4-7F67EB6E0894}">
            <xm:f>NOT(ISERROR(SEARCH($BH$4,W4)))</xm:f>
            <xm:f>$BH$4</xm:f>
            <x14:dxf>
              <fill>
                <patternFill>
                  <bgColor rgb="FF66FF66"/>
                </patternFill>
              </fill>
            </x14:dxf>
          </x14:cfRule>
          <x14:cfRule type="containsText" priority="18" operator="containsText" id="{C023434C-72DF-43F2-BD91-A65CA2EB2931}">
            <xm:f>NOT(ISERROR(SEARCH($BH$3,W4)))</xm:f>
            <xm:f>$BH$3</xm:f>
            <x14:dxf>
              <fill>
                <patternFill>
                  <bgColor theme="5" tint="0.59996337778862885"/>
                </patternFill>
              </fill>
            </x14:dxf>
          </x14:cfRule>
          <x14:cfRule type="containsText" priority="19" operator="containsText" id="{D1DCD1BC-799F-4040-B14A-0C76616E835B}">
            <xm:f>NOT(ISERROR(SEARCH($BH$2,W4)))</xm:f>
            <xm:f>$BH$2</xm:f>
            <x14:dxf>
              <fill>
                <patternFill>
                  <bgColor theme="5" tint="0.79998168889431442"/>
                </patternFill>
              </fill>
            </x14:dxf>
          </x14:cfRule>
          <xm:sqref>W4</xm:sqref>
        </x14:conditionalFormatting>
        <x14:conditionalFormatting xmlns:xm="http://schemas.microsoft.com/office/excel/2006/main">
          <x14:cfRule type="containsText" priority="8" operator="containsText" id="{45D9BE2A-EE7A-49AA-B130-1BE6A227D531}">
            <xm:f>NOT(ISERROR(SEARCH($BH$7,E45)))</xm:f>
            <xm:f>$BH$7</xm:f>
            <x14:dxf>
              <fill>
                <patternFill>
                  <bgColor rgb="FF00B050"/>
                </patternFill>
              </fill>
            </x14:dxf>
          </x14:cfRule>
          <x14:cfRule type="containsText" priority="9" operator="containsText" id="{62440480-AC03-48A2-A82B-F9AE15C2B6A5}">
            <xm:f>NOT(ISERROR(SEARCH($BH$6,E45)))</xm:f>
            <xm:f>$BH$6</xm:f>
            <x14:dxf>
              <fill>
                <patternFill>
                  <bgColor theme="3" tint="0.79998168889431442"/>
                </patternFill>
              </fill>
            </x14:dxf>
          </x14:cfRule>
          <x14:cfRule type="containsText" priority="10" operator="containsText" id="{F6774762-768F-4ED4-B87F-FA0B8BDA1831}">
            <xm:f>NOT(ISERROR(SEARCH($BH$5,E45)))</xm:f>
            <xm:f>$BH$5</xm:f>
            <x14:dxf>
              <fill>
                <patternFill>
                  <bgColor rgb="FF92D050"/>
                </patternFill>
              </fill>
            </x14:dxf>
          </x14:cfRule>
          <x14:cfRule type="containsText" priority="11" operator="containsText" id="{13202561-C428-4CEA-8D43-E085D6C2CB8B}">
            <xm:f>NOT(ISERROR(SEARCH($BH$4,E45)))</xm:f>
            <xm:f>$BH$4</xm:f>
            <x14:dxf>
              <fill>
                <patternFill>
                  <bgColor rgb="FF66FF66"/>
                </patternFill>
              </fill>
            </x14:dxf>
          </x14:cfRule>
          <x14:cfRule type="containsText" priority="12" operator="containsText" id="{A3AF9AFF-9D14-4190-9F55-D74CCD5542E3}">
            <xm:f>NOT(ISERROR(SEARCH($BH$3,E45)))</xm:f>
            <xm:f>$BH$3</xm:f>
            <x14:dxf>
              <fill>
                <patternFill>
                  <bgColor theme="5" tint="0.59996337778862885"/>
                </patternFill>
              </fill>
            </x14:dxf>
          </x14:cfRule>
          <x14:cfRule type="containsText" priority="13" operator="containsText" id="{DFF53618-3D0A-433E-B9AF-04AA6AA82A05}">
            <xm:f>NOT(ISERROR(SEARCH($BH$2,E45)))</xm:f>
            <xm:f>$BH$2</xm:f>
            <x14:dxf>
              <fill>
                <patternFill>
                  <bgColor theme="5" tint="0.79998168889431442"/>
                </patternFill>
              </fill>
            </x14:dxf>
          </x14:cfRule>
          <xm:sqref>E45</xm:sqref>
        </x14:conditionalFormatting>
        <x14:conditionalFormatting xmlns:xm="http://schemas.microsoft.com/office/excel/2006/main">
          <x14:cfRule type="containsText" priority="2" operator="containsText" id="{BE1BA9F4-BDAD-4A4A-AC60-25D997EAC590}">
            <xm:f>NOT(ISERROR(SEARCH($BH$7,W45)))</xm:f>
            <xm:f>$BH$7</xm:f>
            <x14:dxf>
              <fill>
                <patternFill>
                  <bgColor theme="6" tint="-0.24994659260841701"/>
                </patternFill>
              </fill>
            </x14:dxf>
          </x14:cfRule>
          <x14:cfRule type="containsText" priority="3" operator="containsText" id="{F4364FB2-E193-4C97-A199-7963257E4A08}">
            <xm:f>NOT(ISERROR(SEARCH($BH$6,W45)))</xm:f>
            <xm:f>$BH$6</xm:f>
            <x14:dxf>
              <fill>
                <patternFill>
                  <bgColor theme="3" tint="0.79998168889431442"/>
                </patternFill>
              </fill>
            </x14:dxf>
          </x14:cfRule>
          <x14:cfRule type="containsText" priority="4" operator="containsText" id="{B083483C-783F-4C99-868A-133CF1AC43BC}">
            <xm:f>NOT(ISERROR(SEARCH($BH$5,W45)))</xm:f>
            <xm:f>$BH$5</xm:f>
            <x14:dxf>
              <fill>
                <patternFill>
                  <bgColor rgb="FF92D050"/>
                </patternFill>
              </fill>
            </x14:dxf>
          </x14:cfRule>
          <x14:cfRule type="containsText" priority="5" operator="containsText" id="{4D947722-852D-4A2B-AB98-86753F99AD6F}">
            <xm:f>NOT(ISERROR(SEARCH($BH$4,W45)))</xm:f>
            <xm:f>$BH$4</xm:f>
            <x14:dxf>
              <fill>
                <patternFill>
                  <bgColor rgb="FF66FF66"/>
                </patternFill>
              </fill>
            </x14:dxf>
          </x14:cfRule>
          <x14:cfRule type="containsText" priority="6" operator="containsText" id="{BD7ACED9-EA02-4364-9F01-696D9948645B}">
            <xm:f>NOT(ISERROR(SEARCH($BH$3,W45)))</xm:f>
            <xm:f>$BH$3</xm:f>
            <x14:dxf>
              <fill>
                <patternFill>
                  <bgColor theme="5" tint="0.59996337778862885"/>
                </patternFill>
              </fill>
            </x14:dxf>
          </x14:cfRule>
          <x14:cfRule type="containsText" priority="7" operator="containsText" id="{A0D69654-B8A1-4D7E-AFCA-2560F7D0EA0D}">
            <xm:f>NOT(ISERROR(SEARCH($BH$2,W45)))</xm:f>
            <xm:f>$BH$2</xm:f>
            <x14:dxf>
              <fill>
                <patternFill>
                  <bgColor theme="5" tint="0.79998168889431442"/>
                </patternFill>
              </fill>
            </x14:dxf>
          </x14:cfRule>
          <xm:sqref>W45</xm:sqref>
        </x14:conditionalFormatting>
        <x14:conditionalFormatting xmlns:xm="http://schemas.microsoft.com/office/excel/2006/main">
          <x14:cfRule type="containsText" priority="1" operator="containsText" id="{AFBE7F2B-91EE-447C-9C8F-1AD89FF7F332}">
            <xm:f>NOT(ISERROR(SEARCH($BG$4,E4)))</xm:f>
            <xm:f>$BG$4</xm:f>
            <x14:dxf>
              <fill>
                <patternFill patternType="none">
                  <bgColor auto="1"/>
                </patternFill>
              </fill>
            </x14:dxf>
          </x14:cfRule>
          <xm:sqref>E4 E45 W45 W4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29F7F442-0627-430B-9E42-82EF4ED319F5}">
          <x14:formula1>
            <xm:f>'Basic Athlete Data'!$K$34:$K$47</xm:f>
          </x14:formula1>
          <xm:sqref>M2:M8 O2:O8 AE2:AE8 AG2:AG8 O43:O49 M43:M49 AE43:AE49 AG43:AG49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4891D-11B2-4C5E-8E15-05F2D8D86983}">
  <sheetPr>
    <tabColor rgb="FFFFC000"/>
  </sheetPr>
  <dimension ref="A1:BI582"/>
  <sheetViews>
    <sheetView zoomScaleNormal="100" workbookViewId="0">
      <selection activeCell="D52" sqref="D52:Q52"/>
    </sheetView>
  </sheetViews>
  <sheetFormatPr defaultColWidth="17.28515625" defaultRowHeight="12.75" x14ac:dyDescent="0.2"/>
  <cols>
    <col min="1" max="1" width="15.7109375" style="118" customWidth="1"/>
    <col min="2" max="2" width="4.5703125" style="118" customWidth="1"/>
    <col min="3" max="13" width="11.140625" style="118" customWidth="1"/>
    <col min="14" max="14" width="11.140625" style="110" customWidth="1"/>
    <col min="15" max="15" width="11.140625" style="118" customWidth="1"/>
    <col min="16" max="16" width="11.140625" style="110" customWidth="1"/>
    <col min="17" max="17" width="11.140625" style="91" customWidth="1"/>
    <col min="18" max="18" width="1.42578125" style="27" customWidth="1"/>
    <col min="19" max="19" width="13.7109375" style="118" customWidth="1"/>
    <col min="20" max="20" width="5.140625" style="118" customWidth="1"/>
    <col min="21" max="28" width="11.140625" style="118" customWidth="1"/>
    <col min="29" max="29" width="11.140625" style="110" customWidth="1"/>
    <col min="30" max="30" width="11.140625" style="91" customWidth="1"/>
    <col min="31" max="35" width="11.140625" style="118" customWidth="1"/>
    <col min="36" max="16384" width="17.28515625" style="118"/>
  </cols>
  <sheetData>
    <row r="1" spans="1:61" ht="16.5" thickBot="1" x14ac:dyDescent="0.3">
      <c r="M1" s="765" t="s">
        <v>214</v>
      </c>
      <c r="N1" s="766"/>
      <c r="O1" s="766"/>
      <c r="P1" s="767"/>
      <c r="AE1" s="765" t="s">
        <v>214</v>
      </c>
      <c r="AF1" s="766"/>
      <c r="AG1" s="766"/>
      <c r="AH1" s="767"/>
      <c r="BG1" s="166" t="s">
        <v>19</v>
      </c>
      <c r="BH1" s="166" t="s">
        <v>18</v>
      </c>
      <c r="BI1" s="166" t="s">
        <v>392</v>
      </c>
    </row>
    <row r="2" spans="1:61" ht="12.75" customHeight="1" thickBot="1" x14ac:dyDescent="0.25">
      <c r="A2" s="690" t="s">
        <v>67</v>
      </c>
      <c r="B2" s="690"/>
      <c r="C2" s="690"/>
      <c r="D2" s="24" t="s">
        <v>31</v>
      </c>
      <c r="E2" s="388">
        <f>'MP 29-32'!W43+1</f>
        <v>33</v>
      </c>
      <c r="F2" s="380" t="s">
        <v>209</v>
      </c>
      <c r="G2" s="376" t="s">
        <v>174</v>
      </c>
      <c r="H2" s="144">
        <f ca="1">OFFSET(YTP!$E$72,0,E2-1,1,1)</f>
        <v>8.25</v>
      </c>
      <c r="I2" s="131" t="s">
        <v>176</v>
      </c>
      <c r="J2" s="309">
        <f>SUM(E19:E39,I19:I39,L19:L39,P19:P39,N19:N39)</f>
        <v>0</v>
      </c>
      <c r="K2" s="724" t="s">
        <v>188</v>
      </c>
      <c r="L2" s="727">
        <f ca="1">OFFSET(YTP!$E$9,0,E2-1,1,1)</f>
        <v>0</v>
      </c>
      <c r="M2" s="485" t="str">
        <f>Score_1_label</f>
        <v>Series 1</v>
      </c>
      <c r="N2" s="428"/>
      <c r="O2" s="485" t="str">
        <f>Score_8_label</f>
        <v>Kneeling</v>
      </c>
      <c r="P2" s="429"/>
      <c r="S2" s="690" t="s">
        <v>67</v>
      </c>
      <c r="T2" s="690"/>
      <c r="U2" s="690"/>
      <c r="V2" s="24" t="s">
        <v>31</v>
      </c>
      <c r="W2" s="277">
        <f>$E$2+1</f>
        <v>34</v>
      </c>
      <c r="X2" s="380" t="s">
        <v>209</v>
      </c>
      <c r="Y2" s="130" t="s">
        <v>174</v>
      </c>
      <c r="Z2" s="144">
        <f ca="1">OFFSET(YTP!$E$72,0,W2-1,1,1)</f>
        <v>9.25</v>
      </c>
      <c r="AA2" s="131" t="s">
        <v>176</v>
      </c>
      <c r="AB2" s="309">
        <f>SUM(W19:W39,AA19:AA39,AD19:AD39,AH19:AH39,AF19:AF39)</f>
        <v>0</v>
      </c>
      <c r="AC2" s="724" t="s">
        <v>188</v>
      </c>
      <c r="AD2" s="727" t="str">
        <f ca="1">OFFSET(YTP!$E$9,0,W2-1,1,1)</f>
        <v>WC-Changewon</v>
      </c>
      <c r="AE2" s="485" t="str">
        <f>Score_1_label</f>
        <v>Series 1</v>
      </c>
      <c r="AF2" s="428"/>
      <c r="AG2" s="485" t="str">
        <f>Score_8_label</f>
        <v>Kneeling</v>
      </c>
      <c r="AH2" s="429"/>
      <c r="BG2" s="605" t="s">
        <v>197</v>
      </c>
      <c r="BH2" s="601" t="s">
        <v>72</v>
      </c>
      <c r="BI2" s="458" t="s">
        <v>393</v>
      </c>
    </row>
    <row r="3" spans="1:61" ht="16.5" thickBot="1" x14ac:dyDescent="0.25">
      <c r="A3" s="690"/>
      <c r="B3" s="690"/>
      <c r="C3" s="690"/>
      <c r="D3" s="63" t="s">
        <v>34</v>
      </c>
      <c r="E3" s="374">
        <f>YTP_Start_Date+7*(E2-1)</f>
        <v>44725</v>
      </c>
      <c r="F3" s="382">
        <f ca="1">OFFSET(YTP!$E$14,0,E2-1,1,1)</f>
        <v>1</v>
      </c>
      <c r="G3" s="377" t="s">
        <v>158</v>
      </c>
      <c r="H3" s="129">
        <f>SUM(D15:D35,H15:H35)</f>
        <v>0</v>
      </c>
      <c r="I3" s="128" t="s">
        <v>159</v>
      </c>
      <c r="J3" s="310">
        <f>SUM(F19:F39,J19:J39)</f>
        <v>0</v>
      </c>
      <c r="K3" s="725"/>
      <c r="L3" s="728"/>
      <c r="M3" s="486" t="str">
        <f>Score_2_label</f>
        <v>Series 2</v>
      </c>
      <c r="N3" s="431"/>
      <c r="O3" s="486" t="str">
        <f>Score_9_label</f>
        <v>Prone</v>
      </c>
      <c r="P3" s="432"/>
      <c r="S3" s="690"/>
      <c r="T3" s="690"/>
      <c r="U3" s="690"/>
      <c r="V3" s="63" t="s">
        <v>34</v>
      </c>
      <c r="W3" s="136">
        <f>YTP_Start_Date+7*(W2-1)</f>
        <v>44732</v>
      </c>
      <c r="X3" s="382">
        <f ca="1">OFFSET(YTP!$E$14,0,W2-1,1,1)</f>
        <v>3</v>
      </c>
      <c r="Y3" s="132" t="s">
        <v>158</v>
      </c>
      <c r="Z3" s="129">
        <f>SUM(V15:V35,Z15:Z35)</f>
        <v>0</v>
      </c>
      <c r="AA3" s="128" t="s">
        <v>159</v>
      </c>
      <c r="AB3" s="310">
        <f>SUM(X19:X39,AB19:AB39)</f>
        <v>0</v>
      </c>
      <c r="AC3" s="725"/>
      <c r="AD3" s="728"/>
      <c r="AE3" s="486" t="str">
        <f>Score_2_label</f>
        <v>Series 2</v>
      </c>
      <c r="AF3" s="431"/>
      <c r="AG3" s="486" t="str">
        <f>Score_9_label</f>
        <v>Prone</v>
      </c>
      <c r="AH3" s="432"/>
      <c r="BG3" s="604" t="s">
        <v>13</v>
      </c>
      <c r="BH3" s="602" t="s">
        <v>73</v>
      </c>
      <c r="BI3" s="29" t="s">
        <v>394</v>
      </c>
    </row>
    <row r="4" spans="1:61" ht="12.75" customHeight="1" thickBot="1" x14ac:dyDescent="0.25">
      <c r="A4" s="690"/>
      <c r="B4" s="690"/>
      <c r="C4" s="690"/>
      <c r="D4" s="64" t="s">
        <v>35</v>
      </c>
      <c r="E4" s="375" t="str">
        <f ca="1">IF(OFFSET(YTP!$E$6,0,E2-1,1,1)="",'MP 1-4'!W45,IF(OFFSET(YTP!$E$6,0,E2-1,1,1)="General","General",IF(OFFSET(YTP!$E$6,0,E2-1,1,1)="Specific","Specific",IF(OFFSET(YTP!$E$6,0,E2-1,1,1)="Pre-Competition","Pre-Comp",IF(OFFSET(YTP!$E$6,0,E2-1,1,1)="Regular","Reg. Comp",IF(OFFSET(YTP!$E$6,0,E2-1,1,1)="Major","Major Comp",IF(OFFSET(YTP!$E$6,0,E2-1,1,1)="Taper","Taper","Transition")))))))</f>
        <v>General</v>
      </c>
      <c r="F4" s="379" t="s">
        <v>215</v>
      </c>
      <c r="G4" s="377" t="s">
        <v>177</v>
      </c>
      <c r="H4" s="129">
        <f ca="1">OFFSET(YTP!$E$74,0,E2-1,1,1)</f>
        <v>0</v>
      </c>
      <c r="I4" s="128" t="s">
        <v>178</v>
      </c>
      <c r="J4" s="310" t="e">
        <f>AVERAGEA(Q19:Q39)</f>
        <v>#DIV/0!</v>
      </c>
      <c r="K4" s="725"/>
      <c r="L4" s="728"/>
      <c r="M4" s="486" t="str">
        <f>Score_3_label</f>
        <v>Series 3</v>
      </c>
      <c r="N4" s="431"/>
      <c r="O4" s="486" t="str">
        <f>Score_10_label</f>
        <v>Standing</v>
      </c>
      <c r="P4" s="432"/>
      <c r="S4" s="690"/>
      <c r="T4" s="690"/>
      <c r="U4" s="690"/>
      <c r="V4" s="64" t="s">
        <v>35</v>
      </c>
      <c r="W4" s="140" t="str">
        <f ca="1">IF(OFFSET(YTP!$E$6,0,W2-1,1,1)="",E4,IF(OFFSET(YTP!$E$6,0,W2-1,1,1)="General","General",IF(OFFSET(YTP!$E$6,0,W2-1,1,1)="Specific","Specific",IF(OFFSET(YTP!$E$6,0,W2-1,1,1)="Pre-Competition","Pre-Comp",IF(OFFSET(YTP!$E$6,0,W2-1,1,1)="Regular","Reg. Comp",IF(OFFSET(YTP!$E$6,0,W2-1,1,1)="Major","Major Comp",IF(OFFSET(YTP!$E$6,0,W2-1,1,1)="Taper","Taper","Transition")))))))</f>
        <v>General</v>
      </c>
      <c r="X4" s="379" t="s">
        <v>215</v>
      </c>
      <c r="Y4" s="132" t="s">
        <v>177</v>
      </c>
      <c r="Z4" s="129">
        <f ca="1">OFFSET(YTP!$E$74,0,W2-1,1,1)</f>
        <v>0</v>
      </c>
      <c r="AA4" s="128" t="s">
        <v>178</v>
      </c>
      <c r="AB4" s="310" t="e">
        <f>AVERAGEA(AI19:AI39)</f>
        <v>#DIV/0!</v>
      </c>
      <c r="AC4" s="725"/>
      <c r="AD4" s="728"/>
      <c r="AE4" s="486" t="str">
        <f>Score_3_label</f>
        <v>Series 3</v>
      </c>
      <c r="AF4" s="431"/>
      <c r="AG4" s="486" t="str">
        <f>Score_10_label</f>
        <v>Standing</v>
      </c>
      <c r="AH4" s="432"/>
      <c r="BG4" s="603" t="s">
        <v>71</v>
      </c>
      <c r="BH4" s="600" t="s">
        <v>152</v>
      </c>
      <c r="BI4" s="27" t="s">
        <v>395</v>
      </c>
    </row>
    <row r="5" spans="1:61" ht="12.75" customHeight="1" thickBot="1" x14ac:dyDescent="0.25">
      <c r="A5" s="99"/>
      <c r="B5" s="99"/>
      <c r="C5" s="143"/>
      <c r="D5" s="143"/>
      <c r="E5" s="143"/>
      <c r="F5" s="383">
        <f ca="1">OFFSET(YTP!$E$15,0,E2-1,1,1)</f>
        <v>3</v>
      </c>
      <c r="G5" s="378" t="s">
        <v>175</v>
      </c>
      <c r="H5" s="135">
        <f ca="1">OFFSET(YTP!$E$75,0,E2-1,1,1)</f>
        <v>0</v>
      </c>
      <c r="I5" s="134" t="s">
        <v>151</v>
      </c>
      <c r="J5" s="311" t="e">
        <f>((100*J2/YTP!$E$66)/7.5)*(J4/10)</f>
        <v>#DIV/0!</v>
      </c>
      <c r="K5" s="725"/>
      <c r="L5" s="728"/>
      <c r="M5" s="486" t="str">
        <f>Score_4_label</f>
        <v>Series 4</v>
      </c>
      <c r="N5" s="431"/>
      <c r="O5" s="486" t="str">
        <f>Score_11_label</f>
        <v>Qualifier</v>
      </c>
      <c r="P5" s="432"/>
      <c r="S5" s="99"/>
      <c r="T5" s="99"/>
      <c r="U5" s="143"/>
      <c r="V5" s="143"/>
      <c r="W5" s="143"/>
      <c r="X5" s="383">
        <f ca="1">OFFSET(YTP!$E$15,0,W2-1,1,1)</f>
        <v>2</v>
      </c>
      <c r="Y5" s="133" t="s">
        <v>175</v>
      </c>
      <c r="Z5" s="135">
        <f ca="1">OFFSET(YTP!$E$75,0,W2-1,1,1)</f>
        <v>0</v>
      </c>
      <c r="AA5" s="134" t="s">
        <v>151</v>
      </c>
      <c r="AB5" s="311" t="e">
        <f>((100*AB2/YTP!$E$66)/7.5)*(AB4/10)</f>
        <v>#DIV/0!</v>
      </c>
      <c r="AC5" s="725"/>
      <c r="AD5" s="728"/>
      <c r="AE5" s="486" t="str">
        <f>Score_4_label</f>
        <v>Series 4</v>
      </c>
      <c r="AF5" s="431"/>
      <c r="AG5" s="486" t="str">
        <f>Score_11_label</f>
        <v>Qualifier</v>
      </c>
      <c r="AH5" s="432"/>
      <c r="BG5" s="27"/>
      <c r="BH5" s="606" t="s">
        <v>231</v>
      </c>
      <c r="BI5" s="27" t="s">
        <v>396</v>
      </c>
    </row>
    <row r="6" spans="1:61" s="27" customFormat="1" ht="12.75" customHeight="1" x14ac:dyDescent="0.2">
      <c r="A6" s="99"/>
      <c r="B6" s="99"/>
      <c r="C6" s="143"/>
      <c r="D6" s="143"/>
      <c r="E6" s="143"/>
      <c r="F6" s="103"/>
      <c r="G6" s="99"/>
      <c r="H6" s="102"/>
      <c r="I6" s="99"/>
      <c r="J6" s="102"/>
      <c r="K6" s="725"/>
      <c r="L6" s="728"/>
      <c r="M6" s="486" t="str">
        <f>Score_5_label</f>
        <v>Series 5</v>
      </c>
      <c r="N6" s="431"/>
      <c r="O6" s="486">
        <f>Score_12_label</f>
        <v>0</v>
      </c>
      <c r="P6" s="432"/>
      <c r="Q6" s="401"/>
      <c r="S6" s="99"/>
      <c r="T6" s="99"/>
      <c r="U6" s="143"/>
      <c r="V6" s="143"/>
      <c r="W6" s="143"/>
      <c r="X6" s="103"/>
      <c r="Y6" s="99"/>
      <c r="Z6" s="102"/>
      <c r="AA6" s="99"/>
      <c r="AB6" s="102"/>
      <c r="AC6" s="725"/>
      <c r="AD6" s="728"/>
      <c r="AE6" s="486" t="str">
        <f>Score_5_label</f>
        <v>Series 5</v>
      </c>
      <c r="AF6" s="431"/>
      <c r="AG6" s="486">
        <f>Score_12_label</f>
        <v>0</v>
      </c>
      <c r="AH6" s="432"/>
      <c r="BG6" s="121"/>
      <c r="BH6" s="176" t="s">
        <v>107</v>
      </c>
      <c r="BI6" s="121" t="s">
        <v>397</v>
      </c>
    </row>
    <row r="7" spans="1:61" s="27" customFormat="1" ht="12.75" customHeight="1" x14ac:dyDescent="0.2">
      <c r="A7" s="99"/>
      <c r="B7" s="99"/>
      <c r="C7" s="143"/>
      <c r="D7" s="143"/>
      <c r="E7" s="143"/>
      <c r="F7" s="103"/>
      <c r="G7" s="99"/>
      <c r="H7" s="102"/>
      <c r="I7" s="99"/>
      <c r="J7" s="102"/>
      <c r="K7" s="725"/>
      <c r="L7" s="728"/>
      <c r="M7" s="486" t="str">
        <f>Score_6_label</f>
        <v>Series 6</v>
      </c>
      <c r="N7" s="431"/>
      <c r="O7" s="486">
        <f>Score_13_label</f>
        <v>0</v>
      </c>
      <c r="P7" s="432"/>
      <c r="Q7" s="401"/>
      <c r="S7" s="99"/>
      <c r="T7" s="99"/>
      <c r="U7" s="143"/>
      <c r="V7" s="143"/>
      <c r="W7" s="143"/>
      <c r="X7" s="103"/>
      <c r="Y7" s="99"/>
      <c r="Z7" s="102"/>
      <c r="AA7" s="99"/>
      <c r="AB7" s="102"/>
      <c r="AC7" s="725"/>
      <c r="AD7" s="728"/>
      <c r="AE7" s="486" t="str">
        <f>Score_6_label</f>
        <v>Series 6</v>
      </c>
      <c r="AF7" s="431"/>
      <c r="AG7" s="486">
        <f>Score_13_label</f>
        <v>0</v>
      </c>
      <c r="AH7" s="432"/>
      <c r="BH7" s="607" t="s">
        <v>162</v>
      </c>
      <c r="BI7" s="27" t="s">
        <v>398</v>
      </c>
    </row>
    <row r="8" spans="1:61" s="27" customFormat="1" ht="12.75" customHeight="1" thickBot="1" x14ac:dyDescent="0.25">
      <c r="A8" s="99"/>
      <c r="B8" s="99"/>
      <c r="C8" s="143"/>
      <c r="D8" s="143"/>
      <c r="E8" s="143"/>
      <c r="F8" s="103"/>
      <c r="G8" s="99"/>
      <c r="H8" s="102"/>
      <c r="I8" s="99"/>
      <c r="J8" s="102"/>
      <c r="K8" s="726"/>
      <c r="L8" s="729"/>
      <c r="M8" s="487" t="str">
        <f>Score_7_label</f>
        <v>Qualifier</v>
      </c>
      <c r="N8" s="434"/>
      <c r="O8" s="487">
        <f>Score_14_label</f>
        <v>0</v>
      </c>
      <c r="P8" s="435"/>
      <c r="Q8" s="401"/>
      <c r="S8" s="99"/>
      <c r="T8" s="99"/>
      <c r="U8" s="143"/>
      <c r="V8" s="143"/>
      <c r="W8" s="143"/>
      <c r="X8" s="103"/>
      <c r="Y8" s="99"/>
      <c r="Z8" s="102"/>
      <c r="AA8" s="99"/>
      <c r="AB8" s="102"/>
      <c r="AC8" s="726"/>
      <c r="AD8" s="729"/>
      <c r="AE8" s="487" t="str">
        <f>Score_7_label</f>
        <v>Qualifier</v>
      </c>
      <c r="AF8" s="434"/>
      <c r="AG8" s="487">
        <f>Score_14_label</f>
        <v>0</v>
      </c>
      <c r="AH8" s="435"/>
      <c r="BI8" s="27" t="s">
        <v>410</v>
      </c>
    </row>
    <row r="9" spans="1:61" ht="13.5" thickBot="1" x14ac:dyDescent="0.25">
      <c r="A9" s="1"/>
      <c r="B9" s="1"/>
      <c r="C9" s="1"/>
      <c r="D9" s="1"/>
      <c r="E9" s="1"/>
      <c r="F9" s="1"/>
      <c r="K9" s="1"/>
      <c r="L9" s="1"/>
      <c r="M9" s="13"/>
      <c r="N9" s="91"/>
      <c r="O9" s="13"/>
      <c r="P9" s="91"/>
      <c r="Q9" s="27"/>
      <c r="R9" s="1"/>
      <c r="S9" s="1"/>
      <c r="T9" s="1"/>
      <c r="U9" s="1"/>
      <c r="V9" s="1"/>
      <c r="W9" s="1"/>
      <c r="X9" s="1"/>
      <c r="AC9" s="1"/>
      <c r="AD9" s="1"/>
      <c r="AE9" s="13"/>
      <c r="AF9" s="91"/>
      <c r="AG9" s="27"/>
      <c r="BG9" s="27"/>
      <c r="BH9" s="27"/>
      <c r="BI9" s="27" t="s">
        <v>411</v>
      </c>
    </row>
    <row r="10" spans="1:61" ht="13.5" thickBot="1" x14ac:dyDescent="0.25">
      <c r="A10" s="748" t="s">
        <v>66</v>
      </c>
      <c r="B10" s="749"/>
      <c r="C10" s="768" t="s">
        <v>150</v>
      </c>
      <c r="D10" s="754"/>
      <c r="E10" s="754"/>
      <c r="F10" s="754"/>
      <c r="G10" s="754"/>
      <c r="H10" s="754"/>
      <c r="I10" s="754"/>
      <c r="J10" s="754"/>
      <c r="K10" s="754"/>
      <c r="L10" s="754"/>
      <c r="M10" s="754"/>
      <c r="N10" s="754"/>
      <c r="O10" s="754"/>
      <c r="P10" s="754"/>
      <c r="Q10" s="755"/>
      <c r="S10" s="748" t="s">
        <v>66</v>
      </c>
      <c r="T10" s="749"/>
      <c r="U10" s="768" t="s">
        <v>150</v>
      </c>
      <c r="V10" s="754"/>
      <c r="W10" s="754"/>
      <c r="X10" s="754"/>
      <c r="Y10" s="754"/>
      <c r="Z10" s="754"/>
      <c r="AA10" s="754"/>
      <c r="AB10" s="754"/>
      <c r="AC10" s="754"/>
      <c r="AD10" s="754"/>
      <c r="AE10" s="754"/>
      <c r="AF10" s="754"/>
      <c r="AG10" s="754"/>
      <c r="AH10" s="754"/>
      <c r="AI10" s="755"/>
      <c r="BG10" s="27"/>
      <c r="BH10" s="27"/>
      <c r="BI10" s="27" t="s">
        <v>412</v>
      </c>
    </row>
    <row r="11" spans="1:61" x14ac:dyDescent="0.2">
      <c r="A11" s="750"/>
      <c r="B11" s="751"/>
      <c r="C11" s="145" t="s">
        <v>5</v>
      </c>
      <c r="D11" s="759" t="s">
        <v>160</v>
      </c>
      <c r="E11" s="760"/>
      <c r="F11" s="760"/>
      <c r="G11" s="760"/>
      <c r="H11" s="760"/>
      <c r="I11" s="760"/>
      <c r="J11" s="760"/>
      <c r="K11" s="760"/>
      <c r="L11" s="760"/>
      <c r="M11" s="760"/>
      <c r="N11" s="760"/>
      <c r="O11" s="760"/>
      <c r="P11" s="760"/>
      <c r="Q11" s="761"/>
      <c r="S11" s="750"/>
      <c r="T11" s="751"/>
      <c r="U11" s="145" t="s">
        <v>5</v>
      </c>
      <c r="V11" s="759" t="s">
        <v>160</v>
      </c>
      <c r="W11" s="760"/>
      <c r="X11" s="760"/>
      <c r="Y11" s="760"/>
      <c r="Z11" s="760"/>
      <c r="AA11" s="760"/>
      <c r="AB11" s="760"/>
      <c r="AC11" s="760"/>
      <c r="AD11" s="760"/>
      <c r="AE11" s="760"/>
      <c r="AF11" s="760"/>
      <c r="AG11" s="760"/>
      <c r="AH11" s="760"/>
      <c r="AI11" s="761"/>
      <c r="BG11" s="27"/>
      <c r="BH11" s="27"/>
      <c r="BI11" s="27" t="s">
        <v>413</v>
      </c>
    </row>
    <row r="12" spans="1:61" x14ac:dyDescent="0.2">
      <c r="A12" s="750"/>
      <c r="B12" s="751"/>
      <c r="C12" s="146" t="s">
        <v>4</v>
      </c>
      <c r="D12" s="756"/>
      <c r="E12" s="757"/>
      <c r="F12" s="757"/>
      <c r="G12" s="757"/>
      <c r="H12" s="757"/>
      <c r="I12" s="757"/>
      <c r="J12" s="757"/>
      <c r="K12" s="757"/>
      <c r="L12" s="757"/>
      <c r="M12" s="757"/>
      <c r="N12" s="757"/>
      <c r="O12" s="757"/>
      <c r="P12" s="757"/>
      <c r="Q12" s="758"/>
      <c r="S12" s="750"/>
      <c r="T12" s="751"/>
      <c r="U12" s="146" t="s">
        <v>4</v>
      </c>
      <c r="V12" s="756"/>
      <c r="W12" s="757"/>
      <c r="X12" s="757"/>
      <c r="Y12" s="757"/>
      <c r="Z12" s="757"/>
      <c r="AA12" s="757"/>
      <c r="AB12" s="757"/>
      <c r="AC12" s="757"/>
      <c r="AD12" s="757"/>
      <c r="AE12" s="757"/>
      <c r="AF12" s="757"/>
      <c r="AG12" s="757"/>
      <c r="AH12" s="757"/>
      <c r="AI12" s="758"/>
      <c r="BG12" s="27"/>
      <c r="BH12" s="27"/>
      <c r="BI12" s="27" t="s">
        <v>414</v>
      </c>
    </row>
    <row r="13" spans="1:61" x14ac:dyDescent="0.2">
      <c r="A13" s="750"/>
      <c r="B13" s="751"/>
      <c r="C13" s="146" t="s">
        <v>3</v>
      </c>
      <c r="D13" s="756"/>
      <c r="E13" s="757"/>
      <c r="F13" s="757"/>
      <c r="G13" s="757"/>
      <c r="H13" s="757"/>
      <c r="I13" s="757"/>
      <c r="J13" s="757"/>
      <c r="K13" s="757"/>
      <c r="L13" s="757"/>
      <c r="M13" s="757"/>
      <c r="N13" s="757"/>
      <c r="O13" s="757"/>
      <c r="P13" s="757"/>
      <c r="Q13" s="758"/>
      <c r="S13" s="750"/>
      <c r="T13" s="751"/>
      <c r="U13" s="146" t="s">
        <v>3</v>
      </c>
      <c r="V13" s="756"/>
      <c r="W13" s="757"/>
      <c r="X13" s="757"/>
      <c r="Y13" s="757"/>
      <c r="Z13" s="757"/>
      <c r="AA13" s="757"/>
      <c r="AB13" s="757"/>
      <c r="AC13" s="757"/>
      <c r="AD13" s="757"/>
      <c r="AE13" s="757"/>
      <c r="AF13" s="757"/>
      <c r="AG13" s="757"/>
      <c r="AH13" s="757"/>
      <c r="AI13" s="758"/>
      <c r="BG13" s="27"/>
      <c r="BH13" s="27"/>
      <c r="BI13" s="27" t="s">
        <v>415</v>
      </c>
    </row>
    <row r="14" spans="1:61" x14ac:dyDescent="0.2">
      <c r="A14" s="750"/>
      <c r="B14" s="751"/>
      <c r="C14" s="147" t="s">
        <v>6</v>
      </c>
      <c r="D14" s="756"/>
      <c r="E14" s="757"/>
      <c r="F14" s="757"/>
      <c r="G14" s="757"/>
      <c r="H14" s="757"/>
      <c r="I14" s="757"/>
      <c r="J14" s="757"/>
      <c r="K14" s="757"/>
      <c r="L14" s="757"/>
      <c r="M14" s="757"/>
      <c r="N14" s="757"/>
      <c r="O14" s="757"/>
      <c r="P14" s="757"/>
      <c r="Q14" s="758"/>
      <c r="S14" s="750"/>
      <c r="T14" s="751"/>
      <c r="U14" s="147" t="s">
        <v>6</v>
      </c>
      <c r="V14" s="756"/>
      <c r="W14" s="757"/>
      <c r="X14" s="757"/>
      <c r="Y14" s="757"/>
      <c r="Z14" s="757"/>
      <c r="AA14" s="757"/>
      <c r="AB14" s="757"/>
      <c r="AC14" s="757"/>
      <c r="AD14" s="757"/>
      <c r="AE14" s="757"/>
      <c r="AF14" s="757"/>
      <c r="AG14" s="757"/>
      <c r="AH14" s="757"/>
      <c r="AI14" s="758"/>
      <c r="BG14" s="27"/>
      <c r="BH14" s="27"/>
      <c r="BI14" s="27" t="s">
        <v>399</v>
      </c>
    </row>
    <row r="15" spans="1:61" ht="13.5" thickBot="1" x14ac:dyDescent="0.25">
      <c r="A15" s="752"/>
      <c r="B15" s="753"/>
      <c r="C15" s="148" t="s">
        <v>37</v>
      </c>
      <c r="D15" s="735"/>
      <c r="E15" s="736"/>
      <c r="F15" s="736"/>
      <c r="G15" s="736"/>
      <c r="H15" s="736"/>
      <c r="I15" s="736"/>
      <c r="J15" s="736"/>
      <c r="K15" s="736"/>
      <c r="L15" s="736"/>
      <c r="M15" s="736"/>
      <c r="N15" s="736"/>
      <c r="O15" s="736"/>
      <c r="P15" s="736"/>
      <c r="Q15" s="737"/>
      <c r="S15" s="752"/>
      <c r="T15" s="753"/>
      <c r="U15" s="148" t="s">
        <v>37</v>
      </c>
      <c r="V15" s="735"/>
      <c r="W15" s="736"/>
      <c r="X15" s="736"/>
      <c r="Y15" s="736"/>
      <c r="Z15" s="736"/>
      <c r="AA15" s="736"/>
      <c r="AB15" s="736"/>
      <c r="AC15" s="736"/>
      <c r="AD15" s="736"/>
      <c r="AE15" s="736"/>
      <c r="AF15" s="736"/>
      <c r="AG15" s="736"/>
      <c r="AH15" s="736"/>
      <c r="AI15" s="737"/>
      <c r="BG15" s="27"/>
      <c r="BH15" s="27"/>
      <c r="BI15" s="27" t="s">
        <v>400</v>
      </c>
    </row>
    <row r="16" spans="1:61" ht="13.5" thickBot="1" x14ac:dyDescent="0.25">
      <c r="A16" s="1"/>
      <c r="B16" s="1"/>
      <c r="C16" s="1"/>
      <c r="D16" s="1"/>
      <c r="E16" s="1"/>
      <c r="F16" s="1"/>
      <c r="G16" s="1"/>
      <c r="H16" s="1"/>
      <c r="I16" s="1"/>
      <c r="J16" s="1"/>
      <c r="K16" s="1"/>
      <c r="L16" s="1"/>
      <c r="M16" s="1"/>
      <c r="N16" s="13"/>
      <c r="O16" s="1"/>
      <c r="P16" s="13"/>
      <c r="Q16" s="114"/>
      <c r="S16" s="1"/>
      <c r="T16" s="1"/>
      <c r="U16" s="1"/>
      <c r="V16" s="1"/>
      <c r="W16" s="1"/>
      <c r="X16" s="1"/>
      <c r="Y16" s="1"/>
      <c r="Z16" s="1"/>
      <c r="AA16" s="1"/>
      <c r="AB16" s="1"/>
      <c r="AC16" s="1"/>
      <c r="AD16" s="1"/>
      <c r="AE16" s="1"/>
      <c r="AF16" s="13"/>
      <c r="AG16" s="114"/>
      <c r="BG16" s="27"/>
      <c r="BH16" s="27"/>
      <c r="BI16" s="27" t="s">
        <v>401</v>
      </c>
    </row>
    <row r="17" spans="1:61" ht="12" customHeight="1" thickBot="1" x14ac:dyDescent="0.25">
      <c r="A17" s="738"/>
      <c r="B17" s="739"/>
      <c r="C17" s="742" t="s">
        <v>5</v>
      </c>
      <c r="D17" s="743"/>
      <c r="E17" s="744"/>
      <c r="F17" s="745"/>
      <c r="G17" s="742" t="s">
        <v>4</v>
      </c>
      <c r="H17" s="743"/>
      <c r="I17" s="744"/>
      <c r="J17" s="745"/>
      <c r="K17" s="730" t="s">
        <v>3</v>
      </c>
      <c r="L17" s="731"/>
      <c r="M17" s="730" t="s">
        <v>6</v>
      </c>
      <c r="N17" s="731"/>
      <c r="O17" s="730" t="s">
        <v>171</v>
      </c>
      <c r="P17" s="731"/>
      <c r="Q17" s="746" t="s">
        <v>156</v>
      </c>
      <c r="R17" s="296" t="s">
        <v>104</v>
      </c>
      <c r="S17" s="738"/>
      <c r="T17" s="739"/>
      <c r="U17" s="742" t="s">
        <v>5</v>
      </c>
      <c r="V17" s="743"/>
      <c r="W17" s="744"/>
      <c r="X17" s="745"/>
      <c r="Y17" s="742" t="s">
        <v>4</v>
      </c>
      <c r="Z17" s="743"/>
      <c r="AA17" s="744"/>
      <c r="AB17" s="745"/>
      <c r="AC17" s="730" t="s">
        <v>3</v>
      </c>
      <c r="AD17" s="731"/>
      <c r="AE17" s="730" t="s">
        <v>6</v>
      </c>
      <c r="AF17" s="731"/>
      <c r="AG17" s="730" t="s">
        <v>171</v>
      </c>
      <c r="AH17" s="731"/>
      <c r="AI17" s="746" t="s">
        <v>173</v>
      </c>
      <c r="BG17" s="27"/>
      <c r="BH17" s="27"/>
      <c r="BI17" s="27" t="s">
        <v>402</v>
      </c>
    </row>
    <row r="18" spans="1:61" ht="26.1" customHeight="1" thickBot="1" x14ac:dyDescent="0.25">
      <c r="A18" s="740"/>
      <c r="B18" s="741"/>
      <c r="C18" s="291" t="s">
        <v>154</v>
      </c>
      <c r="D18" s="295" t="s">
        <v>157</v>
      </c>
      <c r="E18" s="292" t="s">
        <v>155</v>
      </c>
      <c r="F18" s="295" t="s">
        <v>157</v>
      </c>
      <c r="G18" s="291" t="s">
        <v>154</v>
      </c>
      <c r="H18" s="293" t="s">
        <v>157</v>
      </c>
      <c r="I18" s="292" t="s">
        <v>155</v>
      </c>
      <c r="J18" s="295" t="s">
        <v>157</v>
      </c>
      <c r="K18" s="291" t="s">
        <v>154</v>
      </c>
      <c r="L18" s="294" t="s">
        <v>155</v>
      </c>
      <c r="M18" s="291" t="s">
        <v>154</v>
      </c>
      <c r="N18" s="294" t="s">
        <v>155</v>
      </c>
      <c r="O18" s="291" t="s">
        <v>154</v>
      </c>
      <c r="P18" s="294" t="s">
        <v>155</v>
      </c>
      <c r="Q18" s="747"/>
      <c r="R18" s="296"/>
      <c r="S18" s="740"/>
      <c r="T18" s="741"/>
      <c r="U18" s="291" t="s">
        <v>154</v>
      </c>
      <c r="V18" s="295" t="s">
        <v>157</v>
      </c>
      <c r="W18" s="292" t="s">
        <v>155</v>
      </c>
      <c r="X18" s="295" t="s">
        <v>157</v>
      </c>
      <c r="Y18" s="291" t="s">
        <v>154</v>
      </c>
      <c r="Z18" s="293" t="s">
        <v>157</v>
      </c>
      <c r="AA18" s="292" t="s">
        <v>155</v>
      </c>
      <c r="AB18" s="295" t="s">
        <v>157</v>
      </c>
      <c r="AC18" s="291" t="s">
        <v>154</v>
      </c>
      <c r="AD18" s="294" t="s">
        <v>155</v>
      </c>
      <c r="AE18" s="291" t="s">
        <v>154</v>
      </c>
      <c r="AF18" s="294" t="s">
        <v>155</v>
      </c>
      <c r="AG18" s="291" t="s">
        <v>154</v>
      </c>
      <c r="AH18" s="294" t="s">
        <v>155</v>
      </c>
      <c r="AI18" s="747"/>
      <c r="BG18" s="458"/>
      <c r="BH18" s="458"/>
      <c r="BI18" s="27" t="s">
        <v>403</v>
      </c>
    </row>
    <row r="19" spans="1:61" ht="12.75" customHeight="1" x14ac:dyDescent="0.2">
      <c r="A19" s="732" t="s">
        <v>15</v>
      </c>
      <c r="B19" s="423" t="str">
        <f>'MP 1-4'!B19</f>
        <v>Mor</v>
      </c>
      <c r="C19" s="278"/>
      <c r="D19" s="285"/>
      <c r="E19" s="303"/>
      <c r="F19" s="304"/>
      <c r="G19" s="279"/>
      <c r="H19" s="288"/>
      <c r="I19" s="303"/>
      <c r="J19" s="304"/>
      <c r="K19" s="278"/>
      <c r="L19" s="297"/>
      <c r="M19" s="278"/>
      <c r="N19" s="297"/>
      <c r="O19" s="278"/>
      <c r="P19" s="297"/>
      <c r="Q19" s="298"/>
      <c r="S19" s="732" t="s">
        <v>15</v>
      </c>
      <c r="T19" s="423" t="str">
        <f>$B$19</f>
        <v>Mor</v>
      </c>
      <c r="U19" s="278"/>
      <c r="V19" s="285"/>
      <c r="W19" s="303"/>
      <c r="X19" s="304"/>
      <c r="Y19" s="279"/>
      <c r="Z19" s="288"/>
      <c r="AA19" s="303"/>
      <c r="AB19" s="304"/>
      <c r="AC19" s="278"/>
      <c r="AD19" s="297"/>
      <c r="AE19" s="278"/>
      <c r="AF19" s="297"/>
      <c r="AG19" s="278"/>
      <c r="AH19" s="297"/>
      <c r="AI19" s="298"/>
      <c r="BG19" s="458"/>
      <c r="BH19" s="458"/>
      <c r="BI19" s="27" t="s">
        <v>404</v>
      </c>
    </row>
    <row r="20" spans="1:61" ht="12.75" customHeight="1" x14ac:dyDescent="0.2">
      <c r="A20" s="733"/>
      <c r="B20" s="424" t="str">
        <f>'MP 1-4'!B20</f>
        <v>Aft</v>
      </c>
      <c r="C20" s="411"/>
      <c r="D20" s="412"/>
      <c r="E20" s="413"/>
      <c r="F20" s="414"/>
      <c r="G20" s="415"/>
      <c r="H20" s="416"/>
      <c r="I20" s="413"/>
      <c r="J20" s="414"/>
      <c r="K20" s="411"/>
      <c r="L20" s="417"/>
      <c r="M20" s="411"/>
      <c r="N20" s="417"/>
      <c r="O20" s="411"/>
      <c r="P20" s="417"/>
      <c r="Q20" s="418"/>
      <c r="S20" s="733"/>
      <c r="T20" s="424" t="str">
        <f>$B$20</f>
        <v>Aft</v>
      </c>
      <c r="U20" s="411"/>
      <c r="V20" s="412"/>
      <c r="W20" s="413"/>
      <c r="X20" s="414"/>
      <c r="Y20" s="415"/>
      <c r="Z20" s="416"/>
      <c r="AA20" s="413"/>
      <c r="AB20" s="414"/>
      <c r="AC20" s="411"/>
      <c r="AD20" s="417"/>
      <c r="AE20" s="411"/>
      <c r="AF20" s="417"/>
      <c r="AG20" s="411"/>
      <c r="AH20" s="417"/>
      <c r="AI20" s="418"/>
      <c r="BG20" s="458"/>
      <c r="BH20" s="458"/>
      <c r="BI20" s="27" t="s">
        <v>405</v>
      </c>
    </row>
    <row r="21" spans="1:61" ht="13.5" thickBot="1" x14ac:dyDescent="0.25">
      <c r="A21" s="734"/>
      <c r="B21" s="425" t="str">
        <f>'MP 1-4'!B21</f>
        <v>Evn</v>
      </c>
      <c r="C21" s="280"/>
      <c r="D21" s="286"/>
      <c r="E21" s="305"/>
      <c r="F21" s="306"/>
      <c r="G21" s="281"/>
      <c r="H21" s="289"/>
      <c r="I21" s="305"/>
      <c r="J21" s="306"/>
      <c r="K21" s="280"/>
      <c r="L21" s="299"/>
      <c r="M21" s="280"/>
      <c r="N21" s="299"/>
      <c r="O21" s="280"/>
      <c r="P21" s="299"/>
      <c r="Q21" s="300"/>
      <c r="S21" s="734"/>
      <c r="T21" s="425" t="str">
        <f>$B$21</f>
        <v>Evn</v>
      </c>
      <c r="U21" s="280"/>
      <c r="V21" s="286"/>
      <c r="W21" s="305"/>
      <c r="X21" s="306"/>
      <c r="Y21" s="281"/>
      <c r="Z21" s="289"/>
      <c r="AA21" s="305"/>
      <c r="AB21" s="306"/>
      <c r="AC21" s="280"/>
      <c r="AD21" s="299"/>
      <c r="AE21" s="280"/>
      <c r="AF21" s="299"/>
      <c r="AG21" s="280"/>
      <c r="AH21" s="299"/>
      <c r="AI21" s="300"/>
      <c r="BG21" s="458"/>
      <c r="BH21" s="458"/>
      <c r="BI21" s="27" t="s">
        <v>406</v>
      </c>
    </row>
    <row r="22" spans="1:61" x14ac:dyDescent="0.2">
      <c r="A22" s="732" t="s">
        <v>40</v>
      </c>
      <c r="B22" s="423" t="str">
        <f>$B$19</f>
        <v>Mor</v>
      </c>
      <c r="C22" s="278"/>
      <c r="D22" s="285"/>
      <c r="E22" s="303"/>
      <c r="F22" s="304"/>
      <c r="G22" s="279"/>
      <c r="H22" s="288"/>
      <c r="I22" s="303"/>
      <c r="J22" s="304"/>
      <c r="K22" s="278"/>
      <c r="L22" s="297"/>
      <c r="M22" s="278"/>
      <c r="N22" s="297"/>
      <c r="O22" s="278"/>
      <c r="P22" s="297"/>
      <c r="Q22" s="298"/>
      <c r="S22" s="732" t="s">
        <v>40</v>
      </c>
      <c r="T22" s="423" t="str">
        <f>$B$19</f>
        <v>Mor</v>
      </c>
      <c r="U22" s="278"/>
      <c r="V22" s="285"/>
      <c r="W22" s="303"/>
      <c r="X22" s="304"/>
      <c r="Y22" s="279"/>
      <c r="Z22" s="288"/>
      <c r="AA22" s="303"/>
      <c r="AB22" s="304"/>
      <c r="AC22" s="278"/>
      <c r="AD22" s="297"/>
      <c r="AE22" s="278"/>
      <c r="AF22" s="297"/>
      <c r="AG22" s="278"/>
      <c r="AH22" s="297"/>
      <c r="AI22" s="298"/>
      <c r="BG22" s="458"/>
      <c r="BH22" s="458"/>
      <c r="BI22" s="27" t="s">
        <v>407</v>
      </c>
    </row>
    <row r="23" spans="1:61" x14ac:dyDescent="0.2">
      <c r="A23" s="733"/>
      <c r="B23" s="424" t="str">
        <f>$B$20</f>
        <v>Aft</v>
      </c>
      <c r="C23" s="403"/>
      <c r="D23" s="404"/>
      <c r="E23" s="405"/>
      <c r="F23" s="406"/>
      <c r="G23" s="407"/>
      <c r="H23" s="408"/>
      <c r="I23" s="405"/>
      <c r="J23" s="406"/>
      <c r="K23" s="403"/>
      <c r="L23" s="409"/>
      <c r="M23" s="403"/>
      <c r="N23" s="409"/>
      <c r="O23" s="403"/>
      <c r="P23" s="409"/>
      <c r="Q23" s="410"/>
      <c r="S23" s="733"/>
      <c r="T23" s="424" t="str">
        <f>$B$20</f>
        <v>Aft</v>
      </c>
      <c r="U23" s="403"/>
      <c r="V23" s="404"/>
      <c r="W23" s="405"/>
      <c r="X23" s="406"/>
      <c r="Y23" s="407"/>
      <c r="Z23" s="408"/>
      <c r="AA23" s="405"/>
      <c r="AB23" s="406"/>
      <c r="AC23" s="403"/>
      <c r="AD23" s="409"/>
      <c r="AE23" s="403"/>
      <c r="AF23" s="409"/>
      <c r="AG23" s="411"/>
      <c r="AH23" s="409"/>
      <c r="AI23" s="410"/>
      <c r="BG23" s="458"/>
      <c r="BH23" s="458"/>
      <c r="BI23" s="27" t="s">
        <v>408</v>
      </c>
    </row>
    <row r="24" spans="1:61" ht="13.5" thickBot="1" x14ac:dyDescent="0.25">
      <c r="A24" s="734"/>
      <c r="B24" s="425" t="str">
        <f>$B$21</f>
        <v>Evn</v>
      </c>
      <c r="C24" s="282"/>
      <c r="D24" s="287"/>
      <c r="E24" s="307"/>
      <c r="F24" s="308"/>
      <c r="G24" s="283"/>
      <c r="H24" s="290"/>
      <c r="I24" s="307"/>
      <c r="J24" s="308"/>
      <c r="K24" s="282"/>
      <c r="L24" s="301"/>
      <c r="M24" s="282"/>
      <c r="N24" s="301"/>
      <c r="O24" s="282"/>
      <c r="P24" s="301"/>
      <c r="Q24" s="302"/>
      <c r="S24" s="734"/>
      <c r="T24" s="425" t="str">
        <f>$B$21</f>
        <v>Evn</v>
      </c>
      <c r="U24" s="282"/>
      <c r="V24" s="287"/>
      <c r="W24" s="307"/>
      <c r="X24" s="308"/>
      <c r="Y24" s="283"/>
      <c r="Z24" s="290"/>
      <c r="AA24" s="307"/>
      <c r="AB24" s="308"/>
      <c r="AC24" s="282"/>
      <c r="AD24" s="301"/>
      <c r="AE24" s="282"/>
      <c r="AF24" s="301"/>
      <c r="AG24" s="280"/>
      <c r="AH24" s="301"/>
      <c r="AI24" s="302"/>
      <c r="BG24" s="458"/>
      <c r="BH24" s="458"/>
      <c r="BI24" s="458" t="s">
        <v>409</v>
      </c>
    </row>
    <row r="25" spans="1:61" x14ac:dyDescent="0.2">
      <c r="A25" s="732" t="s">
        <v>41</v>
      </c>
      <c r="B25" s="423" t="str">
        <f>$B$19</f>
        <v>Mor</v>
      </c>
      <c r="C25" s="278"/>
      <c r="D25" s="285"/>
      <c r="E25" s="303"/>
      <c r="F25" s="304"/>
      <c r="G25" s="279"/>
      <c r="H25" s="288"/>
      <c r="I25" s="303"/>
      <c r="J25" s="304"/>
      <c r="K25" s="278"/>
      <c r="L25" s="297"/>
      <c r="M25" s="278"/>
      <c r="N25" s="297"/>
      <c r="O25" s="278"/>
      <c r="P25" s="297"/>
      <c r="Q25" s="298"/>
      <c r="S25" s="732" t="s">
        <v>41</v>
      </c>
      <c r="T25" s="423" t="str">
        <f>$B$19</f>
        <v>Mor</v>
      </c>
      <c r="U25" s="278"/>
      <c r="V25" s="285"/>
      <c r="W25" s="303"/>
      <c r="X25" s="304"/>
      <c r="Y25" s="279"/>
      <c r="Z25" s="288"/>
      <c r="AA25" s="303"/>
      <c r="AB25" s="304"/>
      <c r="AC25" s="278"/>
      <c r="AD25" s="297"/>
      <c r="AE25" s="278"/>
      <c r="AF25" s="297"/>
      <c r="AG25" s="278"/>
      <c r="AH25" s="297"/>
      <c r="AI25" s="298"/>
      <c r="BG25" s="458"/>
      <c r="BH25" s="458"/>
      <c r="BI25" s="458" t="s">
        <v>444</v>
      </c>
    </row>
    <row r="26" spans="1:61" x14ac:dyDescent="0.2">
      <c r="A26" s="733"/>
      <c r="B26" s="424" t="str">
        <f>$B$20</f>
        <v>Aft</v>
      </c>
      <c r="C26" s="403"/>
      <c r="D26" s="404"/>
      <c r="E26" s="405"/>
      <c r="F26" s="406"/>
      <c r="G26" s="407"/>
      <c r="H26" s="408"/>
      <c r="I26" s="405"/>
      <c r="J26" s="406"/>
      <c r="K26" s="403"/>
      <c r="L26" s="409"/>
      <c r="M26" s="403"/>
      <c r="N26" s="409"/>
      <c r="O26" s="403"/>
      <c r="P26" s="409"/>
      <c r="Q26" s="410"/>
      <c r="S26" s="733"/>
      <c r="T26" s="424" t="str">
        <f>$B$20</f>
        <v>Aft</v>
      </c>
      <c r="U26" s="403"/>
      <c r="V26" s="404"/>
      <c r="W26" s="405"/>
      <c r="X26" s="406"/>
      <c r="Y26" s="407"/>
      <c r="Z26" s="408"/>
      <c r="AA26" s="405"/>
      <c r="AB26" s="406"/>
      <c r="AC26" s="403"/>
      <c r="AD26" s="409"/>
      <c r="AE26" s="403"/>
      <c r="AF26" s="409"/>
      <c r="AG26" s="403"/>
      <c r="AH26" s="409"/>
      <c r="AI26" s="410"/>
      <c r="BG26" s="458"/>
      <c r="BH26" s="458"/>
      <c r="BI26" s="458" t="s">
        <v>107</v>
      </c>
    </row>
    <row r="27" spans="1:61" ht="13.5" thickBot="1" x14ac:dyDescent="0.25">
      <c r="A27" s="734"/>
      <c r="B27" s="425" t="str">
        <f>$B$21</f>
        <v>Evn</v>
      </c>
      <c r="C27" s="282"/>
      <c r="D27" s="287"/>
      <c r="E27" s="307"/>
      <c r="F27" s="308"/>
      <c r="G27" s="283"/>
      <c r="H27" s="290"/>
      <c r="I27" s="307"/>
      <c r="J27" s="308"/>
      <c r="K27" s="282"/>
      <c r="L27" s="301"/>
      <c r="M27" s="282"/>
      <c r="N27" s="301"/>
      <c r="O27" s="282"/>
      <c r="P27" s="301"/>
      <c r="Q27" s="302"/>
      <c r="S27" s="734"/>
      <c r="T27" s="425" t="str">
        <f>$B$21</f>
        <v>Evn</v>
      </c>
      <c r="U27" s="282"/>
      <c r="V27" s="287"/>
      <c r="W27" s="307"/>
      <c r="X27" s="308"/>
      <c r="Y27" s="283"/>
      <c r="Z27" s="290"/>
      <c r="AA27" s="307"/>
      <c r="AB27" s="308"/>
      <c r="AC27" s="282"/>
      <c r="AD27" s="301"/>
      <c r="AE27" s="282"/>
      <c r="AF27" s="301"/>
      <c r="AG27" s="282"/>
      <c r="AH27" s="301"/>
      <c r="AI27" s="302"/>
      <c r="BG27" s="458"/>
      <c r="BH27" s="458"/>
      <c r="BI27" s="458" t="s">
        <v>8</v>
      </c>
    </row>
    <row r="28" spans="1:61" x14ac:dyDescent="0.2">
      <c r="A28" s="732" t="s">
        <v>68</v>
      </c>
      <c r="B28" s="423" t="str">
        <f>$B$19</f>
        <v>Mor</v>
      </c>
      <c r="C28" s="278"/>
      <c r="D28" s="285"/>
      <c r="E28" s="303"/>
      <c r="F28" s="304"/>
      <c r="G28" s="279"/>
      <c r="H28" s="288"/>
      <c r="I28" s="303"/>
      <c r="J28" s="304"/>
      <c r="K28" s="278"/>
      <c r="L28" s="297"/>
      <c r="M28" s="278"/>
      <c r="N28" s="297"/>
      <c r="O28" s="278"/>
      <c r="P28" s="297"/>
      <c r="Q28" s="298"/>
      <c r="S28" s="732" t="s">
        <v>68</v>
      </c>
      <c r="T28" s="423" t="str">
        <f>$B$19</f>
        <v>Mor</v>
      </c>
      <c r="U28" s="278"/>
      <c r="V28" s="285"/>
      <c r="W28" s="303"/>
      <c r="X28" s="304"/>
      <c r="Y28" s="279"/>
      <c r="Z28" s="288"/>
      <c r="AA28" s="303"/>
      <c r="AB28" s="304"/>
      <c r="AC28" s="278"/>
      <c r="AD28" s="297"/>
      <c r="AE28" s="278"/>
      <c r="AF28" s="297"/>
      <c r="AG28" s="278"/>
      <c r="AH28" s="297"/>
      <c r="AI28" s="298"/>
      <c r="BG28" s="458"/>
      <c r="BH28" s="458"/>
      <c r="BI28" s="458" t="s">
        <v>443</v>
      </c>
    </row>
    <row r="29" spans="1:61" x14ac:dyDescent="0.2">
      <c r="A29" s="733"/>
      <c r="B29" s="424" t="str">
        <f>$B$20</f>
        <v>Aft</v>
      </c>
      <c r="C29" s="403"/>
      <c r="D29" s="404"/>
      <c r="E29" s="405"/>
      <c r="F29" s="406"/>
      <c r="G29" s="407"/>
      <c r="H29" s="408"/>
      <c r="I29" s="405"/>
      <c r="J29" s="406"/>
      <c r="K29" s="403"/>
      <c r="L29" s="409"/>
      <c r="M29" s="403"/>
      <c r="N29" s="409"/>
      <c r="O29" s="403"/>
      <c r="P29" s="409"/>
      <c r="Q29" s="410"/>
      <c r="S29" s="733"/>
      <c r="T29" s="424" t="str">
        <f>$B$20</f>
        <v>Aft</v>
      </c>
      <c r="U29" s="403"/>
      <c r="V29" s="404"/>
      <c r="W29" s="405"/>
      <c r="X29" s="406"/>
      <c r="Y29" s="407"/>
      <c r="Z29" s="408"/>
      <c r="AA29" s="405"/>
      <c r="AB29" s="406"/>
      <c r="AC29" s="403"/>
      <c r="AD29" s="409"/>
      <c r="AE29" s="403"/>
      <c r="AF29" s="409"/>
      <c r="AG29" s="403"/>
      <c r="AH29" s="409"/>
      <c r="AI29" s="410"/>
    </row>
    <row r="30" spans="1:61" ht="13.5" thickBot="1" x14ac:dyDescent="0.25">
      <c r="A30" s="734"/>
      <c r="B30" s="425" t="str">
        <f>$B$21</f>
        <v>Evn</v>
      </c>
      <c r="C30" s="282"/>
      <c r="D30" s="287"/>
      <c r="E30" s="307"/>
      <c r="F30" s="308"/>
      <c r="G30" s="283"/>
      <c r="H30" s="290"/>
      <c r="I30" s="307"/>
      <c r="J30" s="308"/>
      <c r="K30" s="282"/>
      <c r="L30" s="301"/>
      <c r="M30" s="282"/>
      <c r="N30" s="301"/>
      <c r="O30" s="282"/>
      <c r="P30" s="301"/>
      <c r="Q30" s="302"/>
      <c r="S30" s="734"/>
      <c r="T30" s="425" t="str">
        <f>$B$21</f>
        <v>Evn</v>
      </c>
      <c r="U30" s="282"/>
      <c r="V30" s="287"/>
      <c r="W30" s="307"/>
      <c r="X30" s="308"/>
      <c r="Y30" s="283"/>
      <c r="Z30" s="290"/>
      <c r="AA30" s="307"/>
      <c r="AB30" s="308"/>
      <c r="AC30" s="282"/>
      <c r="AD30" s="301"/>
      <c r="AE30" s="282"/>
      <c r="AF30" s="301"/>
      <c r="AG30" s="282"/>
      <c r="AH30" s="301"/>
      <c r="AI30" s="302"/>
    </row>
    <row r="31" spans="1:61" x14ac:dyDescent="0.2">
      <c r="A31" s="732" t="s">
        <v>42</v>
      </c>
      <c r="B31" s="423" t="str">
        <f>$B$19</f>
        <v>Mor</v>
      </c>
      <c r="C31" s="278"/>
      <c r="D31" s="285"/>
      <c r="E31" s="303"/>
      <c r="F31" s="304"/>
      <c r="G31" s="279"/>
      <c r="H31" s="288"/>
      <c r="I31" s="303"/>
      <c r="J31" s="304"/>
      <c r="K31" s="278"/>
      <c r="L31" s="297"/>
      <c r="M31" s="278"/>
      <c r="N31" s="297"/>
      <c r="O31" s="278"/>
      <c r="P31" s="297"/>
      <c r="Q31" s="298"/>
      <c r="S31" s="732" t="s">
        <v>42</v>
      </c>
      <c r="T31" s="423" t="str">
        <f>$B$19</f>
        <v>Mor</v>
      </c>
      <c r="U31" s="278"/>
      <c r="V31" s="285"/>
      <c r="W31" s="303"/>
      <c r="X31" s="304"/>
      <c r="Y31" s="279"/>
      <c r="Z31" s="288"/>
      <c r="AA31" s="303"/>
      <c r="AB31" s="304"/>
      <c r="AC31" s="278"/>
      <c r="AD31" s="297"/>
      <c r="AE31" s="278"/>
      <c r="AF31" s="297"/>
      <c r="AG31" s="278"/>
      <c r="AH31" s="297"/>
      <c r="AI31" s="298"/>
    </row>
    <row r="32" spans="1:61" x14ac:dyDescent="0.2">
      <c r="A32" s="733"/>
      <c r="B32" s="424" t="str">
        <f>$B$20</f>
        <v>Aft</v>
      </c>
      <c r="C32" s="403"/>
      <c r="D32" s="404"/>
      <c r="E32" s="405"/>
      <c r="F32" s="406"/>
      <c r="G32" s="407"/>
      <c r="H32" s="408"/>
      <c r="I32" s="405"/>
      <c r="J32" s="406"/>
      <c r="K32" s="403"/>
      <c r="L32" s="409"/>
      <c r="M32" s="403"/>
      <c r="N32" s="409"/>
      <c r="O32" s="403"/>
      <c r="P32" s="409"/>
      <c r="Q32" s="410"/>
      <c r="S32" s="733"/>
      <c r="T32" s="424" t="str">
        <f>$B$20</f>
        <v>Aft</v>
      </c>
      <c r="U32" s="403"/>
      <c r="V32" s="404"/>
      <c r="W32" s="405"/>
      <c r="X32" s="406"/>
      <c r="Y32" s="407"/>
      <c r="Z32" s="408"/>
      <c r="AA32" s="405"/>
      <c r="AB32" s="406"/>
      <c r="AC32" s="403"/>
      <c r="AD32" s="409"/>
      <c r="AE32" s="403"/>
      <c r="AF32" s="409"/>
      <c r="AG32" s="403"/>
      <c r="AH32" s="409"/>
      <c r="AI32" s="410"/>
    </row>
    <row r="33" spans="1:35" ht="13.5" thickBot="1" x14ac:dyDescent="0.25">
      <c r="A33" s="734"/>
      <c r="B33" s="425" t="str">
        <f>$B$21</f>
        <v>Evn</v>
      </c>
      <c r="C33" s="282"/>
      <c r="D33" s="287"/>
      <c r="E33" s="307"/>
      <c r="F33" s="308"/>
      <c r="G33" s="283"/>
      <c r="H33" s="290"/>
      <c r="I33" s="307"/>
      <c r="J33" s="308"/>
      <c r="K33" s="282"/>
      <c r="L33" s="301"/>
      <c r="M33" s="282"/>
      <c r="N33" s="301"/>
      <c r="O33" s="282"/>
      <c r="P33" s="301"/>
      <c r="Q33" s="302"/>
      <c r="S33" s="734"/>
      <c r="T33" s="425" t="str">
        <f>$B$21</f>
        <v>Evn</v>
      </c>
      <c r="U33" s="282"/>
      <c r="V33" s="287"/>
      <c r="W33" s="307"/>
      <c r="X33" s="308"/>
      <c r="Y33" s="283"/>
      <c r="Z33" s="290"/>
      <c r="AA33" s="307"/>
      <c r="AB33" s="308"/>
      <c r="AC33" s="282"/>
      <c r="AD33" s="301"/>
      <c r="AE33" s="282"/>
      <c r="AF33" s="301"/>
      <c r="AG33" s="282"/>
      <c r="AH33" s="301"/>
      <c r="AI33" s="302"/>
    </row>
    <row r="34" spans="1:35" x14ac:dyDescent="0.2">
      <c r="A34" s="732" t="s">
        <v>43</v>
      </c>
      <c r="B34" s="423" t="str">
        <f>$B$19</f>
        <v>Mor</v>
      </c>
      <c r="C34" s="278"/>
      <c r="D34" s="285"/>
      <c r="E34" s="303"/>
      <c r="F34" s="304"/>
      <c r="G34" s="279"/>
      <c r="H34" s="288"/>
      <c r="I34" s="303"/>
      <c r="J34" s="304"/>
      <c r="K34" s="278"/>
      <c r="L34" s="297"/>
      <c r="M34" s="278"/>
      <c r="N34" s="297"/>
      <c r="O34" s="278"/>
      <c r="P34" s="297"/>
      <c r="Q34" s="298"/>
      <c r="S34" s="732" t="s">
        <v>43</v>
      </c>
      <c r="T34" s="423" t="str">
        <f>$B$19</f>
        <v>Mor</v>
      </c>
      <c r="U34" s="278"/>
      <c r="V34" s="285"/>
      <c r="W34" s="303"/>
      <c r="X34" s="304"/>
      <c r="Y34" s="279"/>
      <c r="Z34" s="288"/>
      <c r="AA34" s="303"/>
      <c r="AB34" s="304"/>
      <c r="AC34" s="278"/>
      <c r="AD34" s="297"/>
      <c r="AE34" s="278"/>
      <c r="AF34" s="297"/>
      <c r="AG34" s="278"/>
      <c r="AH34" s="297"/>
      <c r="AI34" s="298"/>
    </row>
    <row r="35" spans="1:35" x14ac:dyDescent="0.2">
      <c r="A35" s="733"/>
      <c r="B35" s="424" t="str">
        <f>$B$20</f>
        <v>Aft</v>
      </c>
      <c r="C35" s="403"/>
      <c r="D35" s="404"/>
      <c r="E35" s="405"/>
      <c r="F35" s="406"/>
      <c r="G35" s="407"/>
      <c r="H35" s="408"/>
      <c r="I35" s="405"/>
      <c r="J35" s="406"/>
      <c r="K35" s="403"/>
      <c r="L35" s="409"/>
      <c r="M35" s="403"/>
      <c r="N35" s="409"/>
      <c r="O35" s="403"/>
      <c r="P35" s="409"/>
      <c r="Q35" s="410"/>
      <c r="S35" s="733"/>
      <c r="T35" s="424" t="str">
        <f>$B$20</f>
        <v>Aft</v>
      </c>
      <c r="U35" s="403"/>
      <c r="V35" s="404"/>
      <c r="W35" s="405"/>
      <c r="X35" s="406"/>
      <c r="Y35" s="407"/>
      <c r="Z35" s="408"/>
      <c r="AA35" s="405"/>
      <c r="AB35" s="406"/>
      <c r="AC35" s="403"/>
      <c r="AD35" s="409"/>
      <c r="AE35" s="403"/>
      <c r="AF35" s="409"/>
      <c r="AG35" s="403"/>
      <c r="AH35" s="409"/>
      <c r="AI35" s="410"/>
    </row>
    <row r="36" spans="1:35" ht="13.5" thickBot="1" x14ac:dyDescent="0.25">
      <c r="A36" s="734"/>
      <c r="B36" s="425" t="str">
        <f>$B$21</f>
        <v>Evn</v>
      </c>
      <c r="C36" s="282"/>
      <c r="D36" s="287"/>
      <c r="E36" s="307"/>
      <c r="F36" s="308"/>
      <c r="G36" s="283"/>
      <c r="H36" s="290"/>
      <c r="I36" s="307"/>
      <c r="J36" s="308"/>
      <c r="K36" s="282"/>
      <c r="L36" s="301"/>
      <c r="M36" s="282"/>
      <c r="N36" s="301"/>
      <c r="O36" s="282"/>
      <c r="P36" s="301"/>
      <c r="Q36" s="302"/>
      <c r="S36" s="734"/>
      <c r="T36" s="425" t="str">
        <f>$B$21</f>
        <v>Evn</v>
      </c>
      <c r="U36" s="282"/>
      <c r="V36" s="287"/>
      <c r="W36" s="307"/>
      <c r="X36" s="308"/>
      <c r="Y36" s="283"/>
      <c r="Z36" s="290"/>
      <c r="AA36" s="307"/>
      <c r="AB36" s="308"/>
      <c r="AC36" s="282"/>
      <c r="AD36" s="301"/>
      <c r="AE36" s="282"/>
      <c r="AF36" s="301"/>
      <c r="AG36" s="282"/>
      <c r="AH36" s="301"/>
      <c r="AI36" s="302"/>
    </row>
    <row r="37" spans="1:35" x14ac:dyDescent="0.2">
      <c r="A37" s="732" t="s">
        <v>44</v>
      </c>
      <c r="B37" s="423" t="str">
        <f>$B$19</f>
        <v>Mor</v>
      </c>
      <c r="C37" s="278"/>
      <c r="D37" s="285"/>
      <c r="E37" s="303"/>
      <c r="F37" s="304"/>
      <c r="G37" s="279"/>
      <c r="H37" s="288"/>
      <c r="I37" s="303"/>
      <c r="J37" s="304"/>
      <c r="K37" s="278"/>
      <c r="L37" s="297"/>
      <c r="M37" s="278"/>
      <c r="N37" s="297"/>
      <c r="O37" s="278"/>
      <c r="P37" s="297"/>
      <c r="Q37" s="298"/>
      <c r="S37" s="732" t="s">
        <v>44</v>
      </c>
      <c r="T37" s="423" t="str">
        <f>$B$19</f>
        <v>Mor</v>
      </c>
      <c r="U37" s="278"/>
      <c r="V37" s="285"/>
      <c r="W37" s="303"/>
      <c r="X37" s="304"/>
      <c r="Y37" s="279"/>
      <c r="Z37" s="288"/>
      <c r="AA37" s="303"/>
      <c r="AB37" s="304"/>
      <c r="AC37" s="278"/>
      <c r="AD37" s="297"/>
      <c r="AE37" s="278"/>
      <c r="AF37" s="297"/>
      <c r="AG37" s="278"/>
      <c r="AH37" s="297"/>
      <c r="AI37" s="298"/>
    </row>
    <row r="38" spans="1:35" x14ac:dyDescent="0.2">
      <c r="A38" s="733"/>
      <c r="B38" s="424" t="str">
        <f>$B$20</f>
        <v>Aft</v>
      </c>
      <c r="C38" s="411"/>
      <c r="D38" s="412"/>
      <c r="E38" s="413"/>
      <c r="F38" s="414"/>
      <c r="G38" s="415"/>
      <c r="H38" s="416"/>
      <c r="I38" s="413"/>
      <c r="J38" s="414"/>
      <c r="K38" s="438"/>
      <c r="L38" s="417"/>
      <c r="M38" s="438"/>
      <c r="N38" s="417"/>
      <c r="O38" s="411"/>
      <c r="P38" s="409"/>
      <c r="Q38" s="410"/>
      <c r="S38" s="733"/>
      <c r="T38" s="424" t="str">
        <f>$B$20</f>
        <v>Aft</v>
      </c>
      <c r="U38" s="411"/>
      <c r="V38" s="412"/>
      <c r="W38" s="413"/>
      <c r="X38" s="414"/>
      <c r="Y38" s="415"/>
      <c r="Z38" s="416"/>
      <c r="AA38" s="413"/>
      <c r="AB38" s="414"/>
      <c r="AC38" s="438"/>
      <c r="AD38" s="417"/>
      <c r="AE38" s="438"/>
      <c r="AF38" s="417"/>
      <c r="AG38" s="438"/>
      <c r="AH38" s="417"/>
      <c r="AI38" s="410"/>
    </row>
    <row r="39" spans="1:35" ht="13.5" thickBot="1" x14ac:dyDescent="0.25">
      <c r="A39" s="734"/>
      <c r="B39" s="425" t="str">
        <f>$B$21</f>
        <v>Evn</v>
      </c>
      <c r="C39" s="280"/>
      <c r="D39" s="286"/>
      <c r="E39" s="437"/>
      <c r="F39" s="306"/>
      <c r="G39" s="281"/>
      <c r="H39" s="289"/>
      <c r="I39" s="305"/>
      <c r="J39" s="306"/>
      <c r="K39" s="284"/>
      <c r="L39" s="299"/>
      <c r="M39" s="284"/>
      <c r="N39" s="299"/>
      <c r="O39" s="284"/>
      <c r="P39" s="301"/>
      <c r="Q39" s="302"/>
      <c r="S39" s="734"/>
      <c r="T39" s="425" t="str">
        <f>$B$21</f>
        <v>Evn</v>
      </c>
      <c r="U39" s="280"/>
      <c r="V39" s="286"/>
      <c r="W39" s="437"/>
      <c r="X39" s="306"/>
      <c r="Y39" s="281"/>
      <c r="Z39" s="289"/>
      <c r="AA39" s="305"/>
      <c r="AB39" s="306"/>
      <c r="AC39" s="284"/>
      <c r="AD39" s="299"/>
      <c r="AE39" s="284"/>
      <c r="AF39" s="299"/>
      <c r="AG39" s="284"/>
      <c r="AH39" s="299"/>
      <c r="AI39" s="302"/>
    </row>
    <row r="40" spans="1:35" ht="13.5" thickBot="1" x14ac:dyDescent="0.25">
      <c r="A40" s="763" t="s">
        <v>172</v>
      </c>
      <c r="B40" s="764"/>
      <c r="C40" s="530">
        <f ca="1">OFFSET(YTP!$E$68,0,E2-1,1,1)</f>
        <v>0.75</v>
      </c>
      <c r="D40" s="211"/>
      <c r="E40" s="530">
        <f>SUM(E19:E39)</f>
        <v>0</v>
      </c>
      <c r="F40" s="211"/>
      <c r="G40" s="530">
        <f ca="1">OFFSET(YTP!$E$69,0,E2-1,1,1)</f>
        <v>1</v>
      </c>
      <c r="H40" s="211"/>
      <c r="I40" s="530">
        <f>SUM(I19:I39)</f>
        <v>0</v>
      </c>
      <c r="J40" s="211"/>
      <c r="K40" s="530">
        <f ca="1">OFFSET(YTP!$E$67,0,E2-1,1,1)</f>
        <v>4.5</v>
      </c>
      <c r="L40" s="530">
        <f>SUM(L19:L39)</f>
        <v>0</v>
      </c>
      <c r="M40" s="530">
        <f ca="1">OFFSET(YTP!$E$70,0,E2-1,1,1)</f>
        <v>2</v>
      </c>
      <c r="N40" s="530">
        <f>SUM(N19:N39)</f>
        <v>0</v>
      </c>
      <c r="O40" s="530">
        <f ca="1">OFFSET(YTP!$E$71,0,E2-1,1,1)</f>
        <v>0</v>
      </c>
      <c r="P40" s="530">
        <f>SUM(P19:P39)</f>
        <v>0</v>
      </c>
      <c r="Q40" s="142"/>
      <c r="S40" s="763" t="s">
        <v>172</v>
      </c>
      <c r="T40" s="764"/>
      <c r="U40" s="530">
        <f ca="1">OFFSET(YTP!$E$68,0,W2-1,1,1)</f>
        <v>1.25</v>
      </c>
      <c r="V40" s="211"/>
      <c r="W40" s="530">
        <f>SUM(W19:W39)</f>
        <v>0</v>
      </c>
      <c r="X40" s="211"/>
      <c r="Y40" s="530">
        <f ca="1">OFFSET(YTP!$E$69,0,W2-1,1,1)</f>
        <v>4</v>
      </c>
      <c r="Z40" s="211"/>
      <c r="AA40" s="530">
        <f>SUM(AA19:AA39)</f>
        <v>0</v>
      </c>
      <c r="AB40" s="211"/>
      <c r="AC40" s="530">
        <f ca="1">OFFSET(YTP!$E$67,0,W2-1,1,1)</f>
        <v>3</v>
      </c>
      <c r="AD40" s="530">
        <f>SUM(AD19:AD39)</f>
        <v>0</v>
      </c>
      <c r="AE40" s="530">
        <f ca="1">OFFSET(YTP!$E$70,0,W2-1,1,1)</f>
        <v>1</v>
      </c>
      <c r="AF40" s="530">
        <f>SUM(AF19:AF39)</f>
        <v>0</v>
      </c>
      <c r="AG40" s="530">
        <f ca="1">OFFSET(YTP!$E$71,0,W2-1,1,1)</f>
        <v>0</v>
      </c>
      <c r="AH40" s="530">
        <f>SUM(AH19:AH39)</f>
        <v>0</v>
      </c>
      <c r="AI40" s="142"/>
    </row>
    <row r="41" spans="1:35" s="27" customFormat="1" ht="13.5" thickBot="1" x14ac:dyDescent="0.25">
      <c r="A41" s="107"/>
      <c r="B41" s="107"/>
      <c r="C41" s="137"/>
      <c r="D41" s="137"/>
      <c r="E41" s="137"/>
      <c r="F41" s="137"/>
      <c r="G41" s="137"/>
      <c r="H41" s="137"/>
      <c r="I41" s="137"/>
      <c r="J41" s="137"/>
      <c r="K41" s="137"/>
      <c r="L41" s="137"/>
      <c r="M41" s="137"/>
      <c r="N41" s="137"/>
      <c r="O41" s="137"/>
      <c r="P41" s="137"/>
      <c r="Q41" s="117"/>
    </row>
    <row r="42" spans="1:35" s="27" customFormat="1" ht="13.5" thickBot="1" x14ac:dyDescent="0.25">
      <c r="A42" s="107"/>
      <c r="B42" s="107"/>
      <c r="C42" s="137"/>
      <c r="D42" s="137"/>
      <c r="E42" s="137"/>
      <c r="F42" s="137"/>
      <c r="G42" s="137"/>
      <c r="H42" s="137"/>
      <c r="I42" s="137"/>
      <c r="J42" s="137"/>
      <c r="K42" s="137"/>
      <c r="L42" s="137"/>
      <c r="M42" s="765" t="s">
        <v>214</v>
      </c>
      <c r="N42" s="766"/>
      <c r="O42" s="766"/>
      <c r="P42" s="767"/>
      <c r="Q42" s="117"/>
      <c r="AE42" s="765" t="s">
        <v>214</v>
      </c>
      <c r="AF42" s="766"/>
      <c r="AG42" s="766"/>
      <c r="AH42" s="767"/>
    </row>
    <row r="43" spans="1:35" s="458" customFormat="1" ht="12.75" customHeight="1" x14ac:dyDescent="0.2">
      <c r="A43" s="690" t="s">
        <v>67</v>
      </c>
      <c r="B43" s="690"/>
      <c r="C43" s="769"/>
      <c r="D43" s="24" t="s">
        <v>31</v>
      </c>
      <c r="E43" s="277">
        <f>$E$2+2</f>
        <v>35</v>
      </c>
      <c r="F43" s="380" t="s">
        <v>209</v>
      </c>
      <c r="G43" s="130" t="s">
        <v>174</v>
      </c>
      <c r="H43" s="144">
        <f ca="1">OFFSET(YTP!$E$72,0,E43-1,1,1)</f>
        <v>6</v>
      </c>
      <c r="I43" s="131" t="s">
        <v>176</v>
      </c>
      <c r="J43" s="309">
        <f>SUM(E60:E80,I60:I80,L60:L80,P60:P80,N60:N80)</f>
        <v>0</v>
      </c>
      <c r="K43" s="770" t="s">
        <v>188</v>
      </c>
      <c r="L43" s="727">
        <f ca="1">OFFSET(YTP!$E$9,0,E43-1,1,1)</f>
        <v>0</v>
      </c>
      <c r="M43" s="485" t="str">
        <f>Score_1_label</f>
        <v>Series 1</v>
      </c>
      <c r="N43" s="428"/>
      <c r="O43" s="485" t="str">
        <f>Score_8_label</f>
        <v>Kneeling</v>
      </c>
      <c r="P43" s="429"/>
      <c r="Q43" s="91"/>
      <c r="R43" s="27"/>
      <c r="S43" s="690" t="s">
        <v>67</v>
      </c>
      <c r="T43" s="690"/>
      <c r="U43" s="769"/>
      <c r="V43" s="24" t="s">
        <v>31</v>
      </c>
      <c r="W43" s="277">
        <f>$E$2+3</f>
        <v>36</v>
      </c>
      <c r="X43" s="380" t="s">
        <v>209</v>
      </c>
      <c r="Y43" s="130" t="s">
        <v>174</v>
      </c>
      <c r="Z43" s="144">
        <f ca="1">OFFSET(YTP!$E$72,0,W43-1,1,1)</f>
        <v>11.75</v>
      </c>
      <c r="AA43" s="131" t="s">
        <v>176</v>
      </c>
      <c r="AB43" s="309">
        <f>SUM(W60:W80,AA60:AA80,AD60:AD80,AH60:AH80,AF60:AF80)</f>
        <v>0</v>
      </c>
      <c r="AC43" s="770" t="s">
        <v>188</v>
      </c>
      <c r="AD43" s="727">
        <f ca="1">OFFSET(YTP!$E$9,0,W43-1,1,1)</f>
        <v>0</v>
      </c>
      <c r="AE43" s="485" t="str">
        <f>Score_1_label</f>
        <v>Series 1</v>
      </c>
      <c r="AF43" s="428"/>
      <c r="AG43" s="485" t="str">
        <f>Score_8_label</f>
        <v>Kneeling</v>
      </c>
      <c r="AH43" s="429"/>
    </row>
    <row r="44" spans="1:35" s="458" customFormat="1" ht="12.75" customHeight="1" x14ac:dyDescent="0.2">
      <c r="A44" s="690"/>
      <c r="B44" s="690"/>
      <c r="C44" s="769"/>
      <c r="D44" s="63" t="s">
        <v>34</v>
      </c>
      <c r="E44" s="136">
        <f>YTP_Start_Date+7*(E43-1)</f>
        <v>44739</v>
      </c>
      <c r="F44" s="382">
        <f ca="1">OFFSET(YTP!$E$14,0,E43-1,1,1)</f>
        <v>0</v>
      </c>
      <c r="G44" s="132" t="s">
        <v>158</v>
      </c>
      <c r="H44" s="129">
        <f>SUM(D60:D80,H60:H80)</f>
        <v>0</v>
      </c>
      <c r="I44" s="128" t="s">
        <v>159</v>
      </c>
      <c r="J44" s="310">
        <f>SUM(F60:F80,J60:J80)</f>
        <v>0</v>
      </c>
      <c r="K44" s="771"/>
      <c r="L44" s="728"/>
      <c r="M44" s="486" t="str">
        <f>Score_2_label</f>
        <v>Series 2</v>
      </c>
      <c r="N44" s="431"/>
      <c r="O44" s="486" t="str">
        <f>Score_9_label</f>
        <v>Prone</v>
      </c>
      <c r="P44" s="432"/>
      <c r="Q44" s="91"/>
      <c r="R44" s="27"/>
      <c r="S44" s="690"/>
      <c r="T44" s="690"/>
      <c r="U44" s="769"/>
      <c r="V44" s="63" t="s">
        <v>34</v>
      </c>
      <c r="W44" s="136">
        <f>YTP_Start_Date+7*(W43-1)</f>
        <v>44746</v>
      </c>
      <c r="X44" s="382">
        <f ca="1">OFFSET(YTP!$E$14,0,W43-1,1,1)</f>
        <v>5</v>
      </c>
      <c r="Y44" s="132" t="s">
        <v>158</v>
      </c>
      <c r="Z44" s="129">
        <f>SUM(V60:V80,Z60:Z80)</f>
        <v>0</v>
      </c>
      <c r="AA44" s="128" t="s">
        <v>159</v>
      </c>
      <c r="AB44" s="310">
        <f>SUM(X60:X80,AB60:AB80)</f>
        <v>0</v>
      </c>
      <c r="AC44" s="771"/>
      <c r="AD44" s="728"/>
      <c r="AE44" s="486" t="str">
        <f>Score_2_label</f>
        <v>Series 2</v>
      </c>
      <c r="AF44" s="431"/>
      <c r="AG44" s="486" t="str">
        <f>Score_9_label</f>
        <v>Prone</v>
      </c>
      <c r="AH44" s="432"/>
    </row>
    <row r="45" spans="1:35" s="458" customFormat="1" ht="12.75" customHeight="1" thickBot="1" x14ac:dyDescent="0.25">
      <c r="A45" s="690"/>
      <c r="B45" s="690"/>
      <c r="C45" s="769"/>
      <c r="D45" s="64" t="s">
        <v>35</v>
      </c>
      <c r="E45" s="140" t="str">
        <f ca="1">IF(OFFSET(YTP!$E$6,0,E43-1,1,1)="",W4,IF(OFFSET(YTP!$E$6,0,E43-1,1,1)="General","General",IF(OFFSET(YTP!$E$6,0,E43-1,1,1)="Specific","Specific",IF(OFFSET(YTP!$E$6,0,E43-1,1,1)="Pre-Competition","Pre-Comp",IF(OFFSET(YTP!$E$6,0,E43-1,1,1)="Regular","Reg. Comp",IF(OFFSET(YTP!$E$6,0,E43-1,1,1)="Major","Major Comp",IF(OFFSET(YTP!$E$6,0,E43-1,1,1)="Taper","Taper","Transition")))))))</f>
        <v>Reg. Comp</v>
      </c>
      <c r="F45" s="379" t="s">
        <v>215</v>
      </c>
      <c r="G45" s="132" t="s">
        <v>177</v>
      </c>
      <c r="H45" s="129">
        <f ca="1">OFFSET(YTP!$E$74,0,E43-1,1,1)</f>
        <v>0</v>
      </c>
      <c r="I45" s="128" t="s">
        <v>178</v>
      </c>
      <c r="J45" s="310" t="e">
        <f>AVERAGEA(Q60:Q80)</f>
        <v>#DIV/0!</v>
      </c>
      <c r="K45" s="771"/>
      <c r="L45" s="728"/>
      <c r="M45" s="486" t="str">
        <f>Score_3_label</f>
        <v>Series 3</v>
      </c>
      <c r="N45" s="431"/>
      <c r="O45" s="486" t="str">
        <f>Score_10_label</f>
        <v>Standing</v>
      </c>
      <c r="P45" s="432"/>
      <c r="Q45" s="91"/>
      <c r="R45" s="27"/>
      <c r="S45" s="690"/>
      <c r="T45" s="690"/>
      <c r="U45" s="769"/>
      <c r="V45" s="64" t="s">
        <v>35</v>
      </c>
      <c r="W45" s="140" t="str">
        <f ca="1">IF(OFFSET(YTP!$E$6,0,W43-1,1,1)="",E45,IF(OFFSET(YTP!$E$6,0,W43-1,1,1)="General","General",IF(OFFSET(YTP!$E$6,0,W43-1,1,1)="Specific","Specific",IF(OFFSET(YTP!$E$6,0,W43-1,1,1)="Pre-Competition","Pre-Comp",IF(OFFSET(YTP!$E$6,0,W43-1,1,1)="Regular","Reg. Comp",IF(OFFSET(YTP!$E$6,0,W43-1,1,1)="Major","Major Comp",IF(OFFSET(YTP!$E$6,0,W43-1,1,1)="Taper","Taper","Transition")))))))</f>
        <v>Reg. Comp</v>
      </c>
      <c r="X45" s="379" t="s">
        <v>215</v>
      </c>
      <c r="Y45" s="132" t="s">
        <v>177</v>
      </c>
      <c r="Z45" s="129">
        <f ca="1">OFFSET(YTP!$E$74,0,W43-1,1,1)</f>
        <v>0</v>
      </c>
      <c r="AA45" s="128" t="s">
        <v>178</v>
      </c>
      <c r="AB45" s="310" t="e">
        <f>AVERAGEA(AI60:AI80)</f>
        <v>#DIV/0!</v>
      </c>
      <c r="AC45" s="771"/>
      <c r="AD45" s="728"/>
      <c r="AE45" s="486" t="str">
        <f>Score_3_label</f>
        <v>Series 3</v>
      </c>
      <c r="AF45" s="431"/>
      <c r="AG45" s="486" t="str">
        <f>Score_10_label</f>
        <v>Standing</v>
      </c>
      <c r="AH45" s="432"/>
    </row>
    <row r="46" spans="1:35" s="458" customFormat="1" ht="12.75" customHeight="1" thickBot="1" x14ac:dyDescent="0.25">
      <c r="A46" s="99"/>
      <c r="B46" s="99"/>
      <c r="C46" s="143"/>
      <c r="D46" s="143"/>
      <c r="E46" s="143"/>
      <c r="F46" s="383">
        <f ca="1">OFFSET(YTP!$E$15,0,E43-1,1,1)</f>
        <v>4</v>
      </c>
      <c r="G46" s="133" t="s">
        <v>175</v>
      </c>
      <c r="H46" s="135">
        <f ca="1">OFFSET(YTP!$E$75,0,E43-1,1,1)</f>
        <v>0</v>
      </c>
      <c r="I46" s="134" t="s">
        <v>151</v>
      </c>
      <c r="J46" s="311" t="e">
        <f>((100*J43/YTP!$E$66)/7.5)*(J45/10)</f>
        <v>#DIV/0!</v>
      </c>
      <c r="K46" s="771"/>
      <c r="L46" s="728"/>
      <c r="M46" s="486" t="str">
        <f>Score_4_label</f>
        <v>Series 4</v>
      </c>
      <c r="N46" s="431"/>
      <c r="O46" s="486" t="str">
        <f>Score_11_label</f>
        <v>Qualifier</v>
      </c>
      <c r="P46" s="432"/>
      <c r="Q46" s="91"/>
      <c r="R46" s="27"/>
      <c r="S46" s="99"/>
      <c r="T46" s="99"/>
      <c r="U46" s="143"/>
      <c r="V46" s="143"/>
      <c r="W46" s="143"/>
      <c r="X46" s="383">
        <f ca="1">OFFSET(YTP!$E$15,0,W43-1,1,1)</f>
        <v>2</v>
      </c>
      <c r="Y46" s="133" t="s">
        <v>175</v>
      </c>
      <c r="Z46" s="135">
        <f ca="1">OFFSET(YTP!$E$75,0,W43-1,1,1)</f>
        <v>0</v>
      </c>
      <c r="AA46" s="134" t="s">
        <v>151</v>
      </c>
      <c r="AB46" s="311" t="e">
        <f>((100*AB43/YTP!$E$66)/7.5)*(AB45/10)</f>
        <v>#DIV/0!</v>
      </c>
      <c r="AC46" s="771"/>
      <c r="AD46" s="728"/>
      <c r="AE46" s="486" t="str">
        <f>Score_4_label</f>
        <v>Series 4</v>
      </c>
      <c r="AF46" s="431"/>
      <c r="AG46" s="486" t="str">
        <f>Score_11_label</f>
        <v>Qualifier</v>
      </c>
      <c r="AH46" s="432"/>
    </row>
    <row r="47" spans="1:35" s="27" customFormat="1" ht="12.75" customHeight="1" x14ac:dyDescent="0.2">
      <c r="A47" s="99"/>
      <c r="B47" s="99"/>
      <c r="C47" s="143"/>
      <c r="D47" s="143"/>
      <c r="E47" s="143"/>
      <c r="F47" s="103"/>
      <c r="G47" s="99"/>
      <c r="H47" s="102"/>
      <c r="I47" s="99"/>
      <c r="J47" s="102"/>
      <c r="K47" s="771"/>
      <c r="L47" s="728"/>
      <c r="M47" s="486" t="str">
        <f>Score_5_label</f>
        <v>Series 5</v>
      </c>
      <c r="N47" s="436"/>
      <c r="O47" s="486">
        <f>Score_12_label</f>
        <v>0</v>
      </c>
      <c r="P47" s="432"/>
      <c r="Q47" s="401"/>
      <c r="S47" s="99"/>
      <c r="T47" s="99"/>
      <c r="U47" s="143"/>
      <c r="V47" s="143"/>
      <c r="W47" s="143"/>
      <c r="X47" s="103"/>
      <c r="Y47" s="99"/>
      <c r="Z47" s="102"/>
      <c r="AA47" s="99"/>
      <c r="AB47" s="102"/>
      <c r="AC47" s="771"/>
      <c r="AD47" s="728"/>
      <c r="AE47" s="486" t="str">
        <f>Score_5_label</f>
        <v>Series 5</v>
      </c>
      <c r="AF47" s="436"/>
      <c r="AG47" s="486">
        <f>Score_12_label</f>
        <v>0</v>
      </c>
      <c r="AH47" s="432"/>
    </row>
    <row r="48" spans="1:35" s="27" customFormat="1" ht="12.75" customHeight="1" x14ac:dyDescent="0.2">
      <c r="A48" s="99"/>
      <c r="B48" s="99"/>
      <c r="C48" s="143"/>
      <c r="D48" s="143"/>
      <c r="E48" s="143"/>
      <c r="F48" s="103"/>
      <c r="G48" s="99"/>
      <c r="H48" s="102"/>
      <c r="I48" s="99"/>
      <c r="J48" s="102"/>
      <c r="K48" s="771"/>
      <c r="L48" s="728"/>
      <c r="M48" s="486" t="str">
        <f>Score_6_label</f>
        <v>Series 6</v>
      </c>
      <c r="N48" s="431"/>
      <c r="O48" s="486">
        <f>Score_13_label</f>
        <v>0</v>
      </c>
      <c r="P48" s="432"/>
      <c r="Q48" s="401"/>
      <c r="S48" s="99"/>
      <c r="T48" s="99"/>
      <c r="U48" s="143"/>
      <c r="V48" s="143"/>
      <c r="W48" s="143"/>
      <c r="X48" s="103"/>
      <c r="Y48" s="99"/>
      <c r="Z48" s="102"/>
      <c r="AA48" s="99"/>
      <c r="AB48" s="102"/>
      <c r="AC48" s="771"/>
      <c r="AD48" s="728"/>
      <c r="AE48" s="486" t="str">
        <f>Score_6_label</f>
        <v>Series 6</v>
      </c>
      <c r="AF48" s="431"/>
      <c r="AG48" s="486">
        <f>Score_13_label</f>
        <v>0</v>
      </c>
      <c r="AH48" s="432"/>
    </row>
    <row r="49" spans="1:35" s="27" customFormat="1" ht="12.75" customHeight="1" thickBot="1" x14ac:dyDescent="0.25">
      <c r="A49" s="99"/>
      <c r="B49" s="99"/>
      <c r="C49" s="143"/>
      <c r="D49" s="143"/>
      <c r="E49" s="143"/>
      <c r="F49" s="103"/>
      <c r="G49" s="99"/>
      <c r="H49" s="102"/>
      <c r="I49" s="99"/>
      <c r="J49" s="102"/>
      <c r="K49" s="772"/>
      <c r="L49" s="729"/>
      <c r="M49" s="487" t="str">
        <f>Score_7_label</f>
        <v>Qualifier</v>
      </c>
      <c r="N49" s="434"/>
      <c r="O49" s="487">
        <f>Score_14_label</f>
        <v>0</v>
      </c>
      <c r="P49" s="435"/>
      <c r="Q49" s="401"/>
      <c r="S49" s="99"/>
      <c r="T49" s="99"/>
      <c r="U49" s="143"/>
      <c r="V49" s="143"/>
      <c r="W49" s="143"/>
      <c r="X49" s="103"/>
      <c r="Y49" s="99"/>
      <c r="Z49" s="102"/>
      <c r="AA49" s="99"/>
      <c r="AB49" s="102"/>
      <c r="AC49" s="772"/>
      <c r="AD49" s="729"/>
      <c r="AE49" s="487" t="str">
        <f>Score_7_label</f>
        <v>Qualifier</v>
      </c>
      <c r="AF49" s="434"/>
      <c r="AG49" s="487">
        <f>Score_14_label</f>
        <v>0</v>
      </c>
      <c r="AH49" s="435"/>
    </row>
    <row r="50" spans="1:35" ht="12.75" customHeight="1" thickBot="1" x14ac:dyDescent="0.25">
      <c r="A50" s="1"/>
      <c r="B50" s="1"/>
      <c r="C50" s="1"/>
      <c r="D50" s="1"/>
      <c r="E50" s="1"/>
      <c r="F50" s="1"/>
      <c r="K50" s="1"/>
      <c r="L50" s="1"/>
      <c r="M50" s="13"/>
      <c r="N50" s="91"/>
      <c r="O50" s="13"/>
      <c r="P50" s="91"/>
      <c r="Q50" s="27"/>
      <c r="R50" s="1"/>
      <c r="S50" s="1"/>
      <c r="T50" s="1"/>
      <c r="U50" s="1"/>
      <c r="V50" s="1"/>
      <c r="W50" s="1"/>
      <c r="X50" s="1"/>
      <c r="AC50" s="1"/>
      <c r="AD50" s="1"/>
      <c r="AE50" s="13"/>
      <c r="AF50" s="91"/>
      <c r="AG50" s="27"/>
    </row>
    <row r="51" spans="1:35" ht="12.75" customHeight="1" thickBot="1" x14ac:dyDescent="0.25">
      <c r="A51" s="748" t="s">
        <v>66</v>
      </c>
      <c r="B51" s="749"/>
      <c r="C51" s="768" t="s">
        <v>150</v>
      </c>
      <c r="D51" s="754"/>
      <c r="E51" s="754"/>
      <c r="F51" s="754"/>
      <c r="G51" s="754"/>
      <c r="H51" s="754"/>
      <c r="I51" s="754"/>
      <c r="J51" s="754"/>
      <c r="K51" s="754"/>
      <c r="L51" s="754"/>
      <c r="M51" s="754"/>
      <c r="N51" s="754"/>
      <c r="O51" s="754"/>
      <c r="P51" s="754"/>
      <c r="Q51" s="755"/>
      <c r="S51" s="748" t="s">
        <v>66</v>
      </c>
      <c r="T51" s="749"/>
      <c r="U51" s="768" t="s">
        <v>150</v>
      </c>
      <c r="V51" s="754"/>
      <c r="W51" s="754"/>
      <c r="X51" s="754"/>
      <c r="Y51" s="754"/>
      <c r="Z51" s="754"/>
      <c r="AA51" s="754"/>
      <c r="AB51" s="754"/>
      <c r="AC51" s="754"/>
      <c r="AD51" s="754"/>
      <c r="AE51" s="754"/>
      <c r="AF51" s="754"/>
      <c r="AG51" s="754"/>
      <c r="AH51" s="754"/>
      <c r="AI51" s="755"/>
    </row>
    <row r="52" spans="1:35" ht="12.75" customHeight="1" x14ac:dyDescent="0.2">
      <c r="A52" s="750"/>
      <c r="B52" s="751"/>
      <c r="C52" s="145" t="s">
        <v>5</v>
      </c>
      <c r="D52" s="759" t="s">
        <v>160</v>
      </c>
      <c r="E52" s="760"/>
      <c r="F52" s="760"/>
      <c r="G52" s="760"/>
      <c r="H52" s="760"/>
      <c r="I52" s="760"/>
      <c r="J52" s="760"/>
      <c r="K52" s="760"/>
      <c r="L52" s="760"/>
      <c r="M52" s="760"/>
      <c r="N52" s="760"/>
      <c r="O52" s="760"/>
      <c r="P52" s="760"/>
      <c r="Q52" s="761"/>
      <c r="S52" s="750"/>
      <c r="T52" s="751"/>
      <c r="U52" s="145" t="s">
        <v>5</v>
      </c>
      <c r="V52" s="759" t="s">
        <v>160</v>
      </c>
      <c r="W52" s="760"/>
      <c r="X52" s="760"/>
      <c r="Y52" s="760"/>
      <c r="Z52" s="760"/>
      <c r="AA52" s="760"/>
      <c r="AB52" s="760"/>
      <c r="AC52" s="760"/>
      <c r="AD52" s="760"/>
      <c r="AE52" s="760"/>
      <c r="AF52" s="760"/>
      <c r="AG52" s="760"/>
      <c r="AH52" s="760"/>
      <c r="AI52" s="761"/>
    </row>
    <row r="53" spans="1:35" ht="12.75" customHeight="1" x14ac:dyDescent="0.2">
      <c r="A53" s="750"/>
      <c r="B53" s="751"/>
      <c r="C53" s="146" t="s">
        <v>4</v>
      </c>
      <c r="D53" s="756"/>
      <c r="E53" s="757"/>
      <c r="F53" s="757"/>
      <c r="G53" s="757"/>
      <c r="H53" s="757"/>
      <c r="I53" s="757"/>
      <c r="J53" s="757"/>
      <c r="K53" s="757"/>
      <c r="L53" s="757"/>
      <c r="M53" s="757"/>
      <c r="N53" s="757"/>
      <c r="O53" s="757"/>
      <c r="P53" s="757"/>
      <c r="Q53" s="758"/>
      <c r="S53" s="750"/>
      <c r="T53" s="751"/>
      <c r="U53" s="146" t="s">
        <v>4</v>
      </c>
      <c r="V53" s="756"/>
      <c r="W53" s="757"/>
      <c r="X53" s="757"/>
      <c r="Y53" s="757"/>
      <c r="Z53" s="757"/>
      <c r="AA53" s="757"/>
      <c r="AB53" s="757"/>
      <c r="AC53" s="757"/>
      <c r="AD53" s="757"/>
      <c r="AE53" s="757"/>
      <c r="AF53" s="757"/>
      <c r="AG53" s="757"/>
      <c r="AH53" s="757"/>
      <c r="AI53" s="758"/>
    </row>
    <row r="54" spans="1:35" ht="12.75" customHeight="1" x14ac:dyDescent="0.2">
      <c r="A54" s="750"/>
      <c r="B54" s="751"/>
      <c r="C54" s="146" t="s">
        <v>3</v>
      </c>
      <c r="D54" s="756"/>
      <c r="E54" s="757"/>
      <c r="F54" s="757"/>
      <c r="G54" s="757"/>
      <c r="H54" s="757"/>
      <c r="I54" s="757"/>
      <c r="J54" s="757"/>
      <c r="K54" s="757"/>
      <c r="L54" s="757"/>
      <c r="M54" s="757"/>
      <c r="N54" s="757"/>
      <c r="O54" s="757"/>
      <c r="P54" s="757"/>
      <c r="Q54" s="758"/>
      <c r="S54" s="750"/>
      <c r="T54" s="751"/>
      <c r="U54" s="146" t="s">
        <v>3</v>
      </c>
      <c r="V54" s="756"/>
      <c r="W54" s="757"/>
      <c r="X54" s="757"/>
      <c r="Y54" s="757"/>
      <c r="Z54" s="757"/>
      <c r="AA54" s="757"/>
      <c r="AB54" s="757"/>
      <c r="AC54" s="757"/>
      <c r="AD54" s="757"/>
      <c r="AE54" s="757"/>
      <c r="AF54" s="757"/>
      <c r="AG54" s="757"/>
      <c r="AH54" s="757"/>
      <c r="AI54" s="758"/>
    </row>
    <row r="55" spans="1:35" ht="12.75" customHeight="1" x14ac:dyDescent="0.2">
      <c r="A55" s="750"/>
      <c r="B55" s="751"/>
      <c r="C55" s="147" t="s">
        <v>6</v>
      </c>
      <c r="D55" s="756"/>
      <c r="E55" s="757"/>
      <c r="F55" s="757"/>
      <c r="G55" s="757"/>
      <c r="H55" s="757"/>
      <c r="I55" s="757"/>
      <c r="J55" s="757"/>
      <c r="K55" s="757"/>
      <c r="L55" s="757"/>
      <c r="M55" s="757"/>
      <c r="N55" s="757"/>
      <c r="O55" s="757"/>
      <c r="P55" s="757"/>
      <c r="Q55" s="758"/>
      <c r="S55" s="750"/>
      <c r="T55" s="751"/>
      <c r="U55" s="147" t="s">
        <v>6</v>
      </c>
      <c r="V55" s="756"/>
      <c r="W55" s="757"/>
      <c r="X55" s="757"/>
      <c r="Y55" s="757"/>
      <c r="Z55" s="757"/>
      <c r="AA55" s="757"/>
      <c r="AB55" s="757"/>
      <c r="AC55" s="757"/>
      <c r="AD55" s="757"/>
      <c r="AE55" s="757"/>
      <c r="AF55" s="757"/>
      <c r="AG55" s="757"/>
      <c r="AH55" s="757"/>
      <c r="AI55" s="758"/>
    </row>
    <row r="56" spans="1:35" ht="12.75" customHeight="1" thickBot="1" x14ac:dyDescent="0.25">
      <c r="A56" s="752"/>
      <c r="B56" s="753"/>
      <c r="C56" s="148" t="s">
        <v>37</v>
      </c>
      <c r="D56" s="735"/>
      <c r="E56" s="736"/>
      <c r="F56" s="736"/>
      <c r="G56" s="736"/>
      <c r="H56" s="736"/>
      <c r="I56" s="736"/>
      <c r="J56" s="736"/>
      <c r="K56" s="736"/>
      <c r="L56" s="736"/>
      <c r="M56" s="736"/>
      <c r="N56" s="736"/>
      <c r="O56" s="736"/>
      <c r="P56" s="736"/>
      <c r="Q56" s="737"/>
      <c r="S56" s="752"/>
      <c r="T56" s="753"/>
      <c r="U56" s="148" t="s">
        <v>37</v>
      </c>
      <c r="V56" s="735"/>
      <c r="W56" s="736"/>
      <c r="X56" s="736"/>
      <c r="Y56" s="736"/>
      <c r="Z56" s="736"/>
      <c r="AA56" s="736"/>
      <c r="AB56" s="736"/>
      <c r="AC56" s="736"/>
      <c r="AD56" s="736"/>
      <c r="AE56" s="736"/>
      <c r="AF56" s="736"/>
      <c r="AG56" s="736"/>
      <c r="AH56" s="736"/>
      <c r="AI56" s="737"/>
    </row>
    <row r="57" spans="1:35" ht="12.75" customHeight="1" thickBot="1" x14ac:dyDescent="0.25">
      <c r="A57" s="1"/>
      <c r="B57" s="1"/>
      <c r="C57" s="1"/>
      <c r="D57" s="1"/>
      <c r="E57" s="1"/>
      <c r="F57" s="1"/>
      <c r="G57" s="1"/>
      <c r="H57" s="1"/>
      <c r="I57" s="1"/>
      <c r="J57" s="1"/>
      <c r="K57" s="1"/>
      <c r="L57" s="1"/>
      <c r="M57" s="1"/>
      <c r="N57" s="13"/>
      <c r="O57" s="1"/>
      <c r="P57" s="13"/>
      <c r="Q57" s="114"/>
      <c r="S57" s="1"/>
      <c r="T57" s="1"/>
      <c r="U57" s="1"/>
      <c r="V57" s="1"/>
      <c r="W57" s="1"/>
      <c r="X57" s="1"/>
      <c r="Y57" s="1"/>
      <c r="Z57" s="1"/>
      <c r="AA57" s="1"/>
      <c r="AB57" s="1"/>
      <c r="AC57" s="1"/>
      <c r="AD57" s="1"/>
      <c r="AE57" s="1"/>
      <c r="AF57" s="13"/>
      <c r="AG57" s="114"/>
    </row>
    <row r="58" spans="1:35" ht="12.75" customHeight="1" thickBot="1" x14ac:dyDescent="0.25">
      <c r="A58" s="738"/>
      <c r="B58" s="739"/>
      <c r="C58" s="742" t="s">
        <v>5</v>
      </c>
      <c r="D58" s="743"/>
      <c r="E58" s="744"/>
      <c r="F58" s="745"/>
      <c r="G58" s="742" t="s">
        <v>4</v>
      </c>
      <c r="H58" s="743"/>
      <c r="I58" s="744"/>
      <c r="J58" s="745"/>
      <c r="K58" s="730" t="s">
        <v>3</v>
      </c>
      <c r="L58" s="731"/>
      <c r="M58" s="730" t="s">
        <v>6</v>
      </c>
      <c r="N58" s="731"/>
      <c r="O58" s="730" t="s">
        <v>171</v>
      </c>
      <c r="P58" s="731"/>
      <c r="Q58" s="746" t="s">
        <v>173</v>
      </c>
      <c r="R58" s="296" t="s">
        <v>104</v>
      </c>
      <c r="S58" s="738"/>
      <c r="T58" s="739"/>
      <c r="U58" s="742" t="s">
        <v>5</v>
      </c>
      <c r="V58" s="743"/>
      <c r="W58" s="744"/>
      <c r="X58" s="745"/>
      <c r="Y58" s="742" t="s">
        <v>4</v>
      </c>
      <c r="Z58" s="743"/>
      <c r="AA58" s="744"/>
      <c r="AB58" s="745"/>
      <c r="AC58" s="730" t="s">
        <v>3</v>
      </c>
      <c r="AD58" s="731"/>
      <c r="AE58" s="730" t="s">
        <v>6</v>
      </c>
      <c r="AF58" s="731"/>
      <c r="AG58" s="730" t="s">
        <v>171</v>
      </c>
      <c r="AH58" s="731"/>
      <c r="AI58" s="746" t="s">
        <v>173</v>
      </c>
    </row>
    <row r="59" spans="1:35" ht="26.1" customHeight="1" thickBot="1" x14ac:dyDescent="0.25">
      <c r="A59" s="740"/>
      <c r="B59" s="741"/>
      <c r="C59" s="291" t="s">
        <v>154</v>
      </c>
      <c r="D59" s="295" t="s">
        <v>157</v>
      </c>
      <c r="E59" s="292" t="s">
        <v>155</v>
      </c>
      <c r="F59" s="295" t="s">
        <v>157</v>
      </c>
      <c r="G59" s="291" t="s">
        <v>154</v>
      </c>
      <c r="H59" s="293" t="s">
        <v>157</v>
      </c>
      <c r="I59" s="292" t="s">
        <v>155</v>
      </c>
      <c r="J59" s="295" t="s">
        <v>157</v>
      </c>
      <c r="K59" s="291" t="s">
        <v>154</v>
      </c>
      <c r="L59" s="294" t="s">
        <v>155</v>
      </c>
      <c r="M59" s="291" t="s">
        <v>154</v>
      </c>
      <c r="N59" s="294" t="s">
        <v>155</v>
      </c>
      <c r="O59" s="291" t="s">
        <v>154</v>
      </c>
      <c r="P59" s="294" t="s">
        <v>155</v>
      </c>
      <c r="Q59" s="747"/>
      <c r="R59" s="296"/>
      <c r="S59" s="740"/>
      <c r="T59" s="741"/>
      <c r="U59" s="291" t="s">
        <v>154</v>
      </c>
      <c r="V59" s="295" t="s">
        <v>157</v>
      </c>
      <c r="W59" s="292" t="s">
        <v>155</v>
      </c>
      <c r="X59" s="295" t="s">
        <v>157</v>
      </c>
      <c r="Y59" s="291" t="s">
        <v>154</v>
      </c>
      <c r="Z59" s="293" t="s">
        <v>157</v>
      </c>
      <c r="AA59" s="292" t="s">
        <v>155</v>
      </c>
      <c r="AB59" s="295" t="s">
        <v>157</v>
      </c>
      <c r="AC59" s="291" t="s">
        <v>154</v>
      </c>
      <c r="AD59" s="294" t="s">
        <v>155</v>
      </c>
      <c r="AE59" s="291" t="s">
        <v>154</v>
      </c>
      <c r="AF59" s="294" t="s">
        <v>155</v>
      </c>
      <c r="AG59" s="291" t="s">
        <v>154</v>
      </c>
      <c r="AH59" s="294" t="s">
        <v>155</v>
      </c>
      <c r="AI59" s="747"/>
    </row>
    <row r="60" spans="1:35" ht="12.75" customHeight="1" x14ac:dyDescent="0.2">
      <c r="A60" s="732" t="s">
        <v>15</v>
      </c>
      <c r="B60" s="423" t="str">
        <f>$B$19</f>
        <v>Mor</v>
      </c>
      <c r="C60" s="278"/>
      <c r="D60" s="285"/>
      <c r="E60" s="303"/>
      <c r="F60" s="304"/>
      <c r="G60" s="279"/>
      <c r="H60" s="288"/>
      <c r="I60" s="303"/>
      <c r="J60" s="304"/>
      <c r="K60" s="278"/>
      <c r="L60" s="297"/>
      <c r="M60" s="278"/>
      <c r="N60" s="297"/>
      <c r="O60" s="278"/>
      <c r="P60" s="297"/>
      <c r="Q60" s="298"/>
      <c r="S60" s="732" t="s">
        <v>15</v>
      </c>
      <c r="T60" s="423" t="str">
        <f>$B$19</f>
        <v>Mor</v>
      </c>
      <c r="U60" s="278"/>
      <c r="V60" s="285"/>
      <c r="W60" s="303"/>
      <c r="X60" s="304"/>
      <c r="Y60" s="279"/>
      <c r="Z60" s="288"/>
      <c r="AA60" s="303"/>
      <c r="AB60" s="304"/>
      <c r="AC60" s="278"/>
      <c r="AD60" s="297"/>
      <c r="AE60" s="278"/>
      <c r="AF60" s="297"/>
      <c r="AG60" s="278"/>
      <c r="AH60" s="297"/>
      <c r="AI60" s="298"/>
    </row>
    <row r="61" spans="1:35" ht="12.75" customHeight="1" x14ac:dyDescent="0.2">
      <c r="A61" s="733"/>
      <c r="B61" s="424" t="str">
        <f>$B$20</f>
        <v>Aft</v>
      </c>
      <c r="C61" s="411"/>
      <c r="D61" s="412"/>
      <c r="E61" s="413"/>
      <c r="F61" s="414"/>
      <c r="G61" s="415"/>
      <c r="H61" s="416"/>
      <c r="I61" s="413"/>
      <c r="J61" s="414"/>
      <c r="K61" s="411"/>
      <c r="L61" s="417"/>
      <c r="M61" s="411"/>
      <c r="N61" s="417"/>
      <c r="O61" s="411"/>
      <c r="P61" s="417"/>
      <c r="Q61" s="418"/>
      <c r="S61" s="733"/>
      <c r="T61" s="424" t="str">
        <f>$B$20</f>
        <v>Aft</v>
      </c>
      <c r="U61" s="411"/>
      <c r="V61" s="412"/>
      <c r="W61" s="413"/>
      <c r="X61" s="414"/>
      <c r="Y61" s="415"/>
      <c r="Z61" s="416"/>
      <c r="AA61" s="413"/>
      <c r="AB61" s="414"/>
      <c r="AC61" s="411"/>
      <c r="AD61" s="417"/>
      <c r="AE61" s="411"/>
      <c r="AF61" s="417"/>
      <c r="AG61" s="411"/>
      <c r="AH61" s="417"/>
      <c r="AI61" s="418"/>
    </row>
    <row r="62" spans="1:35" ht="12.75" customHeight="1" thickBot="1" x14ac:dyDescent="0.25">
      <c r="A62" s="734"/>
      <c r="B62" s="425" t="str">
        <f>$B$21</f>
        <v>Evn</v>
      </c>
      <c r="C62" s="280"/>
      <c r="D62" s="286"/>
      <c r="E62" s="305"/>
      <c r="F62" s="306"/>
      <c r="G62" s="281"/>
      <c r="H62" s="289"/>
      <c r="I62" s="305"/>
      <c r="J62" s="306"/>
      <c r="K62" s="280"/>
      <c r="L62" s="299"/>
      <c r="M62" s="280"/>
      <c r="N62" s="299"/>
      <c r="O62" s="280"/>
      <c r="P62" s="299"/>
      <c r="Q62" s="300"/>
      <c r="S62" s="734"/>
      <c r="T62" s="425" t="str">
        <f>$B$21</f>
        <v>Evn</v>
      </c>
      <c r="U62" s="280"/>
      <c r="V62" s="286"/>
      <c r="W62" s="305"/>
      <c r="X62" s="306"/>
      <c r="Y62" s="281"/>
      <c r="Z62" s="289"/>
      <c r="AA62" s="305"/>
      <c r="AB62" s="306"/>
      <c r="AC62" s="280"/>
      <c r="AD62" s="299"/>
      <c r="AE62" s="280"/>
      <c r="AF62" s="299"/>
      <c r="AG62" s="280"/>
      <c r="AH62" s="299"/>
      <c r="AI62" s="300"/>
    </row>
    <row r="63" spans="1:35" ht="12.75" customHeight="1" x14ac:dyDescent="0.2">
      <c r="A63" s="732" t="s">
        <v>40</v>
      </c>
      <c r="B63" s="423" t="str">
        <f>$B$19</f>
        <v>Mor</v>
      </c>
      <c r="C63" s="278"/>
      <c r="D63" s="285"/>
      <c r="E63" s="303"/>
      <c r="F63" s="304"/>
      <c r="G63" s="279"/>
      <c r="H63" s="288"/>
      <c r="I63" s="303"/>
      <c r="J63" s="304"/>
      <c r="K63" s="278"/>
      <c r="L63" s="297"/>
      <c r="M63" s="278"/>
      <c r="N63" s="297"/>
      <c r="O63" s="278"/>
      <c r="P63" s="297"/>
      <c r="Q63" s="298"/>
      <c r="S63" s="732" t="s">
        <v>40</v>
      </c>
      <c r="T63" s="423" t="str">
        <f>$B$19</f>
        <v>Mor</v>
      </c>
      <c r="U63" s="278"/>
      <c r="V63" s="285"/>
      <c r="W63" s="303"/>
      <c r="X63" s="304"/>
      <c r="Y63" s="279"/>
      <c r="Z63" s="288"/>
      <c r="AA63" s="303"/>
      <c r="AB63" s="304"/>
      <c r="AC63" s="278"/>
      <c r="AD63" s="297"/>
      <c r="AE63" s="278"/>
      <c r="AF63" s="297"/>
      <c r="AG63" s="278"/>
      <c r="AH63" s="297"/>
      <c r="AI63" s="298"/>
    </row>
    <row r="64" spans="1:35" ht="12.75" customHeight="1" x14ac:dyDescent="0.2">
      <c r="A64" s="733"/>
      <c r="B64" s="424" t="str">
        <f>$B$20</f>
        <v>Aft</v>
      </c>
      <c r="C64" s="403"/>
      <c r="D64" s="404"/>
      <c r="E64" s="405"/>
      <c r="F64" s="406"/>
      <c r="G64" s="407"/>
      <c r="H64" s="408"/>
      <c r="I64" s="405"/>
      <c r="J64" s="406"/>
      <c r="K64" s="403"/>
      <c r="L64" s="409"/>
      <c r="M64" s="403"/>
      <c r="N64" s="409"/>
      <c r="O64" s="403"/>
      <c r="P64" s="409"/>
      <c r="Q64" s="410"/>
      <c r="S64" s="733"/>
      <c r="T64" s="424" t="str">
        <f>$B$20</f>
        <v>Aft</v>
      </c>
      <c r="U64" s="403"/>
      <c r="V64" s="404"/>
      <c r="W64" s="405"/>
      <c r="X64" s="406"/>
      <c r="Y64" s="407"/>
      <c r="Z64" s="408"/>
      <c r="AA64" s="405"/>
      <c r="AB64" s="406"/>
      <c r="AC64" s="403"/>
      <c r="AD64" s="409"/>
      <c r="AE64" s="403"/>
      <c r="AF64" s="409"/>
      <c r="AG64" s="403"/>
      <c r="AH64" s="409"/>
      <c r="AI64" s="410"/>
    </row>
    <row r="65" spans="1:35" ht="12.75" customHeight="1" thickBot="1" x14ac:dyDescent="0.25">
      <c r="A65" s="734"/>
      <c r="B65" s="425" t="str">
        <f>$B$21</f>
        <v>Evn</v>
      </c>
      <c r="C65" s="282"/>
      <c r="D65" s="287"/>
      <c r="E65" s="307"/>
      <c r="F65" s="308"/>
      <c r="G65" s="283"/>
      <c r="H65" s="290"/>
      <c r="I65" s="307"/>
      <c r="J65" s="308"/>
      <c r="K65" s="282"/>
      <c r="L65" s="301"/>
      <c r="M65" s="282"/>
      <c r="N65" s="301"/>
      <c r="O65" s="282"/>
      <c r="P65" s="301"/>
      <c r="Q65" s="302"/>
      <c r="S65" s="734"/>
      <c r="T65" s="425" t="str">
        <f>$B$21</f>
        <v>Evn</v>
      </c>
      <c r="U65" s="282"/>
      <c r="V65" s="287"/>
      <c r="W65" s="307"/>
      <c r="X65" s="308"/>
      <c r="Y65" s="283"/>
      <c r="Z65" s="290"/>
      <c r="AA65" s="307"/>
      <c r="AB65" s="308"/>
      <c r="AC65" s="282"/>
      <c r="AD65" s="301"/>
      <c r="AE65" s="282"/>
      <c r="AF65" s="301"/>
      <c r="AG65" s="282"/>
      <c r="AH65" s="301"/>
      <c r="AI65" s="302"/>
    </row>
    <row r="66" spans="1:35" ht="12.75" customHeight="1" x14ac:dyDescent="0.2">
      <c r="A66" s="732" t="s">
        <v>41</v>
      </c>
      <c r="B66" s="423" t="str">
        <f>$B$19</f>
        <v>Mor</v>
      </c>
      <c r="C66" s="278"/>
      <c r="D66" s="285"/>
      <c r="E66" s="303"/>
      <c r="F66" s="304"/>
      <c r="G66" s="279"/>
      <c r="H66" s="288"/>
      <c r="I66" s="303"/>
      <c r="J66" s="304"/>
      <c r="K66" s="278"/>
      <c r="L66" s="297"/>
      <c r="M66" s="278"/>
      <c r="N66" s="297"/>
      <c r="O66" s="278"/>
      <c r="P66" s="297"/>
      <c r="Q66" s="298"/>
      <c r="S66" s="732" t="s">
        <v>41</v>
      </c>
      <c r="T66" s="423" t="str">
        <f>$B$19</f>
        <v>Mor</v>
      </c>
      <c r="U66" s="278"/>
      <c r="V66" s="285"/>
      <c r="W66" s="303"/>
      <c r="X66" s="304"/>
      <c r="Y66" s="279"/>
      <c r="Z66" s="288"/>
      <c r="AA66" s="303"/>
      <c r="AB66" s="304"/>
      <c r="AC66" s="278"/>
      <c r="AD66" s="297"/>
      <c r="AE66" s="278"/>
      <c r="AF66" s="297"/>
      <c r="AG66" s="278"/>
      <c r="AH66" s="297"/>
      <c r="AI66" s="298"/>
    </row>
    <row r="67" spans="1:35" ht="12.75" customHeight="1" x14ac:dyDescent="0.2">
      <c r="A67" s="733"/>
      <c r="B67" s="424" t="str">
        <f>$B$20</f>
        <v>Aft</v>
      </c>
      <c r="C67" s="403"/>
      <c r="D67" s="404"/>
      <c r="E67" s="405"/>
      <c r="F67" s="406"/>
      <c r="G67" s="407"/>
      <c r="H67" s="408"/>
      <c r="I67" s="405"/>
      <c r="J67" s="406"/>
      <c r="K67" s="403"/>
      <c r="L67" s="409"/>
      <c r="M67" s="403"/>
      <c r="N67" s="409"/>
      <c r="O67" s="403"/>
      <c r="P67" s="409"/>
      <c r="Q67" s="410"/>
      <c r="S67" s="733"/>
      <c r="T67" s="424" t="str">
        <f>$B$20</f>
        <v>Aft</v>
      </c>
      <c r="U67" s="403"/>
      <c r="V67" s="404"/>
      <c r="W67" s="405"/>
      <c r="X67" s="406"/>
      <c r="Y67" s="407"/>
      <c r="Z67" s="408"/>
      <c r="AA67" s="405"/>
      <c r="AB67" s="406"/>
      <c r="AC67" s="403"/>
      <c r="AD67" s="409"/>
      <c r="AE67" s="403"/>
      <c r="AF67" s="409"/>
      <c r="AG67" s="403"/>
      <c r="AH67" s="409"/>
      <c r="AI67" s="410"/>
    </row>
    <row r="68" spans="1:35" ht="12.75" customHeight="1" thickBot="1" x14ac:dyDescent="0.25">
      <c r="A68" s="734"/>
      <c r="B68" s="425" t="str">
        <f>$B$21</f>
        <v>Evn</v>
      </c>
      <c r="C68" s="282"/>
      <c r="D68" s="287"/>
      <c r="E68" s="307"/>
      <c r="F68" s="308"/>
      <c r="G68" s="283"/>
      <c r="H68" s="290"/>
      <c r="I68" s="307"/>
      <c r="J68" s="308"/>
      <c r="K68" s="282"/>
      <c r="L68" s="301"/>
      <c r="M68" s="282"/>
      <c r="N68" s="301"/>
      <c r="O68" s="282"/>
      <c r="P68" s="301"/>
      <c r="Q68" s="302"/>
      <c r="S68" s="734"/>
      <c r="T68" s="425" t="str">
        <f>$B$21</f>
        <v>Evn</v>
      </c>
      <c r="U68" s="282"/>
      <c r="V68" s="287"/>
      <c r="W68" s="307"/>
      <c r="X68" s="308"/>
      <c r="Y68" s="283"/>
      <c r="Z68" s="290"/>
      <c r="AA68" s="307"/>
      <c r="AB68" s="308"/>
      <c r="AC68" s="282"/>
      <c r="AD68" s="301"/>
      <c r="AE68" s="282"/>
      <c r="AF68" s="301"/>
      <c r="AG68" s="282"/>
      <c r="AH68" s="301"/>
      <c r="AI68" s="302"/>
    </row>
    <row r="69" spans="1:35" ht="12.75" customHeight="1" x14ac:dyDescent="0.2">
      <c r="A69" s="732" t="s">
        <v>68</v>
      </c>
      <c r="B69" s="423" t="str">
        <f>$B$19</f>
        <v>Mor</v>
      </c>
      <c r="C69" s="278"/>
      <c r="D69" s="285"/>
      <c r="E69" s="303"/>
      <c r="F69" s="304"/>
      <c r="G69" s="279"/>
      <c r="H69" s="288"/>
      <c r="I69" s="303"/>
      <c r="J69" s="304"/>
      <c r="K69" s="278"/>
      <c r="L69" s="297"/>
      <c r="M69" s="278"/>
      <c r="N69" s="297"/>
      <c r="O69" s="278"/>
      <c r="P69" s="297"/>
      <c r="Q69" s="298"/>
      <c r="S69" s="732" t="s">
        <v>68</v>
      </c>
      <c r="T69" s="423" t="str">
        <f>$B$19</f>
        <v>Mor</v>
      </c>
      <c r="U69" s="278"/>
      <c r="V69" s="285"/>
      <c r="W69" s="303"/>
      <c r="X69" s="304"/>
      <c r="Y69" s="279"/>
      <c r="Z69" s="288"/>
      <c r="AA69" s="303"/>
      <c r="AB69" s="304"/>
      <c r="AC69" s="278"/>
      <c r="AD69" s="297"/>
      <c r="AE69" s="278"/>
      <c r="AF69" s="297"/>
      <c r="AG69" s="278"/>
      <c r="AH69" s="297"/>
      <c r="AI69" s="298"/>
    </row>
    <row r="70" spans="1:35" ht="12.75" customHeight="1" x14ac:dyDescent="0.2">
      <c r="A70" s="733"/>
      <c r="B70" s="424" t="str">
        <f>$B$20</f>
        <v>Aft</v>
      </c>
      <c r="C70" s="403"/>
      <c r="D70" s="404"/>
      <c r="E70" s="405"/>
      <c r="F70" s="406"/>
      <c r="G70" s="407"/>
      <c r="H70" s="408"/>
      <c r="I70" s="405"/>
      <c r="J70" s="406"/>
      <c r="K70" s="403"/>
      <c r="L70" s="409"/>
      <c r="M70" s="403"/>
      <c r="N70" s="409"/>
      <c r="O70" s="403"/>
      <c r="P70" s="409"/>
      <c r="Q70" s="410"/>
      <c r="S70" s="733"/>
      <c r="T70" s="424" t="str">
        <f>$B$20</f>
        <v>Aft</v>
      </c>
      <c r="U70" s="403"/>
      <c r="V70" s="404"/>
      <c r="W70" s="405"/>
      <c r="X70" s="406"/>
      <c r="Y70" s="407"/>
      <c r="Z70" s="408"/>
      <c r="AA70" s="405"/>
      <c r="AB70" s="406"/>
      <c r="AC70" s="403"/>
      <c r="AD70" s="409"/>
      <c r="AE70" s="403"/>
      <c r="AF70" s="409"/>
      <c r="AG70" s="403"/>
      <c r="AH70" s="409"/>
      <c r="AI70" s="410"/>
    </row>
    <row r="71" spans="1:35" ht="13.5" thickBot="1" x14ac:dyDescent="0.25">
      <c r="A71" s="734"/>
      <c r="B71" s="425" t="str">
        <f>$B$21</f>
        <v>Evn</v>
      </c>
      <c r="C71" s="282"/>
      <c r="D71" s="287"/>
      <c r="E71" s="307"/>
      <c r="F71" s="308"/>
      <c r="G71" s="283"/>
      <c r="H71" s="290"/>
      <c r="I71" s="307"/>
      <c r="J71" s="308"/>
      <c r="K71" s="282"/>
      <c r="L71" s="301"/>
      <c r="M71" s="282"/>
      <c r="N71" s="301"/>
      <c r="O71" s="282"/>
      <c r="P71" s="301"/>
      <c r="Q71" s="302"/>
      <c r="S71" s="734"/>
      <c r="T71" s="425" t="str">
        <f>$B$21</f>
        <v>Evn</v>
      </c>
      <c r="U71" s="282"/>
      <c r="V71" s="287"/>
      <c r="W71" s="307"/>
      <c r="X71" s="308"/>
      <c r="Y71" s="283"/>
      <c r="Z71" s="290"/>
      <c r="AA71" s="307"/>
      <c r="AB71" s="308"/>
      <c r="AC71" s="282"/>
      <c r="AD71" s="301"/>
      <c r="AE71" s="282"/>
      <c r="AF71" s="301"/>
      <c r="AG71" s="282"/>
      <c r="AH71" s="301"/>
      <c r="AI71" s="302"/>
    </row>
    <row r="72" spans="1:35" x14ac:dyDescent="0.2">
      <c r="A72" s="732" t="s">
        <v>42</v>
      </c>
      <c r="B72" s="423" t="str">
        <f>$B$19</f>
        <v>Mor</v>
      </c>
      <c r="C72" s="278"/>
      <c r="D72" s="285"/>
      <c r="E72" s="303"/>
      <c r="F72" s="304"/>
      <c r="G72" s="279"/>
      <c r="H72" s="288"/>
      <c r="I72" s="303"/>
      <c r="J72" s="304"/>
      <c r="K72" s="278"/>
      <c r="L72" s="297"/>
      <c r="M72" s="278"/>
      <c r="N72" s="297"/>
      <c r="O72" s="278"/>
      <c r="P72" s="297"/>
      <c r="Q72" s="298"/>
      <c r="S72" s="732" t="s">
        <v>42</v>
      </c>
      <c r="T72" s="423" t="str">
        <f>$B$19</f>
        <v>Mor</v>
      </c>
      <c r="U72" s="278"/>
      <c r="V72" s="285"/>
      <c r="W72" s="303"/>
      <c r="X72" s="304"/>
      <c r="Y72" s="279"/>
      <c r="Z72" s="288"/>
      <c r="AA72" s="303"/>
      <c r="AB72" s="304"/>
      <c r="AC72" s="278"/>
      <c r="AD72" s="297"/>
      <c r="AE72" s="278"/>
      <c r="AF72" s="297"/>
      <c r="AG72" s="278"/>
      <c r="AH72" s="297"/>
      <c r="AI72" s="298"/>
    </row>
    <row r="73" spans="1:35" x14ac:dyDescent="0.2">
      <c r="A73" s="733"/>
      <c r="B73" s="424" t="str">
        <f>$B$20</f>
        <v>Aft</v>
      </c>
      <c r="C73" s="403"/>
      <c r="D73" s="404"/>
      <c r="E73" s="405"/>
      <c r="F73" s="406"/>
      <c r="G73" s="407"/>
      <c r="H73" s="408"/>
      <c r="I73" s="405"/>
      <c r="J73" s="406"/>
      <c r="K73" s="403"/>
      <c r="L73" s="409"/>
      <c r="M73" s="403"/>
      <c r="N73" s="409"/>
      <c r="O73" s="403"/>
      <c r="P73" s="409"/>
      <c r="Q73" s="410"/>
      <c r="S73" s="733"/>
      <c r="T73" s="424" t="str">
        <f>$B$20</f>
        <v>Aft</v>
      </c>
      <c r="U73" s="403"/>
      <c r="V73" s="404"/>
      <c r="W73" s="405"/>
      <c r="X73" s="406"/>
      <c r="Y73" s="407"/>
      <c r="Z73" s="408"/>
      <c r="AA73" s="405"/>
      <c r="AB73" s="406"/>
      <c r="AC73" s="403"/>
      <c r="AD73" s="409"/>
      <c r="AE73" s="403"/>
      <c r="AF73" s="409"/>
      <c r="AG73" s="403"/>
      <c r="AH73" s="409"/>
      <c r="AI73" s="410"/>
    </row>
    <row r="74" spans="1:35" ht="13.5" thickBot="1" x14ac:dyDescent="0.25">
      <c r="A74" s="734"/>
      <c r="B74" s="425" t="str">
        <f>$B$21</f>
        <v>Evn</v>
      </c>
      <c r="C74" s="282"/>
      <c r="D74" s="287"/>
      <c r="E74" s="307"/>
      <c r="F74" s="308"/>
      <c r="G74" s="283"/>
      <c r="H74" s="290"/>
      <c r="I74" s="307"/>
      <c r="J74" s="308"/>
      <c r="K74" s="282"/>
      <c r="L74" s="301"/>
      <c r="M74" s="282"/>
      <c r="N74" s="301"/>
      <c r="O74" s="282"/>
      <c r="P74" s="301"/>
      <c r="Q74" s="302"/>
      <c r="S74" s="734"/>
      <c r="T74" s="425" t="str">
        <f>$B$21</f>
        <v>Evn</v>
      </c>
      <c r="U74" s="282"/>
      <c r="V74" s="287"/>
      <c r="W74" s="307"/>
      <c r="X74" s="308"/>
      <c r="Y74" s="283"/>
      <c r="Z74" s="290"/>
      <c r="AA74" s="307"/>
      <c r="AB74" s="308"/>
      <c r="AC74" s="282"/>
      <c r="AD74" s="301"/>
      <c r="AE74" s="282"/>
      <c r="AF74" s="301"/>
      <c r="AG74" s="282"/>
      <c r="AH74" s="301"/>
      <c r="AI74" s="302"/>
    </row>
    <row r="75" spans="1:35" x14ac:dyDescent="0.2">
      <c r="A75" s="732" t="s">
        <v>43</v>
      </c>
      <c r="B75" s="423" t="str">
        <f>$B$19</f>
        <v>Mor</v>
      </c>
      <c r="C75" s="278"/>
      <c r="D75" s="285"/>
      <c r="E75" s="303"/>
      <c r="F75" s="304"/>
      <c r="G75" s="279"/>
      <c r="H75" s="288"/>
      <c r="I75" s="303"/>
      <c r="J75" s="304"/>
      <c r="K75" s="278"/>
      <c r="L75" s="297"/>
      <c r="M75" s="278"/>
      <c r="N75" s="297"/>
      <c r="O75" s="278"/>
      <c r="P75" s="297"/>
      <c r="Q75" s="298"/>
      <c r="S75" s="732" t="s">
        <v>43</v>
      </c>
      <c r="T75" s="423" t="str">
        <f>$B$19</f>
        <v>Mor</v>
      </c>
      <c r="U75" s="278"/>
      <c r="V75" s="285"/>
      <c r="W75" s="303"/>
      <c r="X75" s="304"/>
      <c r="Y75" s="279"/>
      <c r="Z75" s="288"/>
      <c r="AA75" s="303"/>
      <c r="AB75" s="304"/>
      <c r="AC75" s="278"/>
      <c r="AD75" s="297"/>
      <c r="AE75" s="278"/>
      <c r="AF75" s="297"/>
      <c r="AG75" s="278"/>
      <c r="AH75" s="297"/>
      <c r="AI75" s="298"/>
    </row>
    <row r="76" spans="1:35" x14ac:dyDescent="0.2">
      <c r="A76" s="733"/>
      <c r="B76" s="424" t="str">
        <f>$B$20</f>
        <v>Aft</v>
      </c>
      <c r="C76" s="403"/>
      <c r="D76" s="404"/>
      <c r="E76" s="405"/>
      <c r="F76" s="406"/>
      <c r="G76" s="407"/>
      <c r="H76" s="408"/>
      <c r="I76" s="405"/>
      <c r="J76" s="406"/>
      <c r="K76" s="403"/>
      <c r="L76" s="409"/>
      <c r="M76" s="403"/>
      <c r="N76" s="409"/>
      <c r="O76" s="403"/>
      <c r="P76" s="409"/>
      <c r="Q76" s="410"/>
      <c r="S76" s="733"/>
      <c r="T76" s="424" t="str">
        <f>$B$20</f>
        <v>Aft</v>
      </c>
      <c r="U76" s="403"/>
      <c r="V76" s="404"/>
      <c r="W76" s="405"/>
      <c r="X76" s="406"/>
      <c r="Y76" s="407"/>
      <c r="Z76" s="408"/>
      <c r="AA76" s="405"/>
      <c r="AB76" s="406"/>
      <c r="AC76" s="403"/>
      <c r="AD76" s="409"/>
      <c r="AE76" s="403"/>
      <c r="AF76" s="409"/>
      <c r="AG76" s="403"/>
      <c r="AH76" s="409"/>
      <c r="AI76" s="410"/>
    </row>
    <row r="77" spans="1:35" ht="13.5" thickBot="1" x14ac:dyDescent="0.25">
      <c r="A77" s="734"/>
      <c r="B77" s="425" t="str">
        <f>$B$21</f>
        <v>Evn</v>
      </c>
      <c r="C77" s="282"/>
      <c r="D77" s="287"/>
      <c r="E77" s="307"/>
      <c r="F77" s="308"/>
      <c r="G77" s="283"/>
      <c r="H77" s="290"/>
      <c r="I77" s="307"/>
      <c r="J77" s="308"/>
      <c r="K77" s="282"/>
      <c r="L77" s="301"/>
      <c r="M77" s="282"/>
      <c r="N77" s="301"/>
      <c r="O77" s="282"/>
      <c r="P77" s="301"/>
      <c r="Q77" s="302"/>
      <c r="S77" s="734"/>
      <c r="T77" s="425" t="str">
        <f>$B$21</f>
        <v>Evn</v>
      </c>
      <c r="U77" s="282"/>
      <c r="V77" s="287"/>
      <c r="W77" s="307"/>
      <c r="X77" s="308"/>
      <c r="Y77" s="283"/>
      <c r="Z77" s="290"/>
      <c r="AA77" s="307"/>
      <c r="AB77" s="308"/>
      <c r="AC77" s="282"/>
      <c r="AD77" s="301"/>
      <c r="AE77" s="282"/>
      <c r="AF77" s="301"/>
      <c r="AG77" s="282"/>
      <c r="AH77" s="301"/>
      <c r="AI77" s="302"/>
    </row>
    <row r="78" spans="1:35" x14ac:dyDescent="0.2">
      <c r="A78" s="732" t="s">
        <v>44</v>
      </c>
      <c r="B78" s="423" t="str">
        <f>$B$19</f>
        <v>Mor</v>
      </c>
      <c r="C78" s="278"/>
      <c r="D78" s="285"/>
      <c r="E78" s="303"/>
      <c r="F78" s="304"/>
      <c r="G78" s="279"/>
      <c r="H78" s="288"/>
      <c r="I78" s="303"/>
      <c r="J78" s="304"/>
      <c r="K78" s="278"/>
      <c r="L78" s="297"/>
      <c r="M78" s="278"/>
      <c r="N78" s="297"/>
      <c r="O78" s="278"/>
      <c r="P78" s="297"/>
      <c r="Q78" s="298"/>
      <c r="S78" s="732" t="s">
        <v>44</v>
      </c>
      <c r="T78" s="423" t="str">
        <f>$B$19</f>
        <v>Mor</v>
      </c>
      <c r="U78" s="278"/>
      <c r="V78" s="285"/>
      <c r="W78" s="303"/>
      <c r="X78" s="304"/>
      <c r="Y78" s="279"/>
      <c r="Z78" s="288"/>
      <c r="AA78" s="303"/>
      <c r="AB78" s="304"/>
      <c r="AC78" s="278"/>
      <c r="AD78" s="297"/>
      <c r="AE78" s="278"/>
      <c r="AF78" s="297"/>
      <c r="AG78" s="278"/>
      <c r="AH78" s="297"/>
      <c r="AI78" s="298"/>
    </row>
    <row r="79" spans="1:35" x14ac:dyDescent="0.2">
      <c r="A79" s="733"/>
      <c r="B79" s="424" t="str">
        <f>$B$20</f>
        <v>Aft</v>
      </c>
      <c r="C79" s="411"/>
      <c r="D79" s="412"/>
      <c r="E79" s="413"/>
      <c r="F79" s="414"/>
      <c r="G79" s="415"/>
      <c r="H79" s="416"/>
      <c r="I79" s="413"/>
      <c r="J79" s="414"/>
      <c r="K79" s="438"/>
      <c r="L79" s="417"/>
      <c r="M79" s="438"/>
      <c r="N79" s="417"/>
      <c r="O79" s="438"/>
      <c r="P79" s="417"/>
      <c r="Q79" s="418"/>
      <c r="S79" s="733"/>
      <c r="T79" s="424" t="str">
        <f>$B$20</f>
        <v>Aft</v>
      </c>
      <c r="U79" s="411"/>
      <c r="V79" s="412"/>
      <c r="W79" s="413"/>
      <c r="X79" s="414"/>
      <c r="Y79" s="415"/>
      <c r="Z79" s="416"/>
      <c r="AA79" s="413"/>
      <c r="AB79" s="414"/>
      <c r="AC79" s="438"/>
      <c r="AD79" s="417"/>
      <c r="AE79" s="438"/>
      <c r="AF79" s="417"/>
      <c r="AG79" s="438"/>
      <c r="AH79" s="417"/>
      <c r="AI79" s="410"/>
    </row>
    <row r="80" spans="1:35" ht="13.5" thickBot="1" x14ac:dyDescent="0.25">
      <c r="A80" s="734"/>
      <c r="B80" s="425" t="str">
        <f>$B$21</f>
        <v>Evn</v>
      </c>
      <c r="C80" s="280"/>
      <c r="D80" s="286"/>
      <c r="E80" s="437"/>
      <c r="F80" s="306"/>
      <c r="G80" s="281"/>
      <c r="H80" s="289"/>
      <c r="I80" s="305"/>
      <c r="J80" s="306"/>
      <c r="K80" s="284"/>
      <c r="L80" s="299"/>
      <c r="M80" s="284"/>
      <c r="N80" s="299"/>
      <c r="O80" s="284"/>
      <c r="P80" s="299"/>
      <c r="Q80" s="300"/>
      <c r="S80" s="734"/>
      <c r="T80" s="425" t="str">
        <f>$B$21</f>
        <v>Evn</v>
      </c>
      <c r="U80" s="280"/>
      <c r="V80" s="286"/>
      <c r="W80" s="437"/>
      <c r="X80" s="306"/>
      <c r="Y80" s="281"/>
      <c r="Z80" s="289"/>
      <c r="AA80" s="305"/>
      <c r="AB80" s="306"/>
      <c r="AC80" s="284"/>
      <c r="AD80" s="299"/>
      <c r="AE80" s="284"/>
      <c r="AF80" s="299"/>
      <c r="AG80" s="284"/>
      <c r="AH80" s="299"/>
      <c r="AI80" s="302"/>
    </row>
    <row r="81" spans="1:35" ht="13.5" thickBot="1" x14ac:dyDescent="0.25">
      <c r="A81" s="763" t="s">
        <v>172</v>
      </c>
      <c r="B81" s="764"/>
      <c r="C81" s="530">
        <f ca="1">OFFSET(YTP!$E$68,0,E43-1,1,1)</f>
        <v>0</v>
      </c>
      <c r="D81" s="211"/>
      <c r="E81" s="530">
        <f>SUM(E60:E80)</f>
        <v>0</v>
      </c>
      <c r="F81" s="211"/>
      <c r="G81" s="530">
        <f ca="1">OFFSET(YTP!$E$69,0,E43-1,1,1)</f>
        <v>0</v>
      </c>
      <c r="H81" s="211"/>
      <c r="I81" s="530">
        <f>SUM(I60:I80)</f>
        <v>0</v>
      </c>
      <c r="J81" s="211"/>
      <c r="K81" s="530">
        <f ca="1">OFFSET(YTP!$E$67,0,E43-1,1,1)</f>
        <v>6</v>
      </c>
      <c r="L81" s="530">
        <f>SUM(L60:L80)</f>
        <v>0</v>
      </c>
      <c r="M81" s="530">
        <f ca="1">OFFSET(YTP!$E$70,0,E43-1,1,1)</f>
        <v>0</v>
      </c>
      <c r="N81" s="530">
        <f>SUM(N60:N80)</f>
        <v>0</v>
      </c>
      <c r="O81" s="530">
        <f ca="1">OFFSET(YTP!$E$71,0,E43-1,1,1)</f>
        <v>0</v>
      </c>
      <c r="P81" s="530">
        <f>SUM(P60:P80)</f>
        <v>0</v>
      </c>
      <c r="Q81" s="142"/>
      <c r="S81" s="763" t="s">
        <v>172</v>
      </c>
      <c r="T81" s="764"/>
      <c r="U81" s="530">
        <f ca="1">OFFSET(YTP!$E$68,0,W43-1,1,1)</f>
        <v>1.75</v>
      </c>
      <c r="V81" s="211"/>
      <c r="W81" s="530">
        <f>SUM(W60:W80)</f>
        <v>0</v>
      </c>
      <c r="X81" s="211"/>
      <c r="Y81" s="530">
        <f ca="1">OFFSET(YTP!$E$69,0,W43-1,1,1)</f>
        <v>7</v>
      </c>
      <c r="Z81" s="211"/>
      <c r="AA81" s="530">
        <f>SUM(AA60:AA80)</f>
        <v>0</v>
      </c>
      <c r="AB81" s="211"/>
      <c r="AC81" s="530">
        <f ca="1">OFFSET(YTP!$E$67,0,W43-1,1,1)</f>
        <v>3</v>
      </c>
      <c r="AD81" s="530">
        <f>SUM(AD60:AD80)</f>
        <v>0</v>
      </c>
      <c r="AE81" s="530">
        <f ca="1">OFFSET(YTP!$E$70,0,W43-1,1,1)</f>
        <v>0</v>
      </c>
      <c r="AF81" s="530">
        <f>SUM(AF60:AF80)</f>
        <v>0</v>
      </c>
      <c r="AG81" s="530">
        <f ca="1">OFFSET(YTP!$E$71,0,W43-1,1,1)</f>
        <v>0</v>
      </c>
      <c r="AH81" s="530">
        <f>SUM(AH60:AH80)</f>
        <v>0</v>
      </c>
      <c r="AI81" s="142"/>
    </row>
    <row r="82" spans="1:35" x14ac:dyDescent="0.2">
      <c r="N82" s="118"/>
      <c r="P82" s="118"/>
      <c r="Q82" s="118"/>
      <c r="AC82" s="118"/>
      <c r="AD82" s="118"/>
    </row>
    <row r="83" spans="1:35" x14ac:dyDescent="0.2">
      <c r="N83" s="118"/>
      <c r="P83" s="118"/>
      <c r="Q83" s="118"/>
      <c r="AC83" s="118"/>
      <c r="AD83" s="118"/>
    </row>
    <row r="84" spans="1:35" x14ac:dyDescent="0.2">
      <c r="N84" s="118"/>
      <c r="P84" s="118"/>
      <c r="Q84" s="118"/>
      <c r="AC84" s="118"/>
      <c r="AD84" s="118"/>
    </row>
    <row r="85" spans="1:35" x14ac:dyDescent="0.2">
      <c r="N85" s="118"/>
      <c r="P85" s="118"/>
      <c r="Q85" s="118"/>
      <c r="AC85" s="118"/>
      <c r="AD85" s="118"/>
    </row>
    <row r="86" spans="1:35" x14ac:dyDescent="0.2">
      <c r="N86" s="118"/>
      <c r="P86" s="118"/>
      <c r="Q86" s="118"/>
      <c r="AC86" s="118"/>
      <c r="AD86" s="118"/>
    </row>
    <row r="87" spans="1:35" x14ac:dyDescent="0.2">
      <c r="N87" s="118"/>
      <c r="P87" s="118"/>
      <c r="Q87" s="118"/>
      <c r="AC87" s="118"/>
      <c r="AD87" s="118"/>
    </row>
    <row r="88" spans="1:35" x14ac:dyDescent="0.2">
      <c r="N88" s="118"/>
      <c r="P88" s="118"/>
      <c r="Q88" s="118"/>
      <c r="AC88" s="118"/>
      <c r="AD88" s="118"/>
    </row>
    <row r="89" spans="1:35" x14ac:dyDescent="0.2">
      <c r="N89" s="118"/>
      <c r="P89" s="118"/>
      <c r="Q89" s="118"/>
      <c r="AC89" s="118"/>
      <c r="AD89" s="118"/>
    </row>
    <row r="90" spans="1:35" x14ac:dyDescent="0.2">
      <c r="N90" s="118"/>
      <c r="P90" s="118"/>
      <c r="Q90" s="118"/>
      <c r="AC90" s="118"/>
      <c r="AD90" s="118"/>
    </row>
    <row r="91" spans="1:35" x14ac:dyDescent="0.2">
      <c r="N91" s="118"/>
      <c r="P91" s="118"/>
      <c r="Q91" s="118"/>
      <c r="AC91" s="118"/>
      <c r="AD91" s="118"/>
    </row>
    <row r="92" spans="1:35" x14ac:dyDescent="0.2">
      <c r="N92" s="118"/>
      <c r="P92" s="118"/>
      <c r="Q92" s="118"/>
      <c r="AC92" s="118"/>
      <c r="AD92" s="118"/>
    </row>
    <row r="93" spans="1:35" x14ac:dyDescent="0.2">
      <c r="N93" s="118"/>
      <c r="P93" s="118"/>
      <c r="Q93" s="118"/>
      <c r="AC93" s="118"/>
      <c r="AD93" s="118"/>
    </row>
    <row r="94" spans="1:35" x14ac:dyDescent="0.2">
      <c r="N94" s="118"/>
      <c r="P94" s="118"/>
      <c r="Q94" s="118"/>
      <c r="AC94" s="118"/>
      <c r="AD94" s="118"/>
    </row>
    <row r="95" spans="1:35" x14ac:dyDescent="0.2">
      <c r="N95" s="118"/>
      <c r="P95" s="118"/>
      <c r="Q95" s="118"/>
      <c r="AC95" s="118"/>
      <c r="AD95" s="118"/>
    </row>
    <row r="96" spans="1:35" x14ac:dyDescent="0.2">
      <c r="N96" s="118"/>
      <c r="P96" s="118"/>
      <c r="Q96" s="118"/>
      <c r="AC96" s="118"/>
      <c r="AD96" s="118"/>
    </row>
    <row r="97" spans="18:18" s="118" customFormat="1" x14ac:dyDescent="0.2">
      <c r="R97" s="27"/>
    </row>
    <row r="98" spans="18:18" s="118" customFormat="1" x14ac:dyDescent="0.2">
      <c r="R98" s="27"/>
    </row>
    <row r="99" spans="18:18" s="118" customFormat="1" x14ac:dyDescent="0.2">
      <c r="R99" s="27"/>
    </row>
    <row r="100" spans="18:18" s="118" customFormat="1" x14ac:dyDescent="0.2">
      <c r="R100" s="27"/>
    </row>
    <row r="101" spans="18:18" s="118" customFormat="1" x14ac:dyDescent="0.2">
      <c r="R101" s="27"/>
    </row>
    <row r="102" spans="18:18" s="118" customFormat="1" x14ac:dyDescent="0.2">
      <c r="R102" s="27"/>
    </row>
    <row r="103" spans="18:18" s="118" customFormat="1" x14ac:dyDescent="0.2">
      <c r="R103" s="27"/>
    </row>
    <row r="104" spans="18:18" s="118" customFormat="1" x14ac:dyDescent="0.2">
      <c r="R104" s="27"/>
    </row>
    <row r="105" spans="18:18" s="118" customFormat="1" x14ac:dyDescent="0.2">
      <c r="R105" s="27"/>
    </row>
    <row r="106" spans="18:18" s="118" customFormat="1" x14ac:dyDescent="0.2">
      <c r="R106" s="27"/>
    </row>
    <row r="107" spans="18:18" s="118" customFormat="1" x14ac:dyDescent="0.2">
      <c r="R107" s="27"/>
    </row>
    <row r="108" spans="18:18" s="118" customFormat="1" x14ac:dyDescent="0.2">
      <c r="R108" s="27"/>
    </row>
    <row r="109" spans="18:18" s="118" customFormat="1" x14ac:dyDescent="0.2">
      <c r="R109" s="27"/>
    </row>
    <row r="110" spans="18:18" s="118" customFormat="1" x14ac:dyDescent="0.2">
      <c r="R110" s="27"/>
    </row>
    <row r="111" spans="18:18" s="118" customFormat="1" x14ac:dyDescent="0.2">
      <c r="R111" s="27"/>
    </row>
    <row r="112" spans="18:18" s="118" customFormat="1" x14ac:dyDescent="0.2">
      <c r="R112" s="27"/>
    </row>
    <row r="113" spans="18:18" s="118" customFormat="1" x14ac:dyDescent="0.2">
      <c r="R113" s="27"/>
    </row>
    <row r="114" spans="18:18" s="118" customFormat="1" x14ac:dyDescent="0.2">
      <c r="R114" s="27"/>
    </row>
    <row r="115" spans="18:18" s="118" customFormat="1" x14ac:dyDescent="0.2">
      <c r="R115" s="27"/>
    </row>
    <row r="116" spans="18:18" s="118" customFormat="1" x14ac:dyDescent="0.2">
      <c r="R116" s="27"/>
    </row>
    <row r="117" spans="18:18" s="118" customFormat="1" x14ac:dyDescent="0.2">
      <c r="R117" s="27"/>
    </row>
    <row r="118" spans="18:18" s="118" customFormat="1" x14ac:dyDescent="0.2">
      <c r="R118" s="27"/>
    </row>
    <row r="119" spans="18:18" s="118" customFormat="1" x14ac:dyDescent="0.2">
      <c r="R119" s="27"/>
    </row>
    <row r="120" spans="18:18" s="118" customFormat="1" x14ac:dyDescent="0.2">
      <c r="R120" s="27"/>
    </row>
    <row r="121" spans="18:18" s="118" customFormat="1" x14ac:dyDescent="0.2">
      <c r="R121" s="27"/>
    </row>
    <row r="122" spans="18:18" s="118" customFormat="1" x14ac:dyDescent="0.2">
      <c r="R122" s="27"/>
    </row>
    <row r="123" spans="18:18" s="118" customFormat="1" x14ac:dyDescent="0.2">
      <c r="R123" s="27"/>
    </row>
    <row r="124" spans="18:18" s="118" customFormat="1" x14ac:dyDescent="0.2">
      <c r="R124" s="27"/>
    </row>
    <row r="125" spans="18:18" s="118" customFormat="1" x14ac:dyDescent="0.2">
      <c r="R125" s="27"/>
    </row>
    <row r="126" spans="18:18" s="118" customFormat="1" x14ac:dyDescent="0.2">
      <c r="R126" s="27"/>
    </row>
    <row r="127" spans="18:18" s="118" customFormat="1" x14ac:dyDescent="0.2">
      <c r="R127" s="27"/>
    </row>
    <row r="128" spans="18:18" s="118" customFormat="1" x14ac:dyDescent="0.2">
      <c r="R128" s="27"/>
    </row>
    <row r="129" spans="18:18" s="118" customFormat="1" x14ac:dyDescent="0.2">
      <c r="R129" s="27"/>
    </row>
    <row r="130" spans="18:18" s="118" customFormat="1" x14ac:dyDescent="0.2">
      <c r="R130" s="27"/>
    </row>
    <row r="131" spans="18:18" s="118" customFormat="1" x14ac:dyDescent="0.2">
      <c r="R131" s="27"/>
    </row>
    <row r="132" spans="18:18" s="118" customFormat="1" x14ac:dyDescent="0.2">
      <c r="R132" s="27"/>
    </row>
    <row r="133" spans="18:18" s="118" customFormat="1" x14ac:dyDescent="0.2">
      <c r="R133" s="27"/>
    </row>
    <row r="134" spans="18:18" s="118" customFormat="1" x14ac:dyDescent="0.2">
      <c r="R134" s="27"/>
    </row>
    <row r="135" spans="18:18" s="118" customFormat="1" x14ac:dyDescent="0.2">
      <c r="R135" s="27"/>
    </row>
    <row r="136" spans="18:18" s="118" customFormat="1" x14ac:dyDescent="0.2">
      <c r="R136" s="27"/>
    </row>
    <row r="137" spans="18:18" s="118" customFormat="1" x14ac:dyDescent="0.2">
      <c r="R137" s="27"/>
    </row>
    <row r="138" spans="18:18" s="118" customFormat="1" x14ac:dyDescent="0.2">
      <c r="R138" s="27"/>
    </row>
    <row r="139" spans="18:18" s="118" customFormat="1" x14ac:dyDescent="0.2">
      <c r="R139" s="27"/>
    </row>
    <row r="140" spans="18:18" s="118" customFormat="1" x14ac:dyDescent="0.2">
      <c r="R140" s="27"/>
    </row>
    <row r="141" spans="18:18" s="118" customFormat="1" x14ac:dyDescent="0.2">
      <c r="R141" s="27"/>
    </row>
    <row r="142" spans="18:18" s="118" customFormat="1" x14ac:dyDescent="0.2">
      <c r="R142" s="27"/>
    </row>
    <row r="143" spans="18:18" s="118" customFormat="1" x14ac:dyDescent="0.2">
      <c r="R143" s="27"/>
    </row>
    <row r="144" spans="18:18" s="118" customFormat="1" x14ac:dyDescent="0.2">
      <c r="R144" s="27"/>
    </row>
    <row r="145" spans="18:18" s="118" customFormat="1" x14ac:dyDescent="0.2">
      <c r="R145" s="27"/>
    </row>
    <row r="146" spans="18:18" s="118" customFormat="1" x14ac:dyDescent="0.2">
      <c r="R146" s="27"/>
    </row>
    <row r="147" spans="18:18" s="118" customFormat="1" x14ac:dyDescent="0.2">
      <c r="R147" s="27"/>
    </row>
    <row r="148" spans="18:18" s="118" customFormat="1" x14ac:dyDescent="0.2">
      <c r="R148" s="27"/>
    </row>
    <row r="149" spans="18:18" s="118" customFormat="1" x14ac:dyDescent="0.2">
      <c r="R149" s="27"/>
    </row>
    <row r="150" spans="18:18" s="118" customFormat="1" x14ac:dyDescent="0.2">
      <c r="R150" s="27"/>
    </row>
    <row r="151" spans="18:18" s="118" customFormat="1" x14ac:dyDescent="0.2">
      <c r="R151" s="27"/>
    </row>
    <row r="152" spans="18:18" s="118" customFormat="1" x14ac:dyDescent="0.2">
      <c r="R152" s="27"/>
    </row>
    <row r="153" spans="18:18" s="118" customFormat="1" x14ac:dyDescent="0.2">
      <c r="R153" s="27"/>
    </row>
    <row r="154" spans="18:18" s="118" customFormat="1" x14ac:dyDescent="0.2">
      <c r="R154" s="27"/>
    </row>
    <row r="155" spans="18:18" s="118" customFormat="1" x14ac:dyDescent="0.2">
      <c r="R155" s="27"/>
    </row>
    <row r="156" spans="18:18" s="118" customFormat="1" x14ac:dyDescent="0.2">
      <c r="R156" s="27"/>
    </row>
    <row r="157" spans="18:18" s="118" customFormat="1" x14ac:dyDescent="0.2">
      <c r="R157" s="27"/>
    </row>
    <row r="158" spans="18:18" s="118" customFormat="1" x14ac:dyDescent="0.2">
      <c r="R158" s="27"/>
    </row>
    <row r="159" spans="18:18" s="118" customFormat="1" x14ac:dyDescent="0.2">
      <c r="R159" s="27"/>
    </row>
    <row r="160" spans="18:18" s="118" customFormat="1" x14ac:dyDescent="0.2">
      <c r="R160" s="27"/>
    </row>
    <row r="161" spans="18:18" s="118" customFormat="1" x14ac:dyDescent="0.2">
      <c r="R161" s="27"/>
    </row>
    <row r="162" spans="18:18" s="118" customFormat="1" x14ac:dyDescent="0.2">
      <c r="R162" s="27"/>
    </row>
    <row r="163" spans="18:18" s="118" customFormat="1" x14ac:dyDescent="0.2">
      <c r="R163" s="27"/>
    </row>
    <row r="164" spans="18:18" s="118" customFormat="1" x14ac:dyDescent="0.2">
      <c r="R164" s="27"/>
    </row>
    <row r="165" spans="18:18" s="118" customFormat="1" x14ac:dyDescent="0.2">
      <c r="R165" s="27"/>
    </row>
    <row r="166" spans="18:18" s="118" customFormat="1" x14ac:dyDescent="0.2">
      <c r="R166" s="27"/>
    </row>
    <row r="167" spans="18:18" s="118" customFormat="1" x14ac:dyDescent="0.2">
      <c r="R167" s="27"/>
    </row>
    <row r="168" spans="18:18" s="118" customFormat="1" x14ac:dyDescent="0.2">
      <c r="R168" s="27"/>
    </row>
    <row r="169" spans="18:18" s="118" customFormat="1" x14ac:dyDescent="0.2">
      <c r="R169" s="27"/>
    </row>
    <row r="170" spans="18:18" s="118" customFormat="1" x14ac:dyDescent="0.2">
      <c r="R170" s="27"/>
    </row>
    <row r="171" spans="18:18" s="118" customFormat="1" x14ac:dyDescent="0.2">
      <c r="R171" s="27"/>
    </row>
    <row r="172" spans="18:18" s="118" customFormat="1" x14ac:dyDescent="0.2">
      <c r="R172" s="27"/>
    </row>
    <row r="173" spans="18:18" s="118" customFormat="1" x14ac:dyDescent="0.2">
      <c r="R173" s="27"/>
    </row>
    <row r="174" spans="18:18" s="118" customFormat="1" x14ac:dyDescent="0.2">
      <c r="R174" s="27"/>
    </row>
    <row r="175" spans="18:18" s="118" customFormat="1" x14ac:dyDescent="0.2">
      <c r="R175" s="27"/>
    </row>
    <row r="176" spans="18:18" s="118" customFormat="1" x14ac:dyDescent="0.2">
      <c r="R176" s="27"/>
    </row>
    <row r="177" spans="18:18" s="118" customFormat="1" x14ac:dyDescent="0.2">
      <c r="R177" s="27"/>
    </row>
    <row r="178" spans="18:18" s="118" customFormat="1" x14ac:dyDescent="0.2">
      <c r="R178" s="27"/>
    </row>
    <row r="179" spans="18:18" s="118" customFormat="1" x14ac:dyDescent="0.2">
      <c r="R179" s="27"/>
    </row>
    <row r="180" spans="18:18" s="118" customFormat="1" x14ac:dyDescent="0.2">
      <c r="R180" s="27"/>
    </row>
    <row r="181" spans="18:18" s="118" customFormat="1" x14ac:dyDescent="0.2">
      <c r="R181" s="27"/>
    </row>
    <row r="182" spans="18:18" s="118" customFormat="1" x14ac:dyDescent="0.2">
      <c r="R182" s="27"/>
    </row>
    <row r="183" spans="18:18" s="118" customFormat="1" x14ac:dyDescent="0.2">
      <c r="R183" s="27"/>
    </row>
    <row r="184" spans="18:18" s="118" customFormat="1" x14ac:dyDescent="0.2">
      <c r="R184" s="27"/>
    </row>
    <row r="185" spans="18:18" s="118" customFormat="1" x14ac:dyDescent="0.2">
      <c r="R185" s="27"/>
    </row>
    <row r="186" spans="18:18" s="118" customFormat="1" x14ac:dyDescent="0.2">
      <c r="R186" s="27"/>
    </row>
    <row r="187" spans="18:18" s="118" customFormat="1" x14ac:dyDescent="0.2">
      <c r="R187" s="27"/>
    </row>
    <row r="188" spans="18:18" s="118" customFormat="1" x14ac:dyDescent="0.2">
      <c r="R188" s="27"/>
    </row>
    <row r="189" spans="18:18" s="118" customFormat="1" x14ac:dyDescent="0.2">
      <c r="R189" s="27"/>
    </row>
    <row r="190" spans="18:18" s="118" customFormat="1" x14ac:dyDescent="0.2">
      <c r="R190" s="27"/>
    </row>
    <row r="191" spans="18:18" s="118" customFormat="1" x14ac:dyDescent="0.2">
      <c r="R191" s="27"/>
    </row>
    <row r="192" spans="18:18" s="118" customFormat="1" x14ac:dyDescent="0.2">
      <c r="R192" s="27"/>
    </row>
    <row r="193" spans="18:18" s="118" customFormat="1" x14ac:dyDescent="0.2">
      <c r="R193" s="27"/>
    </row>
    <row r="194" spans="18:18" s="118" customFormat="1" x14ac:dyDescent="0.2">
      <c r="R194" s="27"/>
    </row>
    <row r="195" spans="18:18" s="118" customFormat="1" x14ac:dyDescent="0.2">
      <c r="R195" s="27"/>
    </row>
    <row r="196" spans="18:18" s="118" customFormat="1" x14ac:dyDescent="0.2">
      <c r="R196" s="27"/>
    </row>
    <row r="197" spans="18:18" s="118" customFormat="1" x14ac:dyDescent="0.2">
      <c r="R197" s="27"/>
    </row>
    <row r="198" spans="18:18" s="118" customFormat="1" x14ac:dyDescent="0.2">
      <c r="R198" s="27"/>
    </row>
    <row r="199" spans="18:18" s="118" customFormat="1" x14ac:dyDescent="0.2">
      <c r="R199" s="27"/>
    </row>
    <row r="200" spans="18:18" s="118" customFormat="1" x14ac:dyDescent="0.2">
      <c r="R200" s="27"/>
    </row>
    <row r="201" spans="18:18" s="118" customFormat="1" x14ac:dyDescent="0.2">
      <c r="R201" s="27"/>
    </row>
    <row r="202" spans="18:18" s="118" customFormat="1" x14ac:dyDescent="0.2">
      <c r="R202" s="27"/>
    </row>
    <row r="203" spans="18:18" s="118" customFormat="1" x14ac:dyDescent="0.2">
      <c r="R203" s="27"/>
    </row>
    <row r="204" spans="18:18" s="118" customFormat="1" x14ac:dyDescent="0.2">
      <c r="R204" s="27"/>
    </row>
    <row r="205" spans="18:18" s="118" customFormat="1" x14ac:dyDescent="0.2">
      <c r="R205" s="27"/>
    </row>
    <row r="206" spans="18:18" s="118" customFormat="1" x14ac:dyDescent="0.2">
      <c r="R206" s="27"/>
    </row>
    <row r="207" spans="18:18" s="118" customFormat="1" x14ac:dyDescent="0.2">
      <c r="R207" s="27"/>
    </row>
    <row r="208" spans="18:18" s="118" customFormat="1" x14ac:dyDescent="0.2">
      <c r="R208" s="27"/>
    </row>
    <row r="209" spans="18:18" s="118" customFormat="1" x14ac:dyDescent="0.2">
      <c r="R209" s="27"/>
    </row>
    <row r="210" spans="18:18" s="118" customFormat="1" x14ac:dyDescent="0.2">
      <c r="R210" s="27"/>
    </row>
    <row r="211" spans="18:18" s="118" customFormat="1" x14ac:dyDescent="0.2">
      <c r="R211" s="27"/>
    </row>
    <row r="212" spans="18:18" s="118" customFormat="1" x14ac:dyDescent="0.2">
      <c r="R212" s="27"/>
    </row>
    <row r="213" spans="18:18" s="118" customFormat="1" x14ac:dyDescent="0.2">
      <c r="R213" s="27"/>
    </row>
    <row r="214" spans="18:18" s="118" customFormat="1" x14ac:dyDescent="0.2">
      <c r="R214" s="27"/>
    </row>
    <row r="215" spans="18:18" s="118" customFormat="1" x14ac:dyDescent="0.2">
      <c r="R215" s="27"/>
    </row>
    <row r="216" spans="18:18" s="118" customFormat="1" x14ac:dyDescent="0.2">
      <c r="R216" s="27"/>
    </row>
    <row r="217" spans="18:18" s="118" customFormat="1" x14ac:dyDescent="0.2">
      <c r="R217" s="27"/>
    </row>
    <row r="218" spans="18:18" s="118" customFormat="1" x14ac:dyDescent="0.2">
      <c r="R218" s="27"/>
    </row>
    <row r="219" spans="18:18" s="118" customFormat="1" x14ac:dyDescent="0.2">
      <c r="R219" s="27"/>
    </row>
    <row r="220" spans="18:18" s="118" customFormat="1" x14ac:dyDescent="0.2">
      <c r="R220" s="27"/>
    </row>
    <row r="221" spans="18:18" s="118" customFormat="1" x14ac:dyDescent="0.2">
      <c r="R221" s="27"/>
    </row>
    <row r="222" spans="18:18" s="118" customFormat="1" x14ac:dyDescent="0.2">
      <c r="R222" s="27"/>
    </row>
    <row r="223" spans="18:18" s="118" customFormat="1" x14ac:dyDescent="0.2">
      <c r="R223" s="27"/>
    </row>
    <row r="224" spans="18:18" s="118" customFormat="1" x14ac:dyDescent="0.2">
      <c r="R224" s="27"/>
    </row>
    <row r="225" spans="18:18" s="118" customFormat="1" x14ac:dyDescent="0.2">
      <c r="R225" s="27"/>
    </row>
    <row r="226" spans="18:18" s="118" customFormat="1" x14ac:dyDescent="0.2">
      <c r="R226" s="27"/>
    </row>
    <row r="227" spans="18:18" s="118" customFormat="1" x14ac:dyDescent="0.2">
      <c r="R227" s="27"/>
    </row>
    <row r="228" spans="18:18" s="118" customFormat="1" x14ac:dyDescent="0.2">
      <c r="R228" s="27"/>
    </row>
    <row r="229" spans="18:18" s="118" customFormat="1" x14ac:dyDescent="0.2">
      <c r="R229" s="27"/>
    </row>
    <row r="230" spans="18:18" s="118" customFormat="1" x14ac:dyDescent="0.2">
      <c r="R230" s="27"/>
    </row>
    <row r="231" spans="18:18" s="118" customFormat="1" x14ac:dyDescent="0.2">
      <c r="R231" s="27"/>
    </row>
    <row r="232" spans="18:18" s="118" customFormat="1" x14ac:dyDescent="0.2">
      <c r="R232" s="27"/>
    </row>
    <row r="233" spans="18:18" s="118" customFormat="1" x14ac:dyDescent="0.2">
      <c r="R233" s="27"/>
    </row>
    <row r="234" spans="18:18" s="118" customFormat="1" x14ac:dyDescent="0.2">
      <c r="R234" s="27"/>
    </row>
    <row r="235" spans="18:18" s="118" customFormat="1" x14ac:dyDescent="0.2">
      <c r="R235" s="27"/>
    </row>
    <row r="236" spans="18:18" s="118" customFormat="1" x14ac:dyDescent="0.2">
      <c r="R236" s="27"/>
    </row>
    <row r="237" spans="18:18" s="118" customFormat="1" x14ac:dyDescent="0.2">
      <c r="R237" s="27"/>
    </row>
    <row r="238" spans="18:18" s="118" customFormat="1" x14ac:dyDescent="0.2">
      <c r="R238" s="27"/>
    </row>
    <row r="239" spans="18:18" s="118" customFormat="1" x14ac:dyDescent="0.2">
      <c r="R239" s="27"/>
    </row>
    <row r="240" spans="18:18" s="118" customFormat="1" x14ac:dyDescent="0.2">
      <c r="R240" s="27"/>
    </row>
    <row r="241" spans="18:18" s="118" customFormat="1" x14ac:dyDescent="0.2">
      <c r="R241" s="27"/>
    </row>
    <row r="242" spans="18:18" s="118" customFormat="1" x14ac:dyDescent="0.2">
      <c r="R242" s="27"/>
    </row>
    <row r="243" spans="18:18" s="118" customFormat="1" x14ac:dyDescent="0.2">
      <c r="R243" s="27"/>
    </row>
    <row r="244" spans="18:18" s="118" customFormat="1" x14ac:dyDescent="0.2">
      <c r="R244" s="27"/>
    </row>
    <row r="245" spans="18:18" s="118" customFormat="1" x14ac:dyDescent="0.2">
      <c r="R245" s="27"/>
    </row>
    <row r="246" spans="18:18" s="118" customFormat="1" x14ac:dyDescent="0.2">
      <c r="R246" s="27"/>
    </row>
    <row r="247" spans="18:18" s="118" customFormat="1" x14ac:dyDescent="0.2">
      <c r="R247" s="27"/>
    </row>
    <row r="248" spans="18:18" s="118" customFormat="1" x14ac:dyDescent="0.2">
      <c r="R248" s="27"/>
    </row>
    <row r="249" spans="18:18" s="118" customFormat="1" x14ac:dyDescent="0.2">
      <c r="R249" s="27"/>
    </row>
    <row r="250" spans="18:18" s="118" customFormat="1" x14ac:dyDescent="0.2">
      <c r="R250" s="27"/>
    </row>
    <row r="251" spans="18:18" s="118" customFormat="1" x14ac:dyDescent="0.2">
      <c r="R251" s="27"/>
    </row>
    <row r="252" spans="18:18" s="118" customFormat="1" x14ac:dyDescent="0.2">
      <c r="R252" s="27"/>
    </row>
    <row r="253" spans="18:18" s="118" customFormat="1" x14ac:dyDescent="0.2">
      <c r="R253" s="27"/>
    </row>
    <row r="254" spans="18:18" s="118" customFormat="1" x14ac:dyDescent="0.2">
      <c r="R254" s="27"/>
    </row>
    <row r="255" spans="18:18" s="118" customFormat="1" x14ac:dyDescent="0.2">
      <c r="R255" s="27"/>
    </row>
    <row r="256" spans="18:18" s="118" customFormat="1" x14ac:dyDescent="0.2">
      <c r="R256" s="27"/>
    </row>
    <row r="257" spans="18:18" s="118" customFormat="1" x14ac:dyDescent="0.2">
      <c r="R257" s="27"/>
    </row>
    <row r="258" spans="18:18" s="118" customFormat="1" x14ac:dyDescent="0.2">
      <c r="R258" s="27"/>
    </row>
    <row r="259" spans="18:18" s="118" customFormat="1" x14ac:dyDescent="0.2">
      <c r="R259" s="27"/>
    </row>
    <row r="260" spans="18:18" s="118" customFormat="1" x14ac:dyDescent="0.2">
      <c r="R260" s="27"/>
    </row>
    <row r="261" spans="18:18" s="118" customFormat="1" x14ac:dyDescent="0.2">
      <c r="R261" s="27"/>
    </row>
    <row r="262" spans="18:18" s="118" customFormat="1" x14ac:dyDescent="0.2">
      <c r="R262" s="27"/>
    </row>
    <row r="263" spans="18:18" s="118" customFormat="1" x14ac:dyDescent="0.2">
      <c r="R263" s="27"/>
    </row>
    <row r="264" spans="18:18" s="118" customFormat="1" x14ac:dyDescent="0.2">
      <c r="R264" s="27"/>
    </row>
    <row r="265" spans="18:18" s="118" customFormat="1" x14ac:dyDescent="0.2">
      <c r="R265" s="27"/>
    </row>
    <row r="266" spans="18:18" s="118" customFormat="1" x14ac:dyDescent="0.2">
      <c r="R266" s="27"/>
    </row>
    <row r="267" spans="18:18" s="118" customFormat="1" x14ac:dyDescent="0.2">
      <c r="R267" s="27"/>
    </row>
    <row r="268" spans="18:18" s="118" customFormat="1" x14ac:dyDescent="0.2">
      <c r="R268" s="27"/>
    </row>
    <row r="269" spans="18:18" s="118" customFormat="1" x14ac:dyDescent="0.2">
      <c r="R269" s="27"/>
    </row>
    <row r="270" spans="18:18" s="118" customFormat="1" x14ac:dyDescent="0.2">
      <c r="R270" s="27"/>
    </row>
    <row r="271" spans="18:18" s="118" customFormat="1" x14ac:dyDescent="0.2">
      <c r="R271" s="27"/>
    </row>
    <row r="272" spans="18:18" s="118" customFormat="1" x14ac:dyDescent="0.2">
      <c r="R272" s="27"/>
    </row>
    <row r="273" spans="18:18" s="118" customFormat="1" x14ac:dyDescent="0.2">
      <c r="R273" s="27"/>
    </row>
    <row r="274" spans="18:18" s="118" customFormat="1" x14ac:dyDescent="0.2">
      <c r="R274" s="27"/>
    </row>
    <row r="275" spans="18:18" s="118" customFormat="1" x14ac:dyDescent="0.2">
      <c r="R275" s="27"/>
    </row>
    <row r="276" spans="18:18" s="118" customFormat="1" x14ac:dyDescent="0.2">
      <c r="R276" s="27"/>
    </row>
    <row r="277" spans="18:18" s="118" customFormat="1" x14ac:dyDescent="0.2">
      <c r="R277" s="27"/>
    </row>
    <row r="278" spans="18:18" s="118" customFormat="1" x14ac:dyDescent="0.2">
      <c r="R278" s="27"/>
    </row>
    <row r="279" spans="18:18" s="118" customFormat="1" x14ac:dyDescent="0.2">
      <c r="R279" s="27"/>
    </row>
    <row r="280" spans="18:18" s="118" customFormat="1" x14ac:dyDescent="0.2">
      <c r="R280" s="27"/>
    </row>
    <row r="281" spans="18:18" s="118" customFormat="1" x14ac:dyDescent="0.2">
      <c r="R281" s="27"/>
    </row>
    <row r="282" spans="18:18" s="118" customFormat="1" x14ac:dyDescent="0.2">
      <c r="R282" s="27"/>
    </row>
    <row r="283" spans="18:18" s="118" customFormat="1" x14ac:dyDescent="0.2">
      <c r="R283" s="27"/>
    </row>
    <row r="284" spans="18:18" s="118" customFormat="1" x14ac:dyDescent="0.2">
      <c r="R284" s="27"/>
    </row>
    <row r="285" spans="18:18" s="118" customFormat="1" x14ac:dyDescent="0.2">
      <c r="R285" s="27"/>
    </row>
    <row r="286" spans="18:18" s="118" customFormat="1" x14ac:dyDescent="0.2">
      <c r="R286" s="27"/>
    </row>
    <row r="287" spans="18:18" s="118" customFormat="1" x14ac:dyDescent="0.2">
      <c r="R287" s="27"/>
    </row>
    <row r="288" spans="18:18" s="118" customFormat="1" x14ac:dyDescent="0.2">
      <c r="R288" s="27"/>
    </row>
    <row r="289" spans="18:18" s="118" customFormat="1" x14ac:dyDescent="0.2">
      <c r="R289" s="27"/>
    </row>
    <row r="290" spans="18:18" s="118" customFormat="1" x14ac:dyDescent="0.2">
      <c r="R290" s="27"/>
    </row>
    <row r="291" spans="18:18" s="118" customFormat="1" x14ac:dyDescent="0.2">
      <c r="R291" s="27"/>
    </row>
    <row r="292" spans="18:18" s="118" customFormat="1" x14ac:dyDescent="0.2">
      <c r="R292" s="27"/>
    </row>
    <row r="293" spans="18:18" s="118" customFormat="1" x14ac:dyDescent="0.2">
      <c r="R293" s="27"/>
    </row>
    <row r="294" spans="18:18" s="118" customFormat="1" x14ac:dyDescent="0.2">
      <c r="R294" s="27"/>
    </row>
    <row r="295" spans="18:18" s="118" customFormat="1" x14ac:dyDescent="0.2">
      <c r="R295" s="27"/>
    </row>
    <row r="296" spans="18:18" s="118" customFormat="1" x14ac:dyDescent="0.2">
      <c r="R296" s="27"/>
    </row>
    <row r="297" spans="18:18" s="118" customFormat="1" x14ac:dyDescent="0.2">
      <c r="R297" s="27"/>
    </row>
    <row r="298" spans="18:18" s="118" customFormat="1" x14ac:dyDescent="0.2">
      <c r="R298" s="27"/>
    </row>
    <row r="299" spans="18:18" s="118" customFormat="1" x14ac:dyDescent="0.2">
      <c r="R299" s="27"/>
    </row>
    <row r="300" spans="18:18" s="118" customFormat="1" x14ac:dyDescent="0.2">
      <c r="R300" s="27"/>
    </row>
    <row r="301" spans="18:18" s="118" customFormat="1" x14ac:dyDescent="0.2">
      <c r="R301" s="27"/>
    </row>
    <row r="302" spans="18:18" s="118" customFormat="1" x14ac:dyDescent="0.2">
      <c r="R302" s="27"/>
    </row>
    <row r="303" spans="18:18" s="118" customFormat="1" x14ac:dyDescent="0.2">
      <c r="R303" s="27"/>
    </row>
    <row r="304" spans="18:18" s="118" customFormat="1" x14ac:dyDescent="0.2">
      <c r="R304" s="27"/>
    </row>
    <row r="305" spans="18:18" s="118" customFormat="1" x14ac:dyDescent="0.2">
      <c r="R305" s="27"/>
    </row>
    <row r="306" spans="18:18" s="118" customFormat="1" x14ac:dyDescent="0.2">
      <c r="R306" s="27"/>
    </row>
    <row r="307" spans="18:18" s="118" customFormat="1" x14ac:dyDescent="0.2">
      <c r="R307" s="27"/>
    </row>
    <row r="308" spans="18:18" s="118" customFormat="1" x14ac:dyDescent="0.2">
      <c r="R308" s="27"/>
    </row>
    <row r="309" spans="18:18" s="118" customFormat="1" x14ac:dyDescent="0.2">
      <c r="R309" s="27"/>
    </row>
    <row r="310" spans="18:18" s="118" customFormat="1" x14ac:dyDescent="0.2">
      <c r="R310" s="27"/>
    </row>
    <row r="311" spans="18:18" s="118" customFormat="1" x14ac:dyDescent="0.2">
      <c r="R311" s="27"/>
    </row>
    <row r="312" spans="18:18" s="118" customFormat="1" x14ac:dyDescent="0.2">
      <c r="R312" s="27"/>
    </row>
    <row r="313" spans="18:18" s="118" customFormat="1" x14ac:dyDescent="0.2">
      <c r="R313" s="27"/>
    </row>
    <row r="314" spans="18:18" s="118" customFormat="1" x14ac:dyDescent="0.2">
      <c r="R314" s="27"/>
    </row>
    <row r="315" spans="18:18" s="118" customFormat="1" x14ac:dyDescent="0.2">
      <c r="R315" s="27"/>
    </row>
    <row r="316" spans="18:18" s="118" customFormat="1" x14ac:dyDescent="0.2">
      <c r="R316" s="27"/>
    </row>
    <row r="317" spans="18:18" s="118" customFormat="1" x14ac:dyDescent="0.2">
      <c r="R317" s="27"/>
    </row>
    <row r="318" spans="18:18" s="118" customFormat="1" x14ac:dyDescent="0.2">
      <c r="R318" s="27"/>
    </row>
    <row r="319" spans="18:18" s="118" customFormat="1" x14ac:dyDescent="0.2">
      <c r="R319" s="27"/>
    </row>
    <row r="320" spans="18:18" s="118" customFormat="1" x14ac:dyDescent="0.2">
      <c r="R320" s="27"/>
    </row>
    <row r="321" spans="18:18" s="118" customFormat="1" x14ac:dyDescent="0.2">
      <c r="R321" s="27"/>
    </row>
    <row r="322" spans="18:18" s="118" customFormat="1" x14ac:dyDescent="0.2">
      <c r="R322" s="27"/>
    </row>
    <row r="323" spans="18:18" s="118" customFormat="1" x14ac:dyDescent="0.2">
      <c r="R323" s="27"/>
    </row>
    <row r="324" spans="18:18" s="118" customFormat="1" x14ac:dyDescent="0.2">
      <c r="R324" s="27"/>
    </row>
    <row r="325" spans="18:18" s="118" customFormat="1" x14ac:dyDescent="0.2">
      <c r="R325" s="27"/>
    </row>
    <row r="326" spans="18:18" s="118" customFormat="1" x14ac:dyDescent="0.2">
      <c r="R326" s="27"/>
    </row>
    <row r="327" spans="18:18" s="118" customFormat="1" x14ac:dyDescent="0.2">
      <c r="R327" s="27"/>
    </row>
    <row r="328" spans="18:18" s="118" customFormat="1" x14ac:dyDescent="0.2">
      <c r="R328" s="27"/>
    </row>
    <row r="329" spans="18:18" s="118" customFormat="1" x14ac:dyDescent="0.2">
      <c r="R329" s="27"/>
    </row>
    <row r="330" spans="18:18" s="118" customFormat="1" x14ac:dyDescent="0.2">
      <c r="R330" s="27"/>
    </row>
    <row r="331" spans="18:18" s="118" customFormat="1" x14ac:dyDescent="0.2">
      <c r="R331" s="27"/>
    </row>
    <row r="332" spans="18:18" s="118" customFormat="1" x14ac:dyDescent="0.2">
      <c r="R332" s="27"/>
    </row>
    <row r="333" spans="18:18" s="118" customFormat="1" x14ac:dyDescent="0.2">
      <c r="R333" s="27"/>
    </row>
    <row r="334" spans="18:18" s="118" customFormat="1" x14ac:dyDescent="0.2">
      <c r="R334" s="27"/>
    </row>
    <row r="335" spans="18:18" s="118" customFormat="1" x14ac:dyDescent="0.2">
      <c r="R335" s="27"/>
    </row>
    <row r="336" spans="18:18" s="118" customFormat="1" x14ac:dyDescent="0.2">
      <c r="R336" s="27"/>
    </row>
    <row r="337" spans="18:18" s="118" customFormat="1" x14ac:dyDescent="0.2">
      <c r="R337" s="27"/>
    </row>
    <row r="338" spans="18:18" s="118" customFormat="1" x14ac:dyDescent="0.2">
      <c r="R338" s="27"/>
    </row>
    <row r="339" spans="18:18" s="118" customFormat="1" x14ac:dyDescent="0.2">
      <c r="R339" s="27"/>
    </row>
    <row r="340" spans="18:18" s="118" customFormat="1" x14ac:dyDescent="0.2">
      <c r="R340" s="27"/>
    </row>
    <row r="341" spans="18:18" s="118" customFormat="1" x14ac:dyDescent="0.2">
      <c r="R341" s="27"/>
    </row>
    <row r="342" spans="18:18" s="118" customFormat="1" x14ac:dyDescent="0.2">
      <c r="R342" s="27"/>
    </row>
    <row r="343" spans="18:18" s="118" customFormat="1" x14ac:dyDescent="0.2">
      <c r="R343" s="27"/>
    </row>
    <row r="344" spans="18:18" s="118" customFormat="1" x14ac:dyDescent="0.2">
      <c r="R344" s="27"/>
    </row>
    <row r="345" spans="18:18" s="118" customFormat="1" x14ac:dyDescent="0.2">
      <c r="R345" s="27"/>
    </row>
    <row r="346" spans="18:18" s="118" customFormat="1" x14ac:dyDescent="0.2">
      <c r="R346" s="27"/>
    </row>
    <row r="347" spans="18:18" s="118" customFormat="1" x14ac:dyDescent="0.2">
      <c r="R347" s="27"/>
    </row>
    <row r="348" spans="18:18" s="118" customFormat="1" x14ac:dyDescent="0.2">
      <c r="R348" s="27"/>
    </row>
    <row r="349" spans="18:18" s="118" customFormat="1" x14ac:dyDescent="0.2">
      <c r="R349" s="27"/>
    </row>
    <row r="350" spans="18:18" s="118" customFormat="1" x14ac:dyDescent="0.2">
      <c r="R350" s="27"/>
    </row>
    <row r="351" spans="18:18" s="118" customFormat="1" x14ac:dyDescent="0.2">
      <c r="R351" s="27"/>
    </row>
    <row r="352" spans="18:18" s="118" customFormat="1" x14ac:dyDescent="0.2">
      <c r="R352" s="27"/>
    </row>
    <row r="353" spans="18:18" s="118" customFormat="1" x14ac:dyDescent="0.2">
      <c r="R353" s="27"/>
    </row>
    <row r="354" spans="18:18" s="118" customFormat="1" x14ac:dyDescent="0.2">
      <c r="R354" s="27"/>
    </row>
    <row r="355" spans="18:18" s="118" customFormat="1" x14ac:dyDescent="0.2">
      <c r="R355" s="27"/>
    </row>
    <row r="356" spans="18:18" s="118" customFormat="1" x14ac:dyDescent="0.2">
      <c r="R356" s="27"/>
    </row>
    <row r="357" spans="18:18" s="118" customFormat="1" x14ac:dyDescent="0.2">
      <c r="R357" s="27"/>
    </row>
    <row r="358" spans="18:18" s="118" customFormat="1" x14ac:dyDescent="0.2">
      <c r="R358" s="27"/>
    </row>
    <row r="359" spans="18:18" s="118" customFormat="1" x14ac:dyDescent="0.2">
      <c r="R359" s="27"/>
    </row>
    <row r="360" spans="18:18" s="118" customFormat="1" x14ac:dyDescent="0.2">
      <c r="R360" s="27"/>
    </row>
    <row r="361" spans="18:18" s="118" customFormat="1" x14ac:dyDescent="0.2">
      <c r="R361" s="27"/>
    </row>
    <row r="362" spans="18:18" s="118" customFormat="1" x14ac:dyDescent="0.2">
      <c r="R362" s="27"/>
    </row>
    <row r="363" spans="18:18" s="118" customFormat="1" x14ac:dyDescent="0.2">
      <c r="R363" s="27"/>
    </row>
    <row r="364" spans="18:18" s="118" customFormat="1" x14ac:dyDescent="0.2">
      <c r="R364" s="27"/>
    </row>
    <row r="365" spans="18:18" s="118" customFormat="1" x14ac:dyDescent="0.2">
      <c r="R365" s="27"/>
    </row>
    <row r="366" spans="18:18" s="118" customFormat="1" x14ac:dyDescent="0.2">
      <c r="R366" s="27"/>
    </row>
    <row r="367" spans="18:18" s="118" customFormat="1" x14ac:dyDescent="0.2">
      <c r="R367" s="27"/>
    </row>
    <row r="368" spans="18:18" s="118" customFormat="1" x14ac:dyDescent="0.2">
      <c r="R368" s="27"/>
    </row>
    <row r="369" spans="18:18" s="118" customFormat="1" x14ac:dyDescent="0.2">
      <c r="R369" s="27"/>
    </row>
    <row r="370" spans="18:18" s="118" customFormat="1" x14ac:dyDescent="0.2">
      <c r="R370" s="27"/>
    </row>
    <row r="371" spans="18:18" s="118" customFormat="1" x14ac:dyDescent="0.2">
      <c r="R371" s="27"/>
    </row>
    <row r="372" spans="18:18" s="118" customFormat="1" x14ac:dyDescent="0.2">
      <c r="R372" s="27"/>
    </row>
    <row r="373" spans="18:18" s="118" customFormat="1" x14ac:dyDescent="0.2">
      <c r="R373" s="27"/>
    </row>
    <row r="374" spans="18:18" s="118" customFormat="1" x14ac:dyDescent="0.2">
      <c r="R374" s="27"/>
    </row>
    <row r="375" spans="18:18" s="118" customFormat="1" x14ac:dyDescent="0.2">
      <c r="R375" s="27"/>
    </row>
    <row r="376" spans="18:18" s="118" customFormat="1" x14ac:dyDescent="0.2">
      <c r="R376" s="27"/>
    </row>
    <row r="377" spans="18:18" s="118" customFormat="1" x14ac:dyDescent="0.2">
      <c r="R377" s="27"/>
    </row>
    <row r="378" spans="18:18" s="118" customFormat="1" x14ac:dyDescent="0.2">
      <c r="R378" s="27"/>
    </row>
    <row r="379" spans="18:18" s="118" customFormat="1" x14ac:dyDescent="0.2">
      <c r="R379" s="27"/>
    </row>
    <row r="380" spans="18:18" s="118" customFormat="1" x14ac:dyDescent="0.2">
      <c r="R380" s="27"/>
    </row>
    <row r="381" spans="18:18" s="118" customFormat="1" x14ac:dyDescent="0.2">
      <c r="R381" s="27"/>
    </row>
    <row r="382" spans="18:18" s="118" customFormat="1" x14ac:dyDescent="0.2">
      <c r="R382" s="27"/>
    </row>
    <row r="383" spans="18:18" s="118" customFormat="1" x14ac:dyDescent="0.2">
      <c r="R383" s="27"/>
    </row>
    <row r="384" spans="18:18" s="118" customFormat="1" x14ac:dyDescent="0.2">
      <c r="R384" s="27"/>
    </row>
    <row r="385" spans="18:18" s="118" customFormat="1" x14ac:dyDescent="0.2">
      <c r="R385" s="27"/>
    </row>
    <row r="386" spans="18:18" s="118" customFormat="1" x14ac:dyDescent="0.2">
      <c r="R386" s="27"/>
    </row>
    <row r="387" spans="18:18" s="118" customFormat="1" x14ac:dyDescent="0.2">
      <c r="R387" s="27"/>
    </row>
    <row r="388" spans="18:18" s="118" customFormat="1" x14ac:dyDescent="0.2">
      <c r="R388" s="27"/>
    </row>
    <row r="389" spans="18:18" s="118" customFormat="1" x14ac:dyDescent="0.2">
      <c r="R389" s="27"/>
    </row>
    <row r="390" spans="18:18" s="118" customFormat="1" x14ac:dyDescent="0.2">
      <c r="R390" s="27"/>
    </row>
    <row r="391" spans="18:18" s="118" customFormat="1" x14ac:dyDescent="0.2">
      <c r="R391" s="27"/>
    </row>
    <row r="392" spans="18:18" s="118" customFormat="1" x14ac:dyDescent="0.2">
      <c r="R392" s="27"/>
    </row>
    <row r="393" spans="18:18" s="118" customFormat="1" x14ac:dyDescent="0.2">
      <c r="R393" s="27"/>
    </row>
    <row r="394" spans="18:18" s="118" customFormat="1" x14ac:dyDescent="0.2">
      <c r="R394" s="27"/>
    </row>
    <row r="395" spans="18:18" s="118" customFormat="1" x14ac:dyDescent="0.2">
      <c r="R395" s="27"/>
    </row>
    <row r="396" spans="18:18" s="118" customFormat="1" x14ac:dyDescent="0.2">
      <c r="R396" s="27"/>
    </row>
    <row r="397" spans="18:18" s="118" customFormat="1" x14ac:dyDescent="0.2">
      <c r="R397" s="27"/>
    </row>
    <row r="398" spans="18:18" s="118" customFormat="1" x14ac:dyDescent="0.2">
      <c r="R398" s="27"/>
    </row>
    <row r="399" spans="18:18" s="118" customFormat="1" x14ac:dyDescent="0.2">
      <c r="R399" s="27"/>
    </row>
    <row r="400" spans="18:18" s="118" customFormat="1" x14ac:dyDescent="0.2">
      <c r="R400" s="27"/>
    </row>
    <row r="401" spans="18:18" s="118" customFormat="1" x14ac:dyDescent="0.2">
      <c r="R401" s="27"/>
    </row>
    <row r="402" spans="18:18" s="118" customFormat="1" x14ac:dyDescent="0.2">
      <c r="R402" s="27"/>
    </row>
    <row r="403" spans="18:18" s="118" customFormat="1" x14ac:dyDescent="0.2">
      <c r="R403" s="27"/>
    </row>
    <row r="404" spans="18:18" s="118" customFormat="1" x14ac:dyDescent="0.2">
      <c r="R404" s="27"/>
    </row>
    <row r="405" spans="18:18" s="118" customFormat="1" x14ac:dyDescent="0.2">
      <c r="R405" s="27"/>
    </row>
    <row r="406" spans="18:18" s="118" customFormat="1" x14ac:dyDescent="0.2">
      <c r="R406" s="27"/>
    </row>
    <row r="407" spans="18:18" s="118" customFormat="1" x14ac:dyDescent="0.2">
      <c r="R407" s="27"/>
    </row>
    <row r="408" spans="18:18" s="118" customFormat="1" x14ac:dyDescent="0.2">
      <c r="R408" s="27"/>
    </row>
    <row r="409" spans="18:18" s="118" customFormat="1" x14ac:dyDescent="0.2">
      <c r="R409" s="27"/>
    </row>
    <row r="410" spans="18:18" s="118" customFormat="1" x14ac:dyDescent="0.2">
      <c r="R410" s="27"/>
    </row>
    <row r="411" spans="18:18" s="118" customFormat="1" x14ac:dyDescent="0.2">
      <c r="R411" s="27"/>
    </row>
    <row r="412" spans="18:18" s="118" customFormat="1" x14ac:dyDescent="0.2">
      <c r="R412" s="27"/>
    </row>
    <row r="413" spans="18:18" s="118" customFormat="1" x14ac:dyDescent="0.2">
      <c r="R413" s="27"/>
    </row>
    <row r="414" spans="18:18" s="118" customFormat="1" x14ac:dyDescent="0.2">
      <c r="R414" s="27"/>
    </row>
    <row r="415" spans="18:18" s="118" customFormat="1" x14ac:dyDescent="0.2">
      <c r="R415" s="27"/>
    </row>
    <row r="416" spans="18:18" s="118" customFormat="1" x14ac:dyDescent="0.2">
      <c r="R416" s="27"/>
    </row>
    <row r="417" spans="18:18" s="118" customFormat="1" x14ac:dyDescent="0.2">
      <c r="R417" s="27"/>
    </row>
    <row r="418" spans="18:18" s="118" customFormat="1" x14ac:dyDescent="0.2">
      <c r="R418" s="27"/>
    </row>
    <row r="419" spans="18:18" s="118" customFormat="1" x14ac:dyDescent="0.2">
      <c r="R419" s="27"/>
    </row>
    <row r="420" spans="18:18" s="118" customFormat="1" x14ac:dyDescent="0.2">
      <c r="R420" s="27"/>
    </row>
    <row r="421" spans="18:18" s="118" customFormat="1" x14ac:dyDescent="0.2">
      <c r="R421" s="27"/>
    </row>
    <row r="422" spans="18:18" s="118" customFormat="1" x14ac:dyDescent="0.2">
      <c r="R422" s="27"/>
    </row>
    <row r="423" spans="18:18" s="118" customFormat="1" x14ac:dyDescent="0.2">
      <c r="R423" s="27"/>
    </row>
    <row r="424" spans="18:18" s="118" customFormat="1" x14ac:dyDescent="0.2">
      <c r="R424" s="27"/>
    </row>
    <row r="425" spans="18:18" s="118" customFormat="1" x14ac:dyDescent="0.2">
      <c r="R425" s="27"/>
    </row>
    <row r="426" spans="18:18" s="118" customFormat="1" x14ac:dyDescent="0.2">
      <c r="R426" s="27"/>
    </row>
    <row r="427" spans="18:18" s="118" customFormat="1" x14ac:dyDescent="0.2">
      <c r="R427" s="27"/>
    </row>
    <row r="428" spans="18:18" s="118" customFormat="1" x14ac:dyDescent="0.2">
      <c r="R428" s="27"/>
    </row>
    <row r="429" spans="18:18" s="118" customFormat="1" x14ac:dyDescent="0.2">
      <c r="R429" s="27"/>
    </row>
    <row r="430" spans="18:18" s="118" customFormat="1" x14ac:dyDescent="0.2">
      <c r="R430" s="27"/>
    </row>
    <row r="431" spans="18:18" s="118" customFormat="1" x14ac:dyDescent="0.2">
      <c r="R431" s="27"/>
    </row>
    <row r="432" spans="18:18" s="118" customFormat="1" x14ac:dyDescent="0.2">
      <c r="R432" s="27"/>
    </row>
    <row r="433" spans="18:18" s="118" customFormat="1" x14ac:dyDescent="0.2">
      <c r="R433" s="27"/>
    </row>
    <row r="434" spans="18:18" s="118" customFormat="1" x14ac:dyDescent="0.2">
      <c r="R434" s="27"/>
    </row>
    <row r="435" spans="18:18" s="118" customFormat="1" x14ac:dyDescent="0.2">
      <c r="R435" s="27"/>
    </row>
    <row r="436" spans="18:18" s="118" customFormat="1" x14ac:dyDescent="0.2">
      <c r="R436" s="27"/>
    </row>
    <row r="437" spans="18:18" s="118" customFormat="1" x14ac:dyDescent="0.2">
      <c r="R437" s="27"/>
    </row>
    <row r="438" spans="18:18" s="118" customFormat="1" x14ac:dyDescent="0.2">
      <c r="R438" s="27"/>
    </row>
    <row r="439" spans="18:18" s="118" customFormat="1" x14ac:dyDescent="0.2">
      <c r="R439" s="27"/>
    </row>
    <row r="440" spans="18:18" s="118" customFormat="1" x14ac:dyDescent="0.2">
      <c r="R440" s="27"/>
    </row>
    <row r="441" spans="18:18" s="118" customFormat="1" x14ac:dyDescent="0.2">
      <c r="R441" s="27"/>
    </row>
    <row r="442" spans="18:18" s="118" customFormat="1" x14ac:dyDescent="0.2">
      <c r="R442" s="27"/>
    </row>
    <row r="443" spans="18:18" s="118" customFormat="1" x14ac:dyDescent="0.2">
      <c r="R443" s="27"/>
    </row>
    <row r="444" spans="18:18" s="118" customFormat="1" x14ac:dyDescent="0.2">
      <c r="R444" s="27"/>
    </row>
    <row r="445" spans="18:18" s="118" customFormat="1" x14ac:dyDescent="0.2">
      <c r="R445" s="27"/>
    </row>
    <row r="446" spans="18:18" s="118" customFormat="1" x14ac:dyDescent="0.2">
      <c r="R446" s="27"/>
    </row>
    <row r="447" spans="18:18" s="118" customFormat="1" x14ac:dyDescent="0.2">
      <c r="R447" s="27"/>
    </row>
    <row r="448" spans="18:18" s="118" customFormat="1" x14ac:dyDescent="0.2">
      <c r="R448" s="27"/>
    </row>
    <row r="449" spans="18:18" s="118" customFormat="1" x14ac:dyDescent="0.2">
      <c r="R449" s="27"/>
    </row>
    <row r="450" spans="18:18" s="118" customFormat="1" x14ac:dyDescent="0.2">
      <c r="R450" s="27"/>
    </row>
    <row r="451" spans="18:18" s="118" customFormat="1" x14ac:dyDescent="0.2">
      <c r="R451" s="27"/>
    </row>
    <row r="452" spans="18:18" s="118" customFormat="1" x14ac:dyDescent="0.2">
      <c r="R452" s="27"/>
    </row>
    <row r="453" spans="18:18" s="118" customFormat="1" x14ac:dyDescent="0.2">
      <c r="R453" s="27"/>
    </row>
    <row r="454" spans="18:18" s="118" customFormat="1" x14ac:dyDescent="0.2">
      <c r="R454" s="27"/>
    </row>
    <row r="455" spans="18:18" s="118" customFormat="1" x14ac:dyDescent="0.2">
      <c r="R455" s="27"/>
    </row>
    <row r="456" spans="18:18" s="118" customFormat="1" x14ac:dyDescent="0.2">
      <c r="R456" s="27"/>
    </row>
    <row r="457" spans="18:18" s="118" customFormat="1" x14ac:dyDescent="0.2">
      <c r="R457" s="27"/>
    </row>
    <row r="458" spans="18:18" s="118" customFormat="1" x14ac:dyDescent="0.2">
      <c r="R458" s="27"/>
    </row>
    <row r="459" spans="18:18" s="118" customFormat="1" x14ac:dyDescent="0.2">
      <c r="R459" s="27"/>
    </row>
    <row r="460" spans="18:18" s="118" customFormat="1" x14ac:dyDescent="0.2">
      <c r="R460" s="27"/>
    </row>
    <row r="461" spans="18:18" s="118" customFormat="1" x14ac:dyDescent="0.2">
      <c r="R461" s="27"/>
    </row>
    <row r="462" spans="18:18" s="118" customFormat="1" x14ac:dyDescent="0.2">
      <c r="R462" s="27"/>
    </row>
    <row r="463" spans="18:18" s="118" customFormat="1" x14ac:dyDescent="0.2">
      <c r="R463" s="27"/>
    </row>
    <row r="464" spans="18:18" s="118" customFormat="1" x14ac:dyDescent="0.2">
      <c r="R464" s="27"/>
    </row>
    <row r="465" spans="18:18" s="118" customFormat="1" x14ac:dyDescent="0.2">
      <c r="R465" s="27"/>
    </row>
    <row r="466" spans="18:18" s="118" customFormat="1" x14ac:dyDescent="0.2">
      <c r="R466" s="27"/>
    </row>
    <row r="467" spans="18:18" s="118" customFormat="1" x14ac:dyDescent="0.2">
      <c r="R467" s="27"/>
    </row>
    <row r="468" spans="18:18" s="118" customFormat="1" x14ac:dyDescent="0.2">
      <c r="R468" s="27"/>
    </row>
    <row r="469" spans="18:18" s="118" customFormat="1" x14ac:dyDescent="0.2">
      <c r="R469" s="27"/>
    </row>
    <row r="470" spans="18:18" s="118" customFormat="1" x14ac:dyDescent="0.2">
      <c r="R470" s="27"/>
    </row>
    <row r="471" spans="18:18" s="118" customFormat="1" x14ac:dyDescent="0.2">
      <c r="R471" s="27"/>
    </row>
    <row r="472" spans="18:18" s="118" customFormat="1" x14ac:dyDescent="0.2">
      <c r="R472" s="27"/>
    </row>
    <row r="473" spans="18:18" s="118" customFormat="1" x14ac:dyDescent="0.2">
      <c r="R473" s="27"/>
    </row>
    <row r="474" spans="18:18" s="118" customFormat="1" x14ac:dyDescent="0.2">
      <c r="R474" s="27"/>
    </row>
    <row r="475" spans="18:18" s="118" customFormat="1" x14ac:dyDescent="0.2">
      <c r="R475" s="27"/>
    </row>
    <row r="476" spans="18:18" s="118" customFormat="1" x14ac:dyDescent="0.2">
      <c r="R476" s="27"/>
    </row>
    <row r="477" spans="18:18" s="118" customFormat="1" x14ac:dyDescent="0.2">
      <c r="R477" s="27"/>
    </row>
    <row r="478" spans="18:18" s="118" customFormat="1" x14ac:dyDescent="0.2">
      <c r="R478" s="27"/>
    </row>
    <row r="479" spans="18:18" s="118" customFormat="1" x14ac:dyDescent="0.2">
      <c r="R479" s="27"/>
    </row>
    <row r="480" spans="18:18" s="118" customFormat="1" x14ac:dyDescent="0.2">
      <c r="R480" s="27"/>
    </row>
    <row r="481" spans="18:18" s="118" customFormat="1" x14ac:dyDescent="0.2">
      <c r="R481" s="27"/>
    </row>
    <row r="482" spans="18:18" s="118" customFormat="1" x14ac:dyDescent="0.2">
      <c r="R482" s="27"/>
    </row>
    <row r="483" spans="18:18" s="118" customFormat="1" x14ac:dyDescent="0.2">
      <c r="R483" s="27"/>
    </row>
    <row r="484" spans="18:18" s="118" customFormat="1" x14ac:dyDescent="0.2">
      <c r="R484" s="27"/>
    </row>
    <row r="485" spans="18:18" s="118" customFormat="1" x14ac:dyDescent="0.2">
      <c r="R485" s="27"/>
    </row>
    <row r="486" spans="18:18" s="118" customFormat="1" x14ac:dyDescent="0.2">
      <c r="R486" s="27"/>
    </row>
    <row r="487" spans="18:18" s="118" customFormat="1" x14ac:dyDescent="0.2">
      <c r="R487" s="27"/>
    </row>
    <row r="488" spans="18:18" s="118" customFormat="1" x14ac:dyDescent="0.2">
      <c r="R488" s="27"/>
    </row>
    <row r="489" spans="18:18" s="118" customFormat="1" x14ac:dyDescent="0.2">
      <c r="R489" s="27"/>
    </row>
    <row r="490" spans="18:18" s="118" customFormat="1" x14ac:dyDescent="0.2">
      <c r="R490" s="27"/>
    </row>
    <row r="491" spans="18:18" s="118" customFormat="1" x14ac:dyDescent="0.2">
      <c r="R491" s="27"/>
    </row>
    <row r="492" spans="18:18" s="118" customFormat="1" x14ac:dyDescent="0.2">
      <c r="R492" s="27"/>
    </row>
    <row r="493" spans="18:18" s="118" customFormat="1" x14ac:dyDescent="0.2">
      <c r="R493" s="27"/>
    </row>
    <row r="494" spans="18:18" s="118" customFormat="1" x14ac:dyDescent="0.2">
      <c r="R494" s="27"/>
    </row>
    <row r="495" spans="18:18" s="118" customFormat="1" x14ac:dyDescent="0.2">
      <c r="R495" s="27"/>
    </row>
    <row r="496" spans="18:18" s="118" customFormat="1" x14ac:dyDescent="0.2">
      <c r="R496" s="27"/>
    </row>
    <row r="497" spans="18:18" s="118" customFormat="1" x14ac:dyDescent="0.2">
      <c r="R497" s="27"/>
    </row>
    <row r="498" spans="18:18" s="118" customFormat="1" x14ac:dyDescent="0.2">
      <c r="R498" s="27"/>
    </row>
    <row r="499" spans="18:18" s="118" customFormat="1" x14ac:dyDescent="0.2">
      <c r="R499" s="27"/>
    </row>
    <row r="500" spans="18:18" s="118" customFormat="1" x14ac:dyDescent="0.2">
      <c r="R500" s="27"/>
    </row>
    <row r="501" spans="18:18" s="118" customFormat="1" x14ac:dyDescent="0.2">
      <c r="R501" s="27"/>
    </row>
    <row r="502" spans="18:18" s="118" customFormat="1" x14ac:dyDescent="0.2">
      <c r="R502" s="27"/>
    </row>
    <row r="503" spans="18:18" s="118" customFormat="1" x14ac:dyDescent="0.2">
      <c r="R503" s="27"/>
    </row>
    <row r="504" spans="18:18" s="118" customFormat="1" x14ac:dyDescent="0.2">
      <c r="R504" s="27"/>
    </row>
    <row r="505" spans="18:18" s="118" customFormat="1" x14ac:dyDescent="0.2">
      <c r="R505" s="27"/>
    </row>
    <row r="506" spans="18:18" s="118" customFormat="1" x14ac:dyDescent="0.2">
      <c r="R506" s="27"/>
    </row>
    <row r="507" spans="18:18" s="118" customFormat="1" x14ac:dyDescent="0.2">
      <c r="R507" s="27"/>
    </row>
    <row r="508" spans="18:18" s="118" customFormat="1" x14ac:dyDescent="0.2">
      <c r="R508" s="27"/>
    </row>
    <row r="509" spans="18:18" s="118" customFormat="1" x14ac:dyDescent="0.2">
      <c r="R509" s="27"/>
    </row>
    <row r="510" spans="18:18" s="118" customFormat="1" x14ac:dyDescent="0.2">
      <c r="R510" s="27"/>
    </row>
    <row r="511" spans="18:18" s="118" customFormat="1" x14ac:dyDescent="0.2">
      <c r="R511" s="27"/>
    </row>
    <row r="512" spans="18:18" s="118" customFormat="1" x14ac:dyDescent="0.2">
      <c r="R512" s="27"/>
    </row>
    <row r="513" spans="18:18" s="118" customFormat="1" x14ac:dyDescent="0.2">
      <c r="R513" s="27"/>
    </row>
    <row r="514" spans="18:18" s="118" customFormat="1" x14ac:dyDescent="0.2">
      <c r="R514" s="27"/>
    </row>
    <row r="515" spans="18:18" s="118" customFormat="1" x14ac:dyDescent="0.2">
      <c r="R515" s="27"/>
    </row>
    <row r="516" spans="18:18" s="118" customFormat="1" x14ac:dyDescent="0.2">
      <c r="R516" s="27"/>
    </row>
    <row r="517" spans="18:18" s="118" customFormat="1" x14ac:dyDescent="0.2">
      <c r="R517" s="27"/>
    </row>
    <row r="518" spans="18:18" s="118" customFormat="1" x14ac:dyDescent="0.2">
      <c r="R518" s="27"/>
    </row>
    <row r="519" spans="18:18" s="118" customFormat="1" x14ac:dyDescent="0.2">
      <c r="R519" s="27"/>
    </row>
    <row r="520" spans="18:18" s="118" customFormat="1" x14ac:dyDescent="0.2">
      <c r="R520" s="27"/>
    </row>
    <row r="521" spans="18:18" s="118" customFormat="1" x14ac:dyDescent="0.2">
      <c r="R521" s="27"/>
    </row>
    <row r="522" spans="18:18" s="118" customFormat="1" x14ac:dyDescent="0.2">
      <c r="R522" s="27"/>
    </row>
    <row r="523" spans="18:18" s="118" customFormat="1" x14ac:dyDescent="0.2">
      <c r="R523" s="27"/>
    </row>
    <row r="524" spans="18:18" s="118" customFormat="1" x14ac:dyDescent="0.2">
      <c r="R524" s="27"/>
    </row>
    <row r="525" spans="18:18" s="118" customFormat="1" x14ac:dyDescent="0.2">
      <c r="R525" s="27"/>
    </row>
    <row r="526" spans="18:18" s="118" customFormat="1" x14ac:dyDescent="0.2">
      <c r="R526" s="27"/>
    </row>
    <row r="527" spans="18:18" s="118" customFormat="1" x14ac:dyDescent="0.2">
      <c r="R527" s="27"/>
    </row>
    <row r="528" spans="18:18" s="118" customFormat="1" x14ac:dyDescent="0.2">
      <c r="R528" s="27"/>
    </row>
    <row r="529" spans="18:18" s="118" customFormat="1" x14ac:dyDescent="0.2">
      <c r="R529" s="27"/>
    </row>
    <row r="530" spans="18:18" s="118" customFormat="1" x14ac:dyDescent="0.2">
      <c r="R530" s="27"/>
    </row>
    <row r="531" spans="18:18" s="118" customFormat="1" x14ac:dyDescent="0.2">
      <c r="R531" s="27"/>
    </row>
    <row r="532" spans="18:18" s="118" customFormat="1" x14ac:dyDescent="0.2">
      <c r="R532" s="27"/>
    </row>
    <row r="533" spans="18:18" s="118" customFormat="1" x14ac:dyDescent="0.2">
      <c r="R533" s="27"/>
    </row>
    <row r="534" spans="18:18" s="118" customFormat="1" x14ac:dyDescent="0.2">
      <c r="R534" s="27"/>
    </row>
    <row r="535" spans="18:18" s="118" customFormat="1" x14ac:dyDescent="0.2">
      <c r="R535" s="27"/>
    </row>
    <row r="536" spans="18:18" s="118" customFormat="1" x14ac:dyDescent="0.2">
      <c r="R536" s="27"/>
    </row>
    <row r="537" spans="18:18" s="118" customFormat="1" x14ac:dyDescent="0.2">
      <c r="R537" s="27"/>
    </row>
    <row r="538" spans="18:18" s="118" customFormat="1" x14ac:dyDescent="0.2">
      <c r="R538" s="27"/>
    </row>
    <row r="539" spans="18:18" s="118" customFormat="1" x14ac:dyDescent="0.2">
      <c r="R539" s="27"/>
    </row>
    <row r="540" spans="18:18" s="118" customFormat="1" x14ac:dyDescent="0.2">
      <c r="R540" s="27"/>
    </row>
    <row r="541" spans="18:18" s="118" customFormat="1" x14ac:dyDescent="0.2">
      <c r="R541" s="27"/>
    </row>
    <row r="542" spans="18:18" s="118" customFormat="1" x14ac:dyDescent="0.2">
      <c r="R542" s="27"/>
    </row>
    <row r="543" spans="18:18" s="118" customFormat="1" x14ac:dyDescent="0.2">
      <c r="R543" s="27"/>
    </row>
    <row r="544" spans="18:18" s="118" customFormat="1" x14ac:dyDescent="0.2">
      <c r="R544" s="27"/>
    </row>
    <row r="545" spans="18:19" s="118" customFormat="1" x14ac:dyDescent="0.2">
      <c r="R545" s="27"/>
    </row>
    <row r="546" spans="18:19" s="118" customFormat="1" x14ac:dyDescent="0.2">
      <c r="R546" s="104"/>
      <c r="S546" s="104"/>
    </row>
    <row r="547" spans="18:19" s="118" customFormat="1" x14ac:dyDescent="0.2">
      <c r="R547" s="104"/>
      <c r="S547" s="104"/>
    </row>
    <row r="548" spans="18:19" s="118" customFormat="1" x14ac:dyDescent="0.2">
      <c r="R548" s="104"/>
      <c r="S548" s="104"/>
    </row>
    <row r="549" spans="18:19" s="118" customFormat="1" x14ac:dyDescent="0.2">
      <c r="R549" s="104"/>
      <c r="S549" s="104"/>
    </row>
    <row r="550" spans="18:19" s="118" customFormat="1" x14ac:dyDescent="0.2">
      <c r="R550" s="104"/>
      <c r="S550" s="104"/>
    </row>
    <row r="551" spans="18:19" s="118" customFormat="1" x14ac:dyDescent="0.2">
      <c r="R551" s="104"/>
      <c r="S551" s="104"/>
    </row>
    <row r="552" spans="18:19" s="118" customFormat="1" x14ac:dyDescent="0.2">
      <c r="R552" s="104"/>
      <c r="S552" s="104"/>
    </row>
    <row r="553" spans="18:19" s="118" customFormat="1" x14ac:dyDescent="0.2">
      <c r="R553" s="104"/>
      <c r="S553" s="104"/>
    </row>
    <row r="554" spans="18:19" s="118" customFormat="1" x14ac:dyDescent="0.2">
      <c r="R554" s="104"/>
      <c r="S554" s="104"/>
    </row>
    <row r="555" spans="18:19" s="118" customFormat="1" x14ac:dyDescent="0.2">
      <c r="R555" s="104"/>
      <c r="S555" s="104"/>
    </row>
    <row r="556" spans="18:19" s="118" customFormat="1" x14ac:dyDescent="0.2">
      <c r="R556" s="104"/>
      <c r="S556" s="104"/>
    </row>
    <row r="557" spans="18:19" s="118" customFormat="1" x14ac:dyDescent="0.2">
      <c r="R557" s="104"/>
      <c r="S557" s="104"/>
    </row>
    <row r="558" spans="18:19" s="118" customFormat="1" x14ac:dyDescent="0.2">
      <c r="R558" s="104"/>
      <c r="S558" s="104"/>
    </row>
    <row r="559" spans="18:19" s="118" customFormat="1" x14ac:dyDescent="0.2">
      <c r="R559" s="104"/>
      <c r="S559" s="104"/>
    </row>
    <row r="560" spans="18:19" s="118" customFormat="1" x14ac:dyDescent="0.2">
      <c r="R560" s="104"/>
      <c r="S560" s="104"/>
    </row>
    <row r="561" spans="1:30" x14ac:dyDescent="0.2">
      <c r="N561" s="118"/>
      <c r="P561" s="118"/>
      <c r="Q561" s="118"/>
      <c r="AC561" s="118"/>
      <c r="AD561" s="118"/>
    </row>
    <row r="562" spans="1:30" x14ac:dyDescent="0.2">
      <c r="N562" s="118"/>
      <c r="P562" s="118"/>
      <c r="Q562" s="118"/>
      <c r="AC562" s="118"/>
      <c r="AD562" s="118"/>
    </row>
    <row r="563" spans="1:30" x14ac:dyDescent="0.2">
      <c r="M563" s="110"/>
      <c r="N563" s="91"/>
      <c r="O563" s="110"/>
      <c r="P563" s="91"/>
      <c r="Q563" s="118"/>
      <c r="AC563" s="118"/>
      <c r="AD563" s="118"/>
    </row>
    <row r="564" spans="1:30" x14ac:dyDescent="0.2">
      <c r="A564" s="100"/>
      <c r="B564" s="100"/>
      <c r="C564" s="101"/>
      <c r="D564" s="101"/>
      <c r="E564" s="101"/>
      <c r="F564" s="101"/>
      <c r="G564" s="99"/>
      <c r="H564" s="99"/>
      <c r="I564" s="99"/>
      <c r="J564" s="102"/>
      <c r="K564" s="99"/>
      <c r="L564" s="103"/>
      <c r="M564" s="111"/>
      <c r="N564" s="115"/>
      <c r="O564" s="111"/>
      <c r="P564" s="115"/>
      <c r="Q564" s="118"/>
      <c r="AC564" s="118"/>
      <c r="AD564" s="118"/>
    </row>
    <row r="565" spans="1:30" x14ac:dyDescent="0.2">
      <c r="A565" s="105"/>
      <c r="B565" s="105"/>
      <c r="C565" s="105"/>
      <c r="D565" s="105"/>
      <c r="E565" s="105"/>
      <c r="F565" s="101"/>
      <c r="G565" s="99"/>
      <c r="H565" s="99"/>
      <c r="I565" s="99"/>
      <c r="J565" s="102"/>
      <c r="K565" s="99"/>
      <c r="L565" s="103"/>
      <c r="M565" s="111"/>
      <c r="N565" s="115"/>
      <c r="O565" s="111"/>
      <c r="P565" s="115"/>
      <c r="Q565" s="118"/>
      <c r="AC565" s="118"/>
      <c r="AD565" s="118"/>
    </row>
    <row r="566" spans="1:30" x14ac:dyDescent="0.2">
      <c r="A566" s="101"/>
      <c r="B566" s="101"/>
      <c r="C566" s="101"/>
      <c r="D566" s="101"/>
      <c r="E566" s="101"/>
      <c r="F566" s="101"/>
      <c r="G566" s="101"/>
      <c r="H566" s="101"/>
      <c r="I566" s="101"/>
      <c r="J566" s="101"/>
      <c r="K566" s="101"/>
      <c r="L566" s="101"/>
      <c r="M566" s="111"/>
      <c r="N566" s="115"/>
      <c r="O566" s="111"/>
      <c r="P566" s="115"/>
      <c r="Q566" s="118"/>
      <c r="AC566" s="118"/>
      <c r="AD566" s="118"/>
    </row>
    <row r="567" spans="1:30" x14ac:dyDescent="0.2">
      <c r="A567" s="101"/>
      <c r="B567" s="101"/>
      <c r="C567" s="101"/>
      <c r="D567" s="101"/>
      <c r="E567" s="101"/>
      <c r="F567" s="101"/>
      <c r="G567" s="101"/>
      <c r="H567" s="101"/>
      <c r="I567" s="101"/>
      <c r="J567" s="101"/>
      <c r="K567" s="101"/>
      <c r="L567" s="101"/>
      <c r="M567" s="111"/>
      <c r="N567" s="115"/>
      <c r="O567" s="111"/>
      <c r="P567" s="115"/>
      <c r="Q567" s="118"/>
      <c r="T567" s="99"/>
      <c r="U567" s="99"/>
      <c r="V567" s="102"/>
      <c r="W567" s="101"/>
      <c r="X567" s="101"/>
      <c r="Y567" s="101"/>
      <c r="Z567" s="101"/>
      <c r="AC567" s="111"/>
      <c r="AD567" s="115"/>
    </row>
    <row r="568" spans="1:30" x14ac:dyDescent="0.2">
      <c r="A568" s="99"/>
      <c r="B568" s="99"/>
      <c r="C568" s="102"/>
      <c r="D568" s="102"/>
      <c r="E568" s="102"/>
      <c r="F568" s="101"/>
      <c r="G568" s="101"/>
      <c r="H568" s="101"/>
      <c r="I568" s="101"/>
      <c r="J568" s="101"/>
      <c r="K568" s="101"/>
      <c r="L568" s="101"/>
      <c r="M568" s="101"/>
      <c r="N568" s="111"/>
      <c r="O568" s="101"/>
      <c r="P568" s="111"/>
      <c r="Q568" s="115"/>
      <c r="T568" s="101"/>
      <c r="U568" s="101"/>
      <c r="V568" s="101"/>
      <c r="W568" s="101"/>
      <c r="X568" s="101"/>
      <c r="Y568" s="101"/>
      <c r="Z568" s="101"/>
      <c r="AA568" s="101"/>
      <c r="AB568" s="101"/>
      <c r="AC568" s="111"/>
      <c r="AD568" s="115"/>
    </row>
    <row r="569" spans="1:30" x14ac:dyDescent="0.2">
      <c r="A569" s="101"/>
      <c r="B569" s="101"/>
      <c r="C569" s="101"/>
      <c r="D569" s="101"/>
      <c r="E569" s="101"/>
      <c r="F569" s="101"/>
      <c r="G569" s="101"/>
      <c r="H569" s="101"/>
      <c r="I569" s="101"/>
      <c r="J569" s="101"/>
      <c r="K569" s="101"/>
      <c r="L569" s="101"/>
      <c r="M569" s="101"/>
      <c r="N569" s="111"/>
      <c r="O569" s="101"/>
      <c r="P569" s="111"/>
      <c r="Q569" s="115"/>
      <c r="T569" s="99"/>
      <c r="U569" s="99"/>
      <c r="V569" s="441"/>
      <c r="W569" s="441"/>
      <c r="X569" s="441"/>
      <c r="Y569" s="441"/>
      <c r="Z569" s="441"/>
      <c r="AA569" s="101"/>
      <c r="AB569" s="101"/>
      <c r="AC569" s="111"/>
      <c r="AD569" s="115"/>
    </row>
    <row r="570" spans="1:30" x14ac:dyDescent="0.2">
      <c r="A570" s="99"/>
      <c r="B570" s="99"/>
      <c r="C570" s="762"/>
      <c r="D570" s="762"/>
      <c r="E570" s="762"/>
      <c r="F570" s="762"/>
      <c r="G570" s="762"/>
      <c r="H570" s="762"/>
      <c r="I570" s="762"/>
      <c r="J570" s="762"/>
      <c r="K570" s="762"/>
      <c r="L570" s="762"/>
      <c r="M570" s="762"/>
      <c r="N570" s="111"/>
      <c r="O570" s="441"/>
      <c r="P570" s="111"/>
      <c r="Q570" s="115"/>
      <c r="T570" s="101"/>
      <c r="U570" s="101"/>
      <c r="V570" s="441"/>
      <c r="W570" s="441"/>
      <c r="X570" s="441"/>
      <c r="Y570" s="441"/>
      <c r="Z570" s="441"/>
      <c r="AA570" s="441"/>
      <c r="AB570" s="441"/>
      <c r="AC570" s="111"/>
      <c r="AD570" s="115"/>
    </row>
    <row r="571" spans="1:30" x14ac:dyDescent="0.2">
      <c r="A571" s="101"/>
      <c r="B571" s="101"/>
      <c r="C571" s="762"/>
      <c r="D571" s="762"/>
      <c r="E571" s="762"/>
      <c r="F571" s="762"/>
      <c r="G571" s="762"/>
      <c r="H571" s="762"/>
      <c r="I571" s="762"/>
      <c r="J571" s="762"/>
      <c r="K571" s="762"/>
      <c r="L571" s="762"/>
      <c r="M571" s="762"/>
      <c r="N571" s="111"/>
      <c r="O571" s="441"/>
      <c r="P571" s="111"/>
      <c r="Q571" s="115"/>
      <c r="T571" s="101"/>
      <c r="U571" s="101"/>
      <c r="V571" s="441"/>
      <c r="W571" s="441"/>
      <c r="X571" s="441"/>
      <c r="Y571" s="441"/>
      <c r="Z571" s="441"/>
      <c r="AA571" s="441"/>
      <c r="AB571" s="441"/>
      <c r="AC571" s="111"/>
      <c r="AD571" s="115"/>
    </row>
    <row r="572" spans="1:30" x14ac:dyDescent="0.2">
      <c r="A572" s="101"/>
      <c r="B572" s="101"/>
      <c r="C572" s="762"/>
      <c r="D572" s="762"/>
      <c r="E572" s="762"/>
      <c r="F572" s="762"/>
      <c r="G572" s="762"/>
      <c r="H572" s="762"/>
      <c r="I572" s="762"/>
      <c r="J572" s="762"/>
      <c r="K572" s="762"/>
      <c r="L572" s="762"/>
      <c r="M572" s="762"/>
      <c r="N572" s="111"/>
      <c r="O572" s="441"/>
      <c r="P572" s="111"/>
      <c r="Q572" s="115"/>
      <c r="T572" s="101"/>
      <c r="U572" s="101"/>
      <c r="V572" s="441"/>
      <c r="W572" s="441"/>
      <c r="X572" s="441"/>
      <c r="Y572" s="441"/>
      <c r="Z572" s="441"/>
      <c r="AA572" s="441"/>
      <c r="AB572" s="441"/>
      <c r="AC572" s="111"/>
      <c r="AD572" s="115"/>
    </row>
    <row r="573" spans="1:30" x14ac:dyDescent="0.2">
      <c r="A573" s="101"/>
      <c r="B573" s="101"/>
      <c r="C573" s="762"/>
      <c r="D573" s="762"/>
      <c r="E573" s="762"/>
      <c r="F573" s="762"/>
      <c r="G573" s="762"/>
      <c r="H573" s="762"/>
      <c r="I573" s="762"/>
      <c r="J573" s="762"/>
      <c r="K573" s="762"/>
      <c r="L573" s="762"/>
      <c r="M573" s="762"/>
      <c r="N573" s="111"/>
      <c r="O573" s="441"/>
      <c r="P573" s="111"/>
      <c r="Q573" s="115"/>
      <c r="T573" s="101"/>
      <c r="U573" s="101"/>
      <c r="V573" s="101"/>
      <c r="W573" s="101"/>
      <c r="X573" s="101"/>
      <c r="Y573" s="101"/>
      <c r="Z573" s="101"/>
      <c r="AA573" s="441"/>
      <c r="AB573" s="441"/>
      <c r="AC573" s="111"/>
      <c r="AD573" s="115"/>
    </row>
    <row r="574" spans="1:30" x14ac:dyDescent="0.2">
      <c r="A574" s="101"/>
      <c r="B574" s="101"/>
      <c r="C574" s="101"/>
      <c r="D574" s="101"/>
      <c r="E574" s="101"/>
      <c r="F574" s="101"/>
      <c r="G574" s="101"/>
      <c r="H574" s="101"/>
      <c r="I574" s="101"/>
      <c r="J574" s="101"/>
      <c r="K574" s="101"/>
      <c r="L574" s="101"/>
      <c r="M574" s="101"/>
      <c r="N574" s="111"/>
      <c r="O574" s="101"/>
      <c r="P574" s="111"/>
      <c r="Q574" s="115"/>
      <c r="T574" s="101"/>
      <c r="U574" s="101"/>
      <c r="V574" s="106"/>
      <c r="W574" s="106"/>
      <c r="X574" s="106"/>
      <c r="Y574" s="106"/>
      <c r="Z574" s="106"/>
      <c r="AA574" s="101"/>
      <c r="AB574" s="101"/>
      <c r="AC574" s="112"/>
      <c r="AD574" s="116"/>
    </row>
    <row r="575" spans="1:30" x14ac:dyDescent="0.2">
      <c r="A575" s="101"/>
      <c r="B575" s="101"/>
      <c r="C575" s="106"/>
      <c r="D575" s="106"/>
      <c r="E575" s="106"/>
      <c r="F575" s="106"/>
      <c r="G575" s="106"/>
      <c r="H575" s="106"/>
      <c r="I575" s="106"/>
      <c r="J575" s="106"/>
      <c r="K575" s="106"/>
      <c r="L575" s="106"/>
      <c r="M575" s="106"/>
      <c r="N575" s="112"/>
      <c r="O575" s="106"/>
      <c r="P575" s="112"/>
      <c r="Q575" s="116"/>
      <c r="T575" s="107"/>
      <c r="U575" s="107"/>
      <c r="V575" s="108"/>
      <c r="W575" s="108"/>
      <c r="X575" s="108"/>
      <c r="Y575" s="108"/>
      <c r="Z575" s="108"/>
      <c r="AA575" s="106"/>
      <c r="AB575" s="106"/>
      <c r="AC575" s="113"/>
      <c r="AD575" s="117"/>
    </row>
    <row r="576" spans="1:30" x14ac:dyDescent="0.2">
      <c r="A576" s="107"/>
      <c r="B576" s="107"/>
      <c r="C576" s="108"/>
      <c r="D576" s="108"/>
      <c r="E576" s="108"/>
      <c r="F576" s="108"/>
      <c r="G576" s="108"/>
      <c r="H576" s="108"/>
      <c r="I576" s="108"/>
      <c r="J576" s="108"/>
      <c r="K576" s="108"/>
      <c r="L576" s="108"/>
      <c r="M576" s="108"/>
      <c r="N576" s="113"/>
      <c r="O576" s="108"/>
      <c r="P576" s="113"/>
      <c r="Q576" s="117"/>
      <c r="T576" s="107"/>
      <c r="U576" s="107"/>
      <c r="V576" s="108"/>
      <c r="W576" s="108"/>
      <c r="X576" s="108"/>
      <c r="Y576" s="108"/>
      <c r="Z576" s="108"/>
      <c r="AA576" s="108"/>
      <c r="AB576" s="108"/>
      <c r="AC576" s="113"/>
      <c r="AD576" s="117"/>
    </row>
    <row r="577" spans="1:30" x14ac:dyDescent="0.2">
      <c r="A577" s="107"/>
      <c r="B577" s="107"/>
      <c r="C577" s="108"/>
      <c r="D577" s="108"/>
      <c r="E577" s="108"/>
      <c r="F577" s="108"/>
      <c r="G577" s="108"/>
      <c r="H577" s="108"/>
      <c r="I577" s="108"/>
      <c r="J577" s="108"/>
      <c r="K577" s="108"/>
      <c r="L577" s="108"/>
      <c r="M577" s="108"/>
      <c r="N577" s="113"/>
      <c r="O577" s="108"/>
      <c r="P577" s="113"/>
      <c r="Q577" s="117"/>
      <c r="T577" s="107"/>
      <c r="U577" s="107"/>
      <c r="V577" s="108"/>
      <c r="W577" s="108"/>
      <c r="X577" s="108"/>
      <c r="Y577" s="108"/>
      <c r="Z577" s="108"/>
      <c r="AA577" s="108"/>
      <c r="AB577" s="108"/>
      <c r="AC577" s="113"/>
      <c r="AD577" s="117"/>
    </row>
    <row r="578" spans="1:30" x14ac:dyDescent="0.2">
      <c r="A578" s="107"/>
      <c r="B578" s="107"/>
      <c r="C578" s="108"/>
      <c r="D578" s="108"/>
      <c r="E578" s="108"/>
      <c r="F578" s="108"/>
      <c r="G578" s="108"/>
      <c r="H578" s="108"/>
      <c r="I578" s="108"/>
      <c r="J578" s="108"/>
      <c r="K578" s="108"/>
      <c r="L578" s="108"/>
      <c r="M578" s="108"/>
      <c r="N578" s="113"/>
      <c r="O578" s="108"/>
      <c r="P578" s="113"/>
      <c r="Q578" s="117"/>
      <c r="T578" s="107"/>
      <c r="U578" s="107"/>
      <c r="V578" s="108"/>
      <c r="W578" s="108"/>
      <c r="X578" s="108"/>
      <c r="Y578" s="108"/>
      <c r="Z578" s="108"/>
      <c r="AA578" s="108"/>
      <c r="AB578" s="108"/>
      <c r="AC578" s="113"/>
      <c r="AD578" s="117"/>
    </row>
    <row r="579" spans="1:30" x14ac:dyDescent="0.2">
      <c r="A579" s="107"/>
      <c r="B579" s="107"/>
      <c r="C579" s="108"/>
      <c r="D579" s="108"/>
      <c r="E579" s="108"/>
      <c r="F579" s="108"/>
      <c r="G579" s="108"/>
      <c r="H579" s="108"/>
      <c r="I579" s="108"/>
      <c r="J579" s="108"/>
      <c r="K579" s="108"/>
      <c r="L579" s="108"/>
      <c r="M579" s="108"/>
      <c r="N579" s="113"/>
      <c r="O579" s="108"/>
      <c r="P579" s="113"/>
      <c r="Q579" s="117"/>
      <c r="T579" s="107"/>
      <c r="U579" s="107"/>
      <c r="V579" s="108"/>
      <c r="W579" s="108"/>
      <c r="X579" s="108"/>
      <c r="Y579" s="108"/>
      <c r="Z579" s="108"/>
      <c r="AA579" s="108"/>
      <c r="AB579" s="108"/>
      <c r="AC579" s="113"/>
      <c r="AD579" s="117"/>
    </row>
    <row r="580" spans="1:30" x14ac:dyDescent="0.2">
      <c r="A580" s="107"/>
      <c r="B580" s="107"/>
      <c r="C580" s="108"/>
      <c r="D580" s="108"/>
      <c r="E580" s="108"/>
      <c r="F580" s="108"/>
      <c r="G580" s="108"/>
      <c r="H580" s="108"/>
      <c r="I580" s="108"/>
      <c r="J580" s="108"/>
      <c r="K580" s="108"/>
      <c r="L580" s="108"/>
      <c r="M580" s="108"/>
      <c r="N580" s="113"/>
      <c r="O580" s="108"/>
      <c r="P580" s="113"/>
      <c r="Q580" s="117"/>
      <c r="T580" s="107"/>
      <c r="U580" s="107"/>
      <c r="V580" s="108"/>
      <c r="W580" s="108"/>
      <c r="X580" s="108"/>
      <c r="Y580" s="108"/>
      <c r="Z580" s="108"/>
      <c r="AA580" s="108"/>
      <c r="AB580" s="108"/>
      <c r="AC580" s="113"/>
      <c r="AD580" s="117"/>
    </row>
    <row r="581" spans="1:30" x14ac:dyDescent="0.2">
      <c r="A581" s="107"/>
      <c r="B581" s="107"/>
      <c r="C581" s="108"/>
      <c r="D581" s="108"/>
      <c r="E581" s="108"/>
      <c r="F581" s="108"/>
      <c r="G581" s="108"/>
      <c r="H581" s="108"/>
      <c r="I581" s="108"/>
      <c r="J581" s="108"/>
      <c r="K581" s="108"/>
      <c r="L581" s="108"/>
      <c r="M581" s="108"/>
      <c r="N581" s="113"/>
      <c r="O581" s="108"/>
      <c r="P581" s="113"/>
      <c r="Q581" s="117"/>
      <c r="T581" s="107"/>
      <c r="U581" s="107"/>
      <c r="V581" s="108"/>
      <c r="W581" s="108"/>
      <c r="X581" s="108"/>
      <c r="Y581" s="108"/>
      <c r="Z581" s="108"/>
      <c r="AA581" s="108"/>
      <c r="AB581" s="108"/>
      <c r="AC581" s="113"/>
      <c r="AD581" s="117"/>
    </row>
    <row r="582" spans="1:30" x14ac:dyDescent="0.2">
      <c r="A582" s="107"/>
      <c r="B582" s="107"/>
      <c r="C582" s="108"/>
      <c r="D582" s="108"/>
      <c r="E582" s="108"/>
      <c r="F582" s="108"/>
      <c r="G582" s="108"/>
      <c r="H582" s="108"/>
      <c r="I582" s="108"/>
      <c r="J582" s="108"/>
      <c r="K582" s="108"/>
      <c r="L582" s="108"/>
      <c r="M582" s="108"/>
      <c r="N582" s="113"/>
      <c r="O582" s="108"/>
      <c r="P582" s="113"/>
      <c r="Q582" s="117"/>
      <c r="AA582" s="108"/>
      <c r="AB582" s="108"/>
    </row>
  </sheetData>
  <mergeCells count="108">
    <mergeCell ref="C570:M570"/>
    <mergeCell ref="C571:M571"/>
    <mergeCell ref="C572:M572"/>
    <mergeCell ref="C573:M573"/>
    <mergeCell ref="A75:A77"/>
    <mergeCell ref="S75:S77"/>
    <mergeCell ref="A78:A80"/>
    <mergeCell ref="S78:S80"/>
    <mergeCell ref="A81:B81"/>
    <mergeCell ref="S81:T81"/>
    <mergeCell ref="A66:A68"/>
    <mergeCell ref="S66:S68"/>
    <mergeCell ref="A69:A71"/>
    <mergeCell ref="S69:S71"/>
    <mergeCell ref="A72:A74"/>
    <mergeCell ref="S72:S74"/>
    <mergeCell ref="AG58:AH58"/>
    <mergeCell ref="AI58:AI59"/>
    <mergeCell ref="A60:A62"/>
    <mergeCell ref="S60:S62"/>
    <mergeCell ref="A63:A65"/>
    <mergeCell ref="S63:S65"/>
    <mergeCell ref="Q58:Q59"/>
    <mergeCell ref="S58:T59"/>
    <mergeCell ref="U58:X58"/>
    <mergeCell ref="Y58:AB58"/>
    <mergeCell ref="AC58:AD58"/>
    <mergeCell ref="AE58:AF58"/>
    <mergeCell ref="D55:Q55"/>
    <mergeCell ref="V55:AI55"/>
    <mergeCell ref="D56:Q56"/>
    <mergeCell ref="V56:AI56"/>
    <mergeCell ref="A58:B59"/>
    <mergeCell ref="C58:F58"/>
    <mergeCell ref="G58:J58"/>
    <mergeCell ref="K58:L58"/>
    <mergeCell ref="M58:N58"/>
    <mergeCell ref="O58:P58"/>
    <mergeCell ref="A51:B56"/>
    <mergeCell ref="C51:Q51"/>
    <mergeCell ref="S51:T56"/>
    <mergeCell ref="U51:AI51"/>
    <mergeCell ref="D52:Q52"/>
    <mergeCell ref="V52:AI52"/>
    <mergeCell ref="D53:Q53"/>
    <mergeCell ref="V53:AI53"/>
    <mergeCell ref="D54:Q54"/>
    <mergeCell ref="V54:AI54"/>
    <mergeCell ref="M42:P42"/>
    <mergeCell ref="AE42:AH42"/>
    <mergeCell ref="A43:C45"/>
    <mergeCell ref="K43:K49"/>
    <mergeCell ref="L43:L49"/>
    <mergeCell ref="S43:U45"/>
    <mergeCell ref="AC43:AC49"/>
    <mergeCell ref="AD43:AD49"/>
    <mergeCell ref="A34:A36"/>
    <mergeCell ref="S34:S36"/>
    <mergeCell ref="A37:A39"/>
    <mergeCell ref="S37:S39"/>
    <mergeCell ref="A40:B40"/>
    <mergeCell ref="S40:T40"/>
    <mergeCell ref="A25:A27"/>
    <mergeCell ref="S25:S27"/>
    <mergeCell ref="A28:A30"/>
    <mergeCell ref="S28:S30"/>
    <mergeCell ref="A31:A33"/>
    <mergeCell ref="S31:S33"/>
    <mergeCell ref="AG17:AH17"/>
    <mergeCell ref="AI17:AI18"/>
    <mergeCell ref="A19:A21"/>
    <mergeCell ref="S19:S21"/>
    <mergeCell ref="A22:A24"/>
    <mergeCell ref="S22:S24"/>
    <mergeCell ref="Q17:Q18"/>
    <mergeCell ref="S17:T18"/>
    <mergeCell ref="U17:X17"/>
    <mergeCell ref="Y17:AB17"/>
    <mergeCell ref="AC17:AD17"/>
    <mergeCell ref="AE17:AF17"/>
    <mergeCell ref="D15:Q15"/>
    <mergeCell ref="V15:AI15"/>
    <mergeCell ref="A17:B18"/>
    <mergeCell ref="C17:F17"/>
    <mergeCell ref="G17:J17"/>
    <mergeCell ref="K17:L17"/>
    <mergeCell ref="M17:N17"/>
    <mergeCell ref="O17:P17"/>
    <mergeCell ref="A10:B15"/>
    <mergeCell ref="C10:Q10"/>
    <mergeCell ref="S10:T15"/>
    <mergeCell ref="U10:AI10"/>
    <mergeCell ref="D11:Q11"/>
    <mergeCell ref="V11:AI11"/>
    <mergeCell ref="D12:Q12"/>
    <mergeCell ref="V12:AI12"/>
    <mergeCell ref="D13:Q13"/>
    <mergeCell ref="V13:AI13"/>
    <mergeCell ref="M1:P1"/>
    <mergeCell ref="AE1:AH1"/>
    <mergeCell ref="A2:C4"/>
    <mergeCell ref="K2:K8"/>
    <mergeCell ref="L2:L8"/>
    <mergeCell ref="S2:U4"/>
    <mergeCell ref="AC2:AC8"/>
    <mergeCell ref="AD2:AD8"/>
    <mergeCell ref="D14:Q14"/>
    <mergeCell ref="V14:AI14"/>
  </mergeCells>
  <conditionalFormatting sqref="AD2">
    <cfRule type="cellIs" dxfId="385" priority="105" operator="notEqual">
      <formula>0</formula>
    </cfRule>
  </conditionalFormatting>
  <conditionalFormatting sqref="L2">
    <cfRule type="cellIs" dxfId="384" priority="108" operator="notEqual">
      <formula>0</formula>
    </cfRule>
  </conditionalFormatting>
  <conditionalFormatting sqref="F3">
    <cfRule type="cellIs" dxfId="383" priority="107" operator="notEqual">
      <formula>IF(OR(COUNT(C19:C21)&lt;&gt;0,COUNT(G19:G21)&lt;&gt;0),1,0)+IF(OR(COUNT(C22:C24)&lt;&gt;0,COUNT(G22:G24)&lt;&gt;0),1,0)+IF(OR(COUNT(C25:C27)&lt;&gt;0,COUNT(G25:G27)&lt;&gt;0),1,0)+IF(OR(COUNT(C28:C30)&lt;&gt;0,COUNT(G28:G30)&lt;&gt;0),1,0)+IF(OR(COUNT(C31:C33)&lt;&gt;0,COUNT(G31:G33)&lt;&gt;0),1,0)+IF(OR(COUNT(C34:C36)&lt;&gt;0,COUNT(G34:G36)&lt;&gt;0),1,0)+IF(OR(COUNT(C37:C39)&lt;&gt;0,COUNT(G37:G39)&lt;&gt;0),1,0)</formula>
    </cfRule>
  </conditionalFormatting>
  <conditionalFormatting sqref="X3">
    <cfRule type="cellIs" dxfId="382" priority="106" operator="notEqual">
      <formula>IF(OR(COUNT(U19:U21)&lt;&gt;0,COUNT(Y19:Y21)&lt;&gt;0),1,0)+IF(OR(COUNT(U22:U24)&lt;&gt;0,COUNT(Y22:Y24)&lt;&gt;0),1,0)+IF(OR(COUNT(U25:U27)&lt;&gt;0,COUNT(Y25:Y27)&lt;&gt;0),1,0)+IF(OR(COUNT(U28:U30)&lt;&gt;0,COUNT(Y28:Y30)&lt;&gt;0),1,0)+IF(OR(COUNT(U31:U33)&lt;&gt;0,COUNT(Y31:Y33)&lt;&gt;0),1,0)+IF(OR(COUNT(U34:U36)&lt;&gt;0,COUNT(Y34:Y36)&lt;&gt;0),1,0)+IF(OR(COUNT(U37:U39)&lt;&gt;0,COUNT(Y37:Y39)&lt;&gt;0),1,0)</formula>
    </cfRule>
  </conditionalFormatting>
  <conditionalFormatting sqref="C40">
    <cfRule type="cellIs" dxfId="381" priority="82" operator="between">
      <formula>0.9*SUM($C$19:$C$39)</formula>
      <formula>1.1*SUM($C$19:$C$39)</formula>
    </cfRule>
  </conditionalFormatting>
  <conditionalFormatting sqref="K40">
    <cfRule type="cellIs" dxfId="380" priority="81" operator="between">
      <formula>0.9*SUM(K19:K39)</formula>
      <formula>1.1*SUM(K19:K39)</formula>
    </cfRule>
  </conditionalFormatting>
  <conditionalFormatting sqref="M40">
    <cfRule type="cellIs" dxfId="379" priority="80" operator="between">
      <formula>0.9*SUM(M19:M39)</formula>
      <formula>1.1*SUM(M19:M39)</formula>
    </cfRule>
  </conditionalFormatting>
  <conditionalFormatting sqref="O40">
    <cfRule type="cellIs" dxfId="378" priority="79" operator="between">
      <formula>0.9*SUM(O19:O39)</formula>
      <formula>1.1*SUM(O19:O39)</formula>
    </cfRule>
  </conditionalFormatting>
  <conditionalFormatting sqref="I40">
    <cfRule type="cellIs" dxfId="377" priority="78" operator="between">
      <formula>0.9*$G$40</formula>
      <formula>1.1*$G$40</formula>
    </cfRule>
  </conditionalFormatting>
  <conditionalFormatting sqref="L40">
    <cfRule type="cellIs" dxfId="376" priority="77" operator="between">
      <formula>0.9*$K$40</formula>
      <formula>1.1*$K$40</formula>
    </cfRule>
  </conditionalFormatting>
  <conditionalFormatting sqref="N40">
    <cfRule type="cellIs" dxfId="375" priority="76" operator="between">
      <formula>0.9*$M$40</formula>
      <formula>1.1*$M$40</formula>
    </cfRule>
  </conditionalFormatting>
  <conditionalFormatting sqref="P40">
    <cfRule type="cellIs" dxfId="374" priority="75" operator="between">
      <formula>0.9*$O$40</formula>
      <formula>1.1*$O$40</formula>
    </cfRule>
  </conditionalFormatting>
  <conditionalFormatting sqref="U40">
    <cfRule type="cellIs" dxfId="373" priority="74" operator="between">
      <formula>0.9*SUM(U19:U39)</formula>
      <formula>1.1*SUM(U19:U39)</formula>
    </cfRule>
  </conditionalFormatting>
  <conditionalFormatting sqref="Y40">
    <cfRule type="cellIs" dxfId="372" priority="73" operator="between">
      <formula>0.9*SUM(Y19:Y39)</formula>
      <formula>1.1*SUM(U19:Y39)</formula>
    </cfRule>
  </conditionalFormatting>
  <conditionalFormatting sqref="AC40">
    <cfRule type="cellIs" dxfId="371" priority="72" operator="between">
      <formula>0.9*SUM(AC19:AC39)</formula>
      <formula>1.1*SUM(AC19:AC39)</formula>
    </cfRule>
  </conditionalFormatting>
  <conditionalFormatting sqref="AE40">
    <cfRule type="cellIs" dxfId="370" priority="71" operator="between">
      <formula>0.9*SUM(AE19:AE39)</formula>
      <formula>1.1*SUM(AE19:AE39)</formula>
    </cfRule>
  </conditionalFormatting>
  <conditionalFormatting sqref="AG40">
    <cfRule type="cellIs" dxfId="369" priority="70" operator="between">
      <formula>0.9*SUM(AG19:AG39)</formula>
      <formula>1.1*SUM(AG19:AG39)</formula>
    </cfRule>
  </conditionalFormatting>
  <conditionalFormatting sqref="W40">
    <cfRule type="cellIs" dxfId="368" priority="69" operator="between">
      <formula>0.9*$U$40</formula>
      <formula>1.1*$U$40</formula>
    </cfRule>
  </conditionalFormatting>
  <conditionalFormatting sqref="AA40">
    <cfRule type="cellIs" dxfId="367" priority="68" operator="between">
      <formula>0.9*$Y$40</formula>
      <formula>1.1*$Y$40</formula>
    </cfRule>
  </conditionalFormatting>
  <conditionalFormatting sqref="AD40">
    <cfRule type="cellIs" dxfId="366" priority="67" operator="between">
      <formula>0.9*$AC$40</formula>
      <formula>1.1*$AC$40</formula>
    </cfRule>
  </conditionalFormatting>
  <conditionalFormatting sqref="AF40">
    <cfRule type="cellIs" dxfId="365" priority="66" operator="between">
      <formula>0.9*$AE$40</formula>
      <formula>1.1*$AE$40</formula>
    </cfRule>
  </conditionalFormatting>
  <conditionalFormatting sqref="AH40">
    <cfRule type="cellIs" dxfId="364" priority="65" operator="between">
      <formula>0.9*$AG$40</formula>
      <formula>1.1*$AG$40</formula>
    </cfRule>
  </conditionalFormatting>
  <conditionalFormatting sqref="G40">
    <cfRule type="cellIs" dxfId="363" priority="64" operator="between">
      <formula>0.9*SUM($G$19:$G$39)</formula>
      <formula>1.1*SUM($G$19:$G$39)</formula>
    </cfRule>
  </conditionalFormatting>
  <conditionalFormatting sqref="E40">
    <cfRule type="cellIs" dxfId="362" priority="63" operator="between">
      <formula>0.9*$C$40</formula>
      <formula>1.1*$C$40</formula>
    </cfRule>
  </conditionalFormatting>
  <conditionalFormatting sqref="C81">
    <cfRule type="cellIs" dxfId="361" priority="62" operator="between">
      <formula>0.9*SUM(C60:C80)</formula>
      <formula>1.1*SUM(C60:C80)</formula>
    </cfRule>
  </conditionalFormatting>
  <conditionalFormatting sqref="G81">
    <cfRule type="cellIs" dxfId="360" priority="61" operator="between">
      <formula>0.9*SUM(G60:G80)</formula>
      <formula>1.1*SUM(G60:G80)</formula>
    </cfRule>
  </conditionalFormatting>
  <conditionalFormatting sqref="K81">
    <cfRule type="cellIs" dxfId="359" priority="60" operator="between">
      <formula>0.9*SUM(K60:K80)</formula>
      <formula>1.1*SUM(K60:K80)</formula>
    </cfRule>
  </conditionalFormatting>
  <conditionalFormatting sqref="M81">
    <cfRule type="cellIs" dxfId="358" priority="59" operator="between">
      <formula>0.9*SUM(M60:M80)</formula>
      <formula>1.1*SUM(M60:M80)</formula>
    </cfRule>
  </conditionalFormatting>
  <conditionalFormatting sqref="O81">
    <cfRule type="cellIs" dxfId="357" priority="58" operator="between">
      <formula>0.9*SUM(O60:O80)</formula>
      <formula>1.1*SUM(O60:O80)</formula>
    </cfRule>
  </conditionalFormatting>
  <conditionalFormatting sqref="E81">
    <cfRule type="cellIs" dxfId="356" priority="57" operator="between">
      <formula>0.9*$C$81</formula>
      <formula>1.1*$C$81</formula>
    </cfRule>
  </conditionalFormatting>
  <conditionalFormatting sqref="I81">
    <cfRule type="cellIs" dxfId="355" priority="56" operator="between">
      <formula>0.9*$G$81</formula>
      <formula>1.1*$G$81</formula>
    </cfRule>
  </conditionalFormatting>
  <conditionalFormatting sqref="L81">
    <cfRule type="cellIs" dxfId="354" priority="55" operator="between">
      <formula>0.9*$K$81</formula>
      <formula>1.1*$K$81</formula>
    </cfRule>
  </conditionalFormatting>
  <conditionalFormatting sqref="N81">
    <cfRule type="cellIs" dxfId="353" priority="54" operator="between">
      <formula>0.9*$M$81</formula>
      <formula>1.1*$M$81</formula>
    </cfRule>
  </conditionalFormatting>
  <conditionalFormatting sqref="P81">
    <cfRule type="cellIs" dxfId="352" priority="53" operator="between">
      <formula>0.9*$O$81</formula>
      <formula>1.1*$O$81</formula>
    </cfRule>
  </conditionalFormatting>
  <conditionalFormatting sqref="U81">
    <cfRule type="cellIs" dxfId="351" priority="52" operator="between">
      <formula>0.9*SUM(U60:U80)</formula>
      <formula>1.1*SUM(U60:U80)</formula>
    </cfRule>
  </conditionalFormatting>
  <conditionalFormatting sqref="Y81">
    <cfRule type="cellIs" dxfId="350" priority="51" operator="between">
      <formula>0.9*SUM(Y60:Y80)</formula>
      <formula>1.1*SUM(Y60:Y80)</formula>
    </cfRule>
  </conditionalFormatting>
  <conditionalFormatting sqref="AC81">
    <cfRule type="cellIs" dxfId="349" priority="50" operator="between">
      <formula>0.9*SUM(AC60:AC80)</formula>
      <formula>1.1*SUM(AC60:AC80)</formula>
    </cfRule>
  </conditionalFormatting>
  <conditionalFormatting sqref="AE81">
    <cfRule type="cellIs" dxfId="348" priority="49" operator="between">
      <formula>0.9*SUM(AE60:AE80)</formula>
      <formula>1.1*SUM(AE60:AE80)</formula>
    </cfRule>
  </conditionalFormatting>
  <conditionalFormatting sqref="AG81">
    <cfRule type="cellIs" dxfId="347" priority="48" operator="between">
      <formula>0.9*SUM(AG60:AG80)</formula>
      <formula>1.1*SUM(AG60:AG80)</formula>
    </cfRule>
  </conditionalFormatting>
  <conditionalFormatting sqref="W81">
    <cfRule type="cellIs" dxfId="346" priority="47" operator="between">
      <formula>0.9*$U$81</formula>
      <formula>1.1*$U$81</formula>
    </cfRule>
  </conditionalFormatting>
  <conditionalFormatting sqref="AA81">
    <cfRule type="cellIs" dxfId="345" priority="46" operator="between">
      <formula>0.9*$Y$81</formula>
      <formula>1.1*$Y$81</formula>
    </cfRule>
  </conditionalFormatting>
  <conditionalFormatting sqref="AD81">
    <cfRule type="cellIs" dxfId="344" priority="45" operator="between">
      <formula>0.9*$AC$81</formula>
      <formula>1.1*$AC$81</formula>
    </cfRule>
  </conditionalFormatting>
  <conditionalFormatting sqref="AF81">
    <cfRule type="cellIs" dxfId="343" priority="44" operator="between">
      <formula>0.9*$AE$81</formula>
      <formula>1.1*$AE$81</formula>
    </cfRule>
  </conditionalFormatting>
  <conditionalFormatting sqref="AH81">
    <cfRule type="cellIs" dxfId="342" priority="43" operator="between">
      <formula>0.9*$AG$81</formula>
      <formula>1.1*$AG$81</formula>
    </cfRule>
  </conditionalFormatting>
  <conditionalFormatting sqref="X5">
    <cfRule type="cellIs" dxfId="341" priority="39" operator="notEqual">
      <formula>COUNT($AC$19:$AC$39)</formula>
    </cfRule>
  </conditionalFormatting>
  <conditionalFormatting sqref="F5">
    <cfRule type="cellIs" dxfId="340" priority="38" operator="notEqual">
      <formula>COUNT($K$19:$K$39)</formula>
    </cfRule>
  </conditionalFormatting>
  <conditionalFormatting sqref="F44">
    <cfRule type="cellIs" dxfId="339" priority="37" operator="notEqual">
      <formula>IF(OR(COUNT(C60:C62)&lt;&gt;0,COUNT(G60:G62)&lt;&gt;0),1,0)+IF(OR(COUNT(C63:C65)&lt;&gt;0,COUNT(G63:G65)&lt;&gt;0),1,0)+IF(OR(COUNT(C66:C68)&lt;&gt;0,COUNT(G66:G68)&lt;&gt;0),1,0)+IF(OR(COUNT(C69:C71)&lt;&gt;0,COUNT(G69:G71)&lt;&gt;0),1,0)+IF(OR(COUNT(C72:C74)&lt;&gt;0,COUNT(G72:G74)&lt;&gt;0),1,0)+IF(OR(COUNT(C75:C77)&lt;&gt;0,COUNT(G75:G77)&lt;&gt;0),1,0)+IF(OR(COUNT(C78:C80)&lt;&gt;0,COUNT(G78:G80)&lt;&gt;0),1,0)</formula>
    </cfRule>
  </conditionalFormatting>
  <conditionalFormatting sqref="X44">
    <cfRule type="cellIs" dxfId="338" priority="36" operator="notEqual">
      <formula>IF(OR(COUNT(U60:U62)&lt;&gt;0,COUNT(Y60:Y62)&lt;&gt;0),1,0)+IF(OR(COUNT(U63:U65)&lt;&gt;0,COUNT(Y63:Y65)&lt;&gt;0),1,0)+IF(OR(COUNT(U66:U68)&lt;&gt;0,COUNT(Y66:Y68)&lt;&gt;0),1,0)+IF(OR(COUNT(U69:U71)&lt;&gt;0,COUNT(Y69:Y71)&lt;&gt;0),1,0)+IF(OR(COUNT(U72:U74)&lt;&gt;0,COUNT(Y72:Y74)&lt;&gt;0),1,0)+IF(OR(COUNT(U75:U77)&lt;&gt;0,COUNT(Y75:Y77)&lt;&gt;0),1,0)+IF(OR(COUNT(U78:U80)&lt;&gt;0,COUNT(Y78:Y80)&lt;&gt;0),1,0)</formula>
    </cfRule>
  </conditionalFormatting>
  <conditionalFormatting sqref="AD43">
    <cfRule type="cellIs" dxfId="337" priority="34" operator="notEqual">
      <formula>0</formula>
    </cfRule>
  </conditionalFormatting>
  <conditionalFormatting sqref="L43">
    <cfRule type="cellIs" dxfId="336" priority="35" operator="notEqual">
      <formula>0</formula>
    </cfRule>
  </conditionalFormatting>
  <conditionalFormatting sqref="X46">
    <cfRule type="cellIs" dxfId="335" priority="33" operator="notEqual">
      <formula>COUNT($AC$60:$AC$80)</formula>
    </cfRule>
  </conditionalFormatting>
  <conditionalFormatting sqref="F46">
    <cfRule type="cellIs" dxfId="334" priority="32" operator="notEqual">
      <formula>COUNT($K$60:$K$80)</formula>
    </cfRule>
  </conditionalFormatting>
  <dataValidations count="3">
    <dataValidation type="decimal" allowBlank="1" showInputMessage="1" showErrorMessage="1" error="Must be blank or values between 0 an 100 inclusice." sqref="Q19:Q39 AI19:AI39 Q60:Q80 AI60:AI80" xr:uid="{AE33AA80-C72A-44BD-B631-7BB96B79A463}">
      <formula1>0</formula1>
      <formula2>100</formula2>
    </dataValidation>
    <dataValidation type="whole" errorStyle="warning" allowBlank="1" showInputMessage="1" showErrorMessage="1" promptTitle="Integers" prompt="Must be an integer between 1 and 52 inclusive." sqref="W2 E2 E43 W43" xr:uid="{55A3274B-641D-47A2-858E-E41CE9DA3E37}">
      <formula1>1</formula1>
      <formula2>52</formula2>
    </dataValidation>
    <dataValidation type="list" allowBlank="1" showInputMessage="1" showErrorMessage="1" promptTitle="Phases" sqref="A100:B103 A93:B94 A97:B97" xr:uid="{2BC8B33B-109D-4B13-BE2F-364B16961760}">
      <formula1>$A$89:$A$103</formula1>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20" operator="containsText" id="{C5C63217-DF28-4C27-86E4-8D606B882251}">
            <xm:f>NOT(ISERROR(SEARCH($BH$7,E4)))</xm:f>
            <xm:f>$BH$7</xm:f>
            <x14:dxf>
              <fill>
                <patternFill>
                  <bgColor rgb="FF00B050"/>
                </patternFill>
              </fill>
            </x14:dxf>
          </x14:cfRule>
          <x14:cfRule type="containsText" priority="21" operator="containsText" id="{1A9AD588-00F7-4D69-AB66-43016C12BB5E}">
            <xm:f>NOT(ISERROR(SEARCH($BH$6,E4)))</xm:f>
            <xm:f>$BH$6</xm:f>
            <x14:dxf>
              <fill>
                <patternFill>
                  <bgColor theme="3" tint="0.79998168889431442"/>
                </patternFill>
              </fill>
            </x14:dxf>
          </x14:cfRule>
          <x14:cfRule type="containsText" priority="22" operator="containsText" id="{8149F73D-AB7C-48DC-ACEF-17AD3017FCC1}">
            <xm:f>NOT(ISERROR(SEARCH($BH$5,E4)))</xm:f>
            <xm:f>$BH$5</xm:f>
            <x14:dxf>
              <fill>
                <patternFill>
                  <bgColor rgb="FF92D050"/>
                </patternFill>
              </fill>
            </x14:dxf>
          </x14:cfRule>
          <x14:cfRule type="containsText" priority="23" operator="containsText" id="{8AC1B274-C128-4A12-8D6C-D6A13B3C2448}">
            <xm:f>NOT(ISERROR(SEARCH($BH$4,E4)))</xm:f>
            <xm:f>$BH$4</xm:f>
            <x14:dxf>
              <fill>
                <patternFill>
                  <bgColor rgb="FF66FF66"/>
                </patternFill>
              </fill>
            </x14:dxf>
          </x14:cfRule>
          <x14:cfRule type="containsText" priority="24" operator="containsText" id="{2CC4B3E0-2768-4663-9533-F7D98478A2E0}">
            <xm:f>NOT(ISERROR(SEARCH($BH$3,E4)))</xm:f>
            <xm:f>$BH$3</xm:f>
            <x14:dxf>
              <fill>
                <patternFill>
                  <bgColor theme="5" tint="0.59996337778862885"/>
                </patternFill>
              </fill>
            </x14:dxf>
          </x14:cfRule>
          <x14:cfRule type="containsText" priority="25" operator="containsText" id="{3CA60792-3378-41FA-84FB-7D978FC87378}">
            <xm:f>NOT(ISERROR(SEARCH($BH$2,E4)))</xm:f>
            <xm:f>$BH$2</xm:f>
            <x14:dxf>
              <fill>
                <patternFill>
                  <bgColor theme="5" tint="0.79998168889431442"/>
                </patternFill>
              </fill>
            </x14:dxf>
          </x14:cfRule>
          <xm:sqref>E4</xm:sqref>
        </x14:conditionalFormatting>
        <x14:conditionalFormatting xmlns:xm="http://schemas.microsoft.com/office/excel/2006/main">
          <x14:cfRule type="containsText" priority="14" operator="containsText" id="{957B72BA-7342-4D6F-A274-A11B902CE1D3}">
            <xm:f>NOT(ISERROR(SEARCH($BH$7,W4)))</xm:f>
            <xm:f>$BH$7</xm:f>
            <x14:dxf>
              <fill>
                <patternFill>
                  <bgColor rgb="FF00B050"/>
                </patternFill>
              </fill>
            </x14:dxf>
          </x14:cfRule>
          <x14:cfRule type="containsText" priority="15" operator="containsText" id="{2217F2FE-B96F-4D48-A217-9499591FD4ED}">
            <xm:f>NOT(ISERROR(SEARCH($BH$6,W4)))</xm:f>
            <xm:f>$BH$6</xm:f>
            <x14:dxf>
              <fill>
                <patternFill>
                  <bgColor theme="3" tint="0.79998168889431442"/>
                </patternFill>
              </fill>
            </x14:dxf>
          </x14:cfRule>
          <x14:cfRule type="containsText" priority="16" operator="containsText" id="{9B44C093-08C3-4E62-80D4-6769F11C4C02}">
            <xm:f>NOT(ISERROR(SEARCH($BH$5,W4)))</xm:f>
            <xm:f>$BH$5</xm:f>
            <x14:dxf>
              <fill>
                <patternFill>
                  <bgColor rgb="FF92D050"/>
                </patternFill>
              </fill>
            </x14:dxf>
          </x14:cfRule>
          <x14:cfRule type="containsText" priority="17" operator="containsText" id="{D27A43CC-13F9-4D6E-8D2B-CB0E7D4634B1}">
            <xm:f>NOT(ISERROR(SEARCH($BH$4,W4)))</xm:f>
            <xm:f>$BH$4</xm:f>
            <x14:dxf>
              <fill>
                <patternFill>
                  <bgColor rgb="FF66FF66"/>
                </patternFill>
              </fill>
            </x14:dxf>
          </x14:cfRule>
          <x14:cfRule type="containsText" priority="18" operator="containsText" id="{067543C8-EA29-462C-BB14-B53D0957EC1A}">
            <xm:f>NOT(ISERROR(SEARCH($BH$3,W4)))</xm:f>
            <xm:f>$BH$3</xm:f>
            <x14:dxf>
              <fill>
                <patternFill>
                  <bgColor theme="5" tint="0.59996337778862885"/>
                </patternFill>
              </fill>
            </x14:dxf>
          </x14:cfRule>
          <x14:cfRule type="containsText" priority="19" operator="containsText" id="{475ED439-56D5-4675-9A03-421A2CD517C3}">
            <xm:f>NOT(ISERROR(SEARCH($BH$2,W4)))</xm:f>
            <xm:f>$BH$2</xm:f>
            <x14:dxf>
              <fill>
                <patternFill>
                  <bgColor theme="5" tint="0.79998168889431442"/>
                </patternFill>
              </fill>
            </x14:dxf>
          </x14:cfRule>
          <xm:sqref>W4</xm:sqref>
        </x14:conditionalFormatting>
        <x14:conditionalFormatting xmlns:xm="http://schemas.microsoft.com/office/excel/2006/main">
          <x14:cfRule type="containsText" priority="8" operator="containsText" id="{AE20C815-9F3E-4491-AD4C-8983DE71F0C2}">
            <xm:f>NOT(ISERROR(SEARCH($BH$7,E45)))</xm:f>
            <xm:f>$BH$7</xm:f>
            <x14:dxf>
              <fill>
                <patternFill>
                  <bgColor rgb="FF00B050"/>
                </patternFill>
              </fill>
            </x14:dxf>
          </x14:cfRule>
          <x14:cfRule type="containsText" priority="9" operator="containsText" id="{28004DD6-841D-4404-9F12-B5C9CAF36716}">
            <xm:f>NOT(ISERROR(SEARCH($BH$6,E45)))</xm:f>
            <xm:f>$BH$6</xm:f>
            <x14:dxf>
              <fill>
                <patternFill>
                  <bgColor theme="3" tint="0.79998168889431442"/>
                </patternFill>
              </fill>
            </x14:dxf>
          </x14:cfRule>
          <x14:cfRule type="containsText" priority="10" operator="containsText" id="{8611255D-400C-4C10-AC9E-649CC2732024}">
            <xm:f>NOT(ISERROR(SEARCH($BH$5,E45)))</xm:f>
            <xm:f>$BH$5</xm:f>
            <x14:dxf>
              <fill>
                <patternFill>
                  <bgColor rgb="FF92D050"/>
                </patternFill>
              </fill>
            </x14:dxf>
          </x14:cfRule>
          <x14:cfRule type="containsText" priority="11" operator="containsText" id="{EAFCC0D5-6398-41DE-9B5F-F4EADFAD1C04}">
            <xm:f>NOT(ISERROR(SEARCH($BH$4,E45)))</xm:f>
            <xm:f>$BH$4</xm:f>
            <x14:dxf>
              <fill>
                <patternFill>
                  <bgColor rgb="FF66FF66"/>
                </patternFill>
              </fill>
            </x14:dxf>
          </x14:cfRule>
          <x14:cfRule type="containsText" priority="12" operator="containsText" id="{9F056F3B-1A0C-4910-A4F6-EF947A99167C}">
            <xm:f>NOT(ISERROR(SEARCH($BH$3,E45)))</xm:f>
            <xm:f>$BH$3</xm:f>
            <x14:dxf>
              <fill>
                <patternFill>
                  <bgColor theme="5" tint="0.59996337778862885"/>
                </patternFill>
              </fill>
            </x14:dxf>
          </x14:cfRule>
          <x14:cfRule type="containsText" priority="13" operator="containsText" id="{4DAD3CE8-DD6C-452E-90C1-7995F10D8596}">
            <xm:f>NOT(ISERROR(SEARCH($BH$2,E45)))</xm:f>
            <xm:f>$BH$2</xm:f>
            <x14:dxf>
              <fill>
                <patternFill>
                  <bgColor theme="5" tint="0.79998168889431442"/>
                </patternFill>
              </fill>
            </x14:dxf>
          </x14:cfRule>
          <xm:sqref>E45</xm:sqref>
        </x14:conditionalFormatting>
        <x14:conditionalFormatting xmlns:xm="http://schemas.microsoft.com/office/excel/2006/main">
          <x14:cfRule type="containsText" priority="2" operator="containsText" id="{02254CC6-89FA-4460-A0D4-3401ADAE3B8A}">
            <xm:f>NOT(ISERROR(SEARCH($BH$7,W45)))</xm:f>
            <xm:f>$BH$7</xm:f>
            <x14:dxf>
              <fill>
                <patternFill>
                  <bgColor theme="6" tint="-0.24994659260841701"/>
                </patternFill>
              </fill>
            </x14:dxf>
          </x14:cfRule>
          <x14:cfRule type="containsText" priority="3" operator="containsText" id="{F8B91790-4F50-4BB0-9D3A-5E7767712653}">
            <xm:f>NOT(ISERROR(SEARCH($BH$6,W45)))</xm:f>
            <xm:f>$BH$6</xm:f>
            <x14:dxf>
              <fill>
                <patternFill>
                  <bgColor theme="3" tint="0.79998168889431442"/>
                </patternFill>
              </fill>
            </x14:dxf>
          </x14:cfRule>
          <x14:cfRule type="containsText" priority="4" operator="containsText" id="{B9886447-1A94-4276-8BF1-8EBEDF2002A1}">
            <xm:f>NOT(ISERROR(SEARCH($BH$5,W45)))</xm:f>
            <xm:f>$BH$5</xm:f>
            <x14:dxf>
              <fill>
                <patternFill>
                  <bgColor rgb="FF92D050"/>
                </patternFill>
              </fill>
            </x14:dxf>
          </x14:cfRule>
          <x14:cfRule type="containsText" priority="5" operator="containsText" id="{FE014D83-84CA-491C-A803-C046FD24967A}">
            <xm:f>NOT(ISERROR(SEARCH($BH$4,W45)))</xm:f>
            <xm:f>$BH$4</xm:f>
            <x14:dxf>
              <fill>
                <patternFill>
                  <bgColor rgb="FF66FF66"/>
                </patternFill>
              </fill>
            </x14:dxf>
          </x14:cfRule>
          <x14:cfRule type="containsText" priority="6" operator="containsText" id="{E4BA01B9-CCD6-40D2-B771-000D6A6BD45A}">
            <xm:f>NOT(ISERROR(SEARCH($BH$3,W45)))</xm:f>
            <xm:f>$BH$3</xm:f>
            <x14:dxf>
              <fill>
                <patternFill>
                  <bgColor theme="5" tint="0.59996337778862885"/>
                </patternFill>
              </fill>
            </x14:dxf>
          </x14:cfRule>
          <x14:cfRule type="containsText" priority="7" operator="containsText" id="{A901A550-9047-48CC-A844-312ADEBD8148}">
            <xm:f>NOT(ISERROR(SEARCH($BH$2,W45)))</xm:f>
            <xm:f>$BH$2</xm:f>
            <x14:dxf>
              <fill>
                <patternFill>
                  <bgColor theme="5" tint="0.79998168889431442"/>
                </patternFill>
              </fill>
            </x14:dxf>
          </x14:cfRule>
          <xm:sqref>W45</xm:sqref>
        </x14:conditionalFormatting>
        <x14:conditionalFormatting xmlns:xm="http://schemas.microsoft.com/office/excel/2006/main">
          <x14:cfRule type="containsText" priority="1" operator="containsText" id="{8B53A249-443C-445E-84AF-43EBB0A384A5}">
            <xm:f>NOT(ISERROR(SEARCH($BG$4,E4)))</xm:f>
            <xm:f>$BG$4</xm:f>
            <x14:dxf>
              <fill>
                <patternFill patternType="none">
                  <bgColor auto="1"/>
                </patternFill>
              </fill>
            </x14:dxf>
          </x14:cfRule>
          <xm:sqref>E4 W4 E45 W45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0B2CEB4-16B1-46A6-A7AD-344A5A0596B8}">
          <x14:formula1>
            <xm:f>'Basic Athlete Data'!$K$34:$K$47</xm:f>
          </x14:formula1>
          <xm:sqref>M2:M8 O2:O8 AE2:AE8 AG2:AG8 O43:O49 M43:M49 AE43:AE49 AG43:AG49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F7AA2-558C-419C-B509-40F2F0A7863A}">
  <sheetPr>
    <tabColor rgb="FFFFC000"/>
  </sheetPr>
  <dimension ref="A1:BI582"/>
  <sheetViews>
    <sheetView zoomScaleNormal="100" workbookViewId="0">
      <selection activeCell="D52" sqref="D52:Q52"/>
    </sheetView>
  </sheetViews>
  <sheetFormatPr defaultColWidth="17.28515625" defaultRowHeight="12.75" x14ac:dyDescent="0.2"/>
  <cols>
    <col min="1" max="1" width="15.7109375" style="118" customWidth="1"/>
    <col min="2" max="2" width="4.5703125" style="118" customWidth="1"/>
    <col min="3" max="13" width="11.140625" style="118" customWidth="1"/>
    <col min="14" max="14" width="11.140625" style="110" customWidth="1"/>
    <col min="15" max="15" width="11.140625" style="118" customWidth="1"/>
    <col min="16" max="16" width="11.140625" style="110" customWidth="1"/>
    <col min="17" max="17" width="11.140625" style="91" customWidth="1"/>
    <col min="18" max="18" width="1.42578125" style="27" customWidth="1"/>
    <col min="19" max="19" width="13.7109375" style="118" customWidth="1"/>
    <col min="20" max="20" width="5.140625" style="118" customWidth="1"/>
    <col min="21" max="28" width="11.140625" style="118" customWidth="1"/>
    <col min="29" max="29" width="11.140625" style="110" customWidth="1"/>
    <col min="30" max="30" width="11.140625" style="91" customWidth="1"/>
    <col min="31" max="35" width="11.140625" style="118" customWidth="1"/>
    <col min="36" max="16384" width="17.28515625" style="118"/>
  </cols>
  <sheetData>
    <row r="1" spans="1:61" ht="16.5" thickBot="1" x14ac:dyDescent="0.3">
      <c r="M1" s="765" t="s">
        <v>214</v>
      </c>
      <c r="N1" s="766"/>
      <c r="O1" s="766"/>
      <c r="P1" s="767"/>
      <c r="AE1" s="765" t="s">
        <v>214</v>
      </c>
      <c r="AF1" s="766"/>
      <c r="AG1" s="766"/>
      <c r="AH1" s="767"/>
      <c r="BG1" s="166" t="s">
        <v>19</v>
      </c>
      <c r="BH1" s="166" t="s">
        <v>18</v>
      </c>
      <c r="BI1" s="166" t="s">
        <v>392</v>
      </c>
    </row>
    <row r="2" spans="1:61" ht="12.75" customHeight="1" thickBot="1" x14ac:dyDescent="0.25">
      <c r="A2" s="690" t="s">
        <v>67</v>
      </c>
      <c r="B2" s="690"/>
      <c r="C2" s="690"/>
      <c r="D2" s="24" t="s">
        <v>31</v>
      </c>
      <c r="E2" s="388">
        <f>'MP 33-36'!W43+1</f>
        <v>37</v>
      </c>
      <c r="F2" s="380" t="s">
        <v>209</v>
      </c>
      <c r="G2" s="376" t="s">
        <v>174</v>
      </c>
      <c r="H2" s="144">
        <f ca="1">OFFSET(YTP!$E$72,0,E2-1,1,1)</f>
        <v>11</v>
      </c>
      <c r="I2" s="131" t="s">
        <v>176</v>
      </c>
      <c r="J2" s="309">
        <f>SUM(E19:E39,I19:I39,L19:L39,P19:P39,N19:N39)</f>
        <v>0</v>
      </c>
      <c r="K2" s="724" t="s">
        <v>188</v>
      </c>
      <c r="L2" s="727">
        <f ca="1">OFFSET(YTP!$E$9,0,E2-1,1,1)</f>
        <v>0</v>
      </c>
      <c r="M2" s="485" t="str">
        <f>Score_1_label</f>
        <v>Series 1</v>
      </c>
      <c r="N2" s="428"/>
      <c r="O2" s="485" t="str">
        <f>Score_8_label</f>
        <v>Kneeling</v>
      </c>
      <c r="P2" s="429"/>
      <c r="S2" s="690" t="s">
        <v>67</v>
      </c>
      <c r="T2" s="690"/>
      <c r="U2" s="690"/>
      <c r="V2" s="24" t="s">
        <v>31</v>
      </c>
      <c r="W2" s="277">
        <f>$E$2+1</f>
        <v>38</v>
      </c>
      <c r="X2" s="380" t="s">
        <v>209</v>
      </c>
      <c r="Y2" s="130" t="s">
        <v>174</v>
      </c>
      <c r="Z2" s="144">
        <f ca="1">OFFSET(YTP!$E$72,0,W2-1,1,1)</f>
        <v>17.5</v>
      </c>
      <c r="AA2" s="131" t="s">
        <v>176</v>
      </c>
      <c r="AB2" s="309">
        <f>SUM(W19:W39,AA19:AA39,AD19:AD39,AH19:AH39,AF19:AF39)</f>
        <v>0</v>
      </c>
      <c r="AC2" s="724" t="s">
        <v>188</v>
      </c>
      <c r="AD2" s="727">
        <f ca="1">OFFSET(YTP!$E$9,0,W2-1,1,1)</f>
        <v>0</v>
      </c>
      <c r="AE2" s="485" t="str">
        <f>Score_1_label</f>
        <v>Series 1</v>
      </c>
      <c r="AF2" s="428"/>
      <c r="AG2" s="485" t="str">
        <f>Score_8_label</f>
        <v>Kneeling</v>
      </c>
      <c r="AH2" s="429"/>
      <c r="BG2" s="605" t="s">
        <v>197</v>
      </c>
      <c r="BH2" s="601" t="s">
        <v>72</v>
      </c>
      <c r="BI2" s="458" t="s">
        <v>393</v>
      </c>
    </row>
    <row r="3" spans="1:61" ht="16.5" thickBot="1" x14ac:dyDescent="0.25">
      <c r="A3" s="690"/>
      <c r="B3" s="690"/>
      <c r="C3" s="690"/>
      <c r="D3" s="63" t="s">
        <v>34</v>
      </c>
      <c r="E3" s="374">
        <f>YTP_Start_Date+7*(E2-1)</f>
        <v>44753</v>
      </c>
      <c r="F3" s="382">
        <f ca="1">OFFSET(YTP!$E$14,0,E2-1,1,1)</f>
        <v>4</v>
      </c>
      <c r="G3" s="377" t="s">
        <v>158</v>
      </c>
      <c r="H3" s="129">
        <f>SUM(D15:D35,H15:H35)</f>
        <v>0</v>
      </c>
      <c r="I3" s="128" t="s">
        <v>159</v>
      </c>
      <c r="J3" s="310">
        <f>SUM(F19:F39,J19:J39)</f>
        <v>0</v>
      </c>
      <c r="K3" s="725"/>
      <c r="L3" s="728"/>
      <c r="M3" s="486" t="str">
        <f>Score_2_label</f>
        <v>Series 2</v>
      </c>
      <c r="N3" s="431"/>
      <c r="O3" s="486" t="str">
        <f>Score_9_label</f>
        <v>Prone</v>
      </c>
      <c r="P3" s="432"/>
      <c r="S3" s="690"/>
      <c r="T3" s="690"/>
      <c r="U3" s="690"/>
      <c r="V3" s="63" t="s">
        <v>34</v>
      </c>
      <c r="W3" s="136">
        <f>YTP_Start_Date+7*(W2-1)</f>
        <v>44760</v>
      </c>
      <c r="X3" s="382">
        <f ca="1">OFFSET(YTP!$E$14,0,W2-1,1,1)</f>
        <v>6</v>
      </c>
      <c r="Y3" s="132" t="s">
        <v>158</v>
      </c>
      <c r="Z3" s="129">
        <f>SUM(V15:V35,Z15:Z35)</f>
        <v>0</v>
      </c>
      <c r="AA3" s="128" t="s">
        <v>159</v>
      </c>
      <c r="AB3" s="310">
        <f>SUM(X19:X39,AB19:AB39)</f>
        <v>0</v>
      </c>
      <c r="AC3" s="725"/>
      <c r="AD3" s="728"/>
      <c r="AE3" s="486" t="str">
        <f>Score_2_label</f>
        <v>Series 2</v>
      </c>
      <c r="AF3" s="431"/>
      <c r="AG3" s="486" t="str">
        <f>Score_9_label</f>
        <v>Prone</v>
      </c>
      <c r="AH3" s="432"/>
      <c r="BG3" s="604" t="s">
        <v>13</v>
      </c>
      <c r="BH3" s="602" t="s">
        <v>73</v>
      </c>
      <c r="BI3" s="29" t="s">
        <v>394</v>
      </c>
    </row>
    <row r="4" spans="1:61" ht="12.75" customHeight="1" thickBot="1" x14ac:dyDescent="0.25">
      <c r="A4" s="690"/>
      <c r="B4" s="690"/>
      <c r="C4" s="690"/>
      <c r="D4" s="64" t="s">
        <v>35</v>
      </c>
      <c r="E4" s="375" t="str">
        <f ca="1">IF(OFFSET(YTP!$E$6,0,E2-1,1,1)="",'MP 1-4'!W45,IF(OFFSET(YTP!$E$6,0,E2-1,1,1)="General","General",IF(OFFSET(YTP!$E$6,0,E2-1,1,1)="Specific","Specific",IF(OFFSET(YTP!$E$6,0,E2-1,1,1)="Pre-Competition","Pre-Comp",IF(OFFSET(YTP!$E$6,0,E2-1,1,1)="Regular","Reg. Comp",IF(OFFSET(YTP!$E$6,0,E2-1,1,1)="Major","Major Comp",IF(OFFSET(YTP!$E$6,0,E2-1,1,1)="Taper","Taper","Transition")))))))</f>
        <v>General</v>
      </c>
      <c r="F4" s="379" t="s">
        <v>215</v>
      </c>
      <c r="G4" s="377" t="s">
        <v>177</v>
      </c>
      <c r="H4" s="129">
        <f ca="1">OFFSET(YTP!$E$74,0,E2-1,1,1)</f>
        <v>0</v>
      </c>
      <c r="I4" s="128" t="s">
        <v>178</v>
      </c>
      <c r="J4" s="310" t="e">
        <f>AVERAGEA(Q19:Q39)</f>
        <v>#DIV/0!</v>
      </c>
      <c r="K4" s="725"/>
      <c r="L4" s="728"/>
      <c r="M4" s="486" t="str">
        <f>Score_3_label</f>
        <v>Series 3</v>
      </c>
      <c r="N4" s="431"/>
      <c r="O4" s="486" t="str">
        <f>Score_10_label</f>
        <v>Standing</v>
      </c>
      <c r="P4" s="432"/>
      <c r="S4" s="690"/>
      <c r="T4" s="690"/>
      <c r="U4" s="690"/>
      <c r="V4" s="64" t="s">
        <v>35</v>
      </c>
      <c r="W4" s="140" t="str">
        <f ca="1">IF(OFFSET(YTP!$E$6,0,W2-1,1,1)="",E4,IF(OFFSET(YTP!$E$6,0,W2-1,1,1)="General","General",IF(OFFSET(YTP!$E$6,0,W2-1,1,1)="Specific","Specific",IF(OFFSET(YTP!$E$6,0,W2-1,1,1)="Pre-Competition","Pre-Comp",IF(OFFSET(YTP!$E$6,0,W2-1,1,1)="Regular","Reg. Comp",IF(OFFSET(YTP!$E$6,0,W2-1,1,1)="Major","Major Comp",IF(OFFSET(YTP!$E$6,0,W2-1,1,1)="Taper","Taper","Transition")))))))</f>
        <v>General</v>
      </c>
      <c r="X4" s="379" t="s">
        <v>215</v>
      </c>
      <c r="Y4" s="132" t="s">
        <v>177</v>
      </c>
      <c r="Z4" s="129">
        <f ca="1">OFFSET(YTP!$E$74,0,W2-1,1,1)</f>
        <v>0</v>
      </c>
      <c r="AA4" s="128" t="s">
        <v>178</v>
      </c>
      <c r="AB4" s="310" t="e">
        <f>AVERAGEA(AI19:AI39)</f>
        <v>#DIV/0!</v>
      </c>
      <c r="AC4" s="725"/>
      <c r="AD4" s="728"/>
      <c r="AE4" s="486" t="str">
        <f>Score_3_label</f>
        <v>Series 3</v>
      </c>
      <c r="AF4" s="431"/>
      <c r="AG4" s="486" t="str">
        <f>Score_10_label</f>
        <v>Standing</v>
      </c>
      <c r="AH4" s="432"/>
      <c r="BG4" s="603" t="s">
        <v>71</v>
      </c>
      <c r="BH4" s="600" t="s">
        <v>152</v>
      </c>
      <c r="BI4" s="27" t="s">
        <v>395</v>
      </c>
    </row>
    <row r="5" spans="1:61" ht="12.75" customHeight="1" thickBot="1" x14ac:dyDescent="0.25">
      <c r="A5" s="99"/>
      <c r="B5" s="99"/>
      <c r="C5" s="143"/>
      <c r="D5" s="143"/>
      <c r="E5" s="143"/>
      <c r="F5" s="383">
        <f ca="1">OFFSET(YTP!$E$15,0,E2-1,1,1)</f>
        <v>2</v>
      </c>
      <c r="G5" s="378" t="s">
        <v>175</v>
      </c>
      <c r="H5" s="135">
        <f ca="1">OFFSET(YTP!$E$75,0,E2-1,1,1)</f>
        <v>0</v>
      </c>
      <c r="I5" s="134" t="s">
        <v>151</v>
      </c>
      <c r="J5" s="311" t="e">
        <f>((100*J2/YTP!$E$66)/7.5)*(J4/10)</f>
        <v>#DIV/0!</v>
      </c>
      <c r="K5" s="725"/>
      <c r="L5" s="728"/>
      <c r="M5" s="486" t="str">
        <f>Score_4_label</f>
        <v>Series 4</v>
      </c>
      <c r="N5" s="431"/>
      <c r="O5" s="486" t="str">
        <f>Score_11_label</f>
        <v>Qualifier</v>
      </c>
      <c r="P5" s="432"/>
      <c r="S5" s="99"/>
      <c r="T5" s="99"/>
      <c r="U5" s="143"/>
      <c r="V5" s="143"/>
      <c r="W5" s="143"/>
      <c r="X5" s="383">
        <f ca="1">OFFSET(YTP!$E$15,0,W2-1,1,1)</f>
        <v>2</v>
      </c>
      <c r="Y5" s="133" t="s">
        <v>175</v>
      </c>
      <c r="Z5" s="135">
        <f ca="1">OFFSET(YTP!$E$75,0,W2-1,1,1)</f>
        <v>0</v>
      </c>
      <c r="AA5" s="134" t="s">
        <v>151</v>
      </c>
      <c r="AB5" s="311" t="e">
        <f>((100*AB2/YTP!$E$66)/7.5)*(AB4/10)</f>
        <v>#DIV/0!</v>
      </c>
      <c r="AC5" s="725"/>
      <c r="AD5" s="728"/>
      <c r="AE5" s="486" t="str">
        <f>Score_4_label</f>
        <v>Series 4</v>
      </c>
      <c r="AF5" s="431"/>
      <c r="AG5" s="486" t="str">
        <f>Score_11_label</f>
        <v>Qualifier</v>
      </c>
      <c r="AH5" s="432"/>
      <c r="BG5" s="27"/>
      <c r="BH5" s="606" t="s">
        <v>231</v>
      </c>
      <c r="BI5" s="27" t="s">
        <v>396</v>
      </c>
    </row>
    <row r="6" spans="1:61" s="27" customFormat="1" ht="12.75" customHeight="1" x14ac:dyDescent="0.2">
      <c r="A6" s="99"/>
      <c r="B6" s="99"/>
      <c r="C6" s="143"/>
      <c r="D6" s="143"/>
      <c r="E6" s="143"/>
      <c r="F6" s="103"/>
      <c r="G6" s="99"/>
      <c r="H6" s="102"/>
      <c r="I6" s="99"/>
      <c r="J6" s="102"/>
      <c r="K6" s="725"/>
      <c r="L6" s="728"/>
      <c r="M6" s="486" t="str">
        <f>Score_5_label</f>
        <v>Series 5</v>
      </c>
      <c r="N6" s="431"/>
      <c r="O6" s="486">
        <f>Score_12_label</f>
        <v>0</v>
      </c>
      <c r="P6" s="432"/>
      <c r="Q6" s="401"/>
      <c r="S6" s="99"/>
      <c r="T6" s="99"/>
      <c r="U6" s="143"/>
      <c r="V6" s="143"/>
      <c r="W6" s="143"/>
      <c r="X6" s="103"/>
      <c r="Y6" s="99"/>
      <c r="Z6" s="102"/>
      <c r="AA6" s="99"/>
      <c r="AB6" s="102"/>
      <c r="AC6" s="725"/>
      <c r="AD6" s="728"/>
      <c r="AE6" s="486" t="str">
        <f>Score_5_label</f>
        <v>Series 5</v>
      </c>
      <c r="AF6" s="431"/>
      <c r="AG6" s="486">
        <f>Score_12_label</f>
        <v>0</v>
      </c>
      <c r="AH6" s="432"/>
      <c r="BG6" s="121"/>
      <c r="BH6" s="176" t="s">
        <v>107</v>
      </c>
      <c r="BI6" s="121" t="s">
        <v>397</v>
      </c>
    </row>
    <row r="7" spans="1:61" s="27" customFormat="1" ht="12.75" customHeight="1" x14ac:dyDescent="0.2">
      <c r="A7" s="99"/>
      <c r="B7" s="99"/>
      <c r="C7" s="143"/>
      <c r="D7" s="143"/>
      <c r="E7" s="143"/>
      <c r="F7" s="103"/>
      <c r="G7" s="99"/>
      <c r="H7" s="102"/>
      <c r="I7" s="99"/>
      <c r="J7" s="102"/>
      <c r="K7" s="725"/>
      <c r="L7" s="728"/>
      <c r="M7" s="486" t="str">
        <f>Score_6_label</f>
        <v>Series 6</v>
      </c>
      <c r="N7" s="431"/>
      <c r="O7" s="486">
        <f>Score_13_label</f>
        <v>0</v>
      </c>
      <c r="P7" s="432"/>
      <c r="Q7" s="401"/>
      <c r="S7" s="99"/>
      <c r="T7" s="99"/>
      <c r="U7" s="143"/>
      <c r="V7" s="143"/>
      <c r="W7" s="143"/>
      <c r="X7" s="103"/>
      <c r="Y7" s="99"/>
      <c r="Z7" s="102"/>
      <c r="AA7" s="99"/>
      <c r="AB7" s="102"/>
      <c r="AC7" s="725"/>
      <c r="AD7" s="728"/>
      <c r="AE7" s="486" t="str">
        <f>Score_6_label</f>
        <v>Series 6</v>
      </c>
      <c r="AF7" s="431"/>
      <c r="AG7" s="486">
        <f>Score_13_label</f>
        <v>0</v>
      </c>
      <c r="AH7" s="432"/>
      <c r="BH7" s="607" t="s">
        <v>162</v>
      </c>
      <c r="BI7" s="27" t="s">
        <v>398</v>
      </c>
    </row>
    <row r="8" spans="1:61" s="27" customFormat="1" ht="12.75" customHeight="1" thickBot="1" x14ac:dyDescent="0.25">
      <c r="A8" s="99"/>
      <c r="B8" s="99"/>
      <c r="C8" s="143"/>
      <c r="D8" s="143"/>
      <c r="E8" s="143"/>
      <c r="F8" s="103"/>
      <c r="G8" s="99"/>
      <c r="H8" s="102"/>
      <c r="I8" s="99"/>
      <c r="J8" s="102"/>
      <c r="K8" s="726"/>
      <c r="L8" s="729"/>
      <c r="M8" s="487" t="str">
        <f>Score_7_label</f>
        <v>Qualifier</v>
      </c>
      <c r="N8" s="434"/>
      <c r="O8" s="487">
        <f>Score_14_label</f>
        <v>0</v>
      </c>
      <c r="P8" s="435"/>
      <c r="Q8" s="401"/>
      <c r="S8" s="99"/>
      <c r="T8" s="99"/>
      <c r="U8" s="143"/>
      <c r="V8" s="143"/>
      <c r="W8" s="143"/>
      <c r="X8" s="103"/>
      <c r="Y8" s="99"/>
      <c r="Z8" s="102"/>
      <c r="AA8" s="99"/>
      <c r="AB8" s="102"/>
      <c r="AC8" s="726"/>
      <c r="AD8" s="729"/>
      <c r="AE8" s="487" t="str">
        <f>Score_7_label</f>
        <v>Qualifier</v>
      </c>
      <c r="AF8" s="434"/>
      <c r="AG8" s="487">
        <f>Score_14_label</f>
        <v>0</v>
      </c>
      <c r="AH8" s="435"/>
      <c r="BI8" s="27" t="s">
        <v>410</v>
      </c>
    </row>
    <row r="9" spans="1:61" ht="13.5" thickBot="1" x14ac:dyDescent="0.25">
      <c r="A9" s="1"/>
      <c r="B9" s="1"/>
      <c r="C9" s="1"/>
      <c r="D9" s="1"/>
      <c r="E9" s="1"/>
      <c r="F9" s="1"/>
      <c r="K9" s="1"/>
      <c r="L9" s="1"/>
      <c r="M9" s="13"/>
      <c r="N9" s="91"/>
      <c r="O9" s="13"/>
      <c r="P9" s="91"/>
      <c r="Q9" s="27"/>
      <c r="R9" s="1"/>
      <c r="S9" s="1"/>
      <c r="T9" s="1"/>
      <c r="U9" s="1"/>
      <c r="V9" s="1"/>
      <c r="W9" s="1"/>
      <c r="X9" s="1"/>
      <c r="AC9" s="1"/>
      <c r="AD9" s="1"/>
      <c r="AE9" s="13"/>
      <c r="AF9" s="91"/>
      <c r="AG9" s="27"/>
      <c r="BG9" s="27"/>
      <c r="BH9" s="27"/>
      <c r="BI9" s="27" t="s">
        <v>411</v>
      </c>
    </row>
    <row r="10" spans="1:61" ht="13.5" thickBot="1" x14ac:dyDescent="0.25">
      <c r="A10" s="748" t="s">
        <v>66</v>
      </c>
      <c r="B10" s="749"/>
      <c r="C10" s="768" t="s">
        <v>150</v>
      </c>
      <c r="D10" s="754"/>
      <c r="E10" s="754"/>
      <c r="F10" s="754"/>
      <c r="G10" s="754"/>
      <c r="H10" s="754"/>
      <c r="I10" s="754"/>
      <c r="J10" s="754"/>
      <c r="K10" s="754"/>
      <c r="L10" s="754"/>
      <c r="M10" s="754"/>
      <c r="N10" s="754"/>
      <c r="O10" s="754"/>
      <c r="P10" s="754"/>
      <c r="Q10" s="755"/>
      <c r="S10" s="748" t="s">
        <v>66</v>
      </c>
      <c r="T10" s="749"/>
      <c r="U10" s="768" t="s">
        <v>150</v>
      </c>
      <c r="V10" s="754"/>
      <c r="W10" s="754"/>
      <c r="X10" s="754"/>
      <c r="Y10" s="754"/>
      <c r="Z10" s="754"/>
      <c r="AA10" s="754"/>
      <c r="AB10" s="754"/>
      <c r="AC10" s="754"/>
      <c r="AD10" s="754"/>
      <c r="AE10" s="754"/>
      <c r="AF10" s="754"/>
      <c r="AG10" s="754"/>
      <c r="AH10" s="754"/>
      <c r="AI10" s="755"/>
      <c r="BG10" s="27"/>
      <c r="BH10" s="27"/>
      <c r="BI10" s="27" t="s">
        <v>412</v>
      </c>
    </row>
    <row r="11" spans="1:61" x14ac:dyDescent="0.2">
      <c r="A11" s="750"/>
      <c r="B11" s="751"/>
      <c r="C11" s="145" t="s">
        <v>5</v>
      </c>
      <c r="D11" s="759" t="s">
        <v>160</v>
      </c>
      <c r="E11" s="760"/>
      <c r="F11" s="760"/>
      <c r="G11" s="760"/>
      <c r="H11" s="760"/>
      <c r="I11" s="760"/>
      <c r="J11" s="760"/>
      <c r="K11" s="760"/>
      <c r="L11" s="760"/>
      <c r="M11" s="760"/>
      <c r="N11" s="760"/>
      <c r="O11" s="760"/>
      <c r="P11" s="760"/>
      <c r="Q11" s="761"/>
      <c r="S11" s="750"/>
      <c r="T11" s="751"/>
      <c r="U11" s="145" t="s">
        <v>5</v>
      </c>
      <c r="V11" s="759" t="s">
        <v>160</v>
      </c>
      <c r="W11" s="760"/>
      <c r="X11" s="760"/>
      <c r="Y11" s="760"/>
      <c r="Z11" s="760"/>
      <c r="AA11" s="760"/>
      <c r="AB11" s="760"/>
      <c r="AC11" s="760"/>
      <c r="AD11" s="760"/>
      <c r="AE11" s="760"/>
      <c r="AF11" s="760"/>
      <c r="AG11" s="760"/>
      <c r="AH11" s="760"/>
      <c r="AI11" s="761"/>
      <c r="BG11" s="27"/>
      <c r="BH11" s="27"/>
      <c r="BI11" s="27" t="s">
        <v>413</v>
      </c>
    </row>
    <row r="12" spans="1:61" x14ac:dyDescent="0.2">
      <c r="A12" s="750"/>
      <c r="B12" s="751"/>
      <c r="C12" s="146" t="s">
        <v>4</v>
      </c>
      <c r="D12" s="756"/>
      <c r="E12" s="757"/>
      <c r="F12" s="757"/>
      <c r="G12" s="757"/>
      <c r="H12" s="757"/>
      <c r="I12" s="757"/>
      <c r="J12" s="757"/>
      <c r="K12" s="757"/>
      <c r="L12" s="757"/>
      <c r="M12" s="757"/>
      <c r="N12" s="757"/>
      <c r="O12" s="757"/>
      <c r="P12" s="757"/>
      <c r="Q12" s="758"/>
      <c r="S12" s="750"/>
      <c r="T12" s="751"/>
      <c r="U12" s="146" t="s">
        <v>4</v>
      </c>
      <c r="V12" s="756"/>
      <c r="W12" s="757"/>
      <c r="X12" s="757"/>
      <c r="Y12" s="757"/>
      <c r="Z12" s="757"/>
      <c r="AA12" s="757"/>
      <c r="AB12" s="757"/>
      <c r="AC12" s="757"/>
      <c r="AD12" s="757"/>
      <c r="AE12" s="757"/>
      <c r="AF12" s="757"/>
      <c r="AG12" s="757"/>
      <c r="AH12" s="757"/>
      <c r="AI12" s="758"/>
      <c r="BG12" s="27"/>
      <c r="BH12" s="27"/>
      <c r="BI12" s="27" t="s">
        <v>414</v>
      </c>
    </row>
    <row r="13" spans="1:61" x14ac:dyDescent="0.2">
      <c r="A13" s="750"/>
      <c r="B13" s="751"/>
      <c r="C13" s="146" t="s">
        <v>3</v>
      </c>
      <c r="D13" s="756"/>
      <c r="E13" s="757"/>
      <c r="F13" s="757"/>
      <c r="G13" s="757"/>
      <c r="H13" s="757"/>
      <c r="I13" s="757"/>
      <c r="J13" s="757"/>
      <c r="K13" s="757"/>
      <c r="L13" s="757"/>
      <c r="M13" s="757"/>
      <c r="N13" s="757"/>
      <c r="O13" s="757"/>
      <c r="P13" s="757"/>
      <c r="Q13" s="758"/>
      <c r="S13" s="750"/>
      <c r="T13" s="751"/>
      <c r="U13" s="146" t="s">
        <v>3</v>
      </c>
      <c r="V13" s="756"/>
      <c r="W13" s="757"/>
      <c r="X13" s="757"/>
      <c r="Y13" s="757"/>
      <c r="Z13" s="757"/>
      <c r="AA13" s="757"/>
      <c r="AB13" s="757"/>
      <c r="AC13" s="757"/>
      <c r="AD13" s="757"/>
      <c r="AE13" s="757"/>
      <c r="AF13" s="757"/>
      <c r="AG13" s="757"/>
      <c r="AH13" s="757"/>
      <c r="AI13" s="758"/>
      <c r="BG13" s="27"/>
      <c r="BH13" s="27"/>
      <c r="BI13" s="27" t="s">
        <v>415</v>
      </c>
    </row>
    <row r="14" spans="1:61" x14ac:dyDescent="0.2">
      <c r="A14" s="750"/>
      <c r="B14" s="751"/>
      <c r="C14" s="147" t="s">
        <v>6</v>
      </c>
      <c r="D14" s="756"/>
      <c r="E14" s="757"/>
      <c r="F14" s="757"/>
      <c r="G14" s="757"/>
      <c r="H14" s="757"/>
      <c r="I14" s="757"/>
      <c r="J14" s="757"/>
      <c r="K14" s="757"/>
      <c r="L14" s="757"/>
      <c r="M14" s="757"/>
      <c r="N14" s="757"/>
      <c r="O14" s="757"/>
      <c r="P14" s="757"/>
      <c r="Q14" s="758"/>
      <c r="S14" s="750"/>
      <c r="T14" s="751"/>
      <c r="U14" s="147" t="s">
        <v>6</v>
      </c>
      <c r="V14" s="756"/>
      <c r="W14" s="757"/>
      <c r="X14" s="757"/>
      <c r="Y14" s="757"/>
      <c r="Z14" s="757"/>
      <c r="AA14" s="757"/>
      <c r="AB14" s="757"/>
      <c r="AC14" s="757"/>
      <c r="AD14" s="757"/>
      <c r="AE14" s="757"/>
      <c r="AF14" s="757"/>
      <c r="AG14" s="757"/>
      <c r="AH14" s="757"/>
      <c r="AI14" s="758"/>
      <c r="BG14" s="27"/>
      <c r="BH14" s="27"/>
      <c r="BI14" s="27" t="s">
        <v>399</v>
      </c>
    </row>
    <row r="15" spans="1:61" ht="13.5" thickBot="1" x14ac:dyDescent="0.25">
      <c r="A15" s="752"/>
      <c r="B15" s="753"/>
      <c r="C15" s="148" t="s">
        <v>37</v>
      </c>
      <c r="D15" s="735"/>
      <c r="E15" s="736"/>
      <c r="F15" s="736"/>
      <c r="G15" s="736"/>
      <c r="H15" s="736"/>
      <c r="I15" s="736"/>
      <c r="J15" s="736"/>
      <c r="K15" s="736"/>
      <c r="L15" s="736"/>
      <c r="M15" s="736"/>
      <c r="N15" s="736"/>
      <c r="O15" s="736"/>
      <c r="P15" s="736"/>
      <c r="Q15" s="737"/>
      <c r="S15" s="752"/>
      <c r="T15" s="753"/>
      <c r="U15" s="148" t="s">
        <v>37</v>
      </c>
      <c r="V15" s="735"/>
      <c r="W15" s="736"/>
      <c r="X15" s="736"/>
      <c r="Y15" s="736"/>
      <c r="Z15" s="736"/>
      <c r="AA15" s="736"/>
      <c r="AB15" s="736"/>
      <c r="AC15" s="736"/>
      <c r="AD15" s="736"/>
      <c r="AE15" s="736"/>
      <c r="AF15" s="736"/>
      <c r="AG15" s="736"/>
      <c r="AH15" s="736"/>
      <c r="AI15" s="737"/>
      <c r="BG15" s="27"/>
      <c r="BH15" s="27"/>
      <c r="BI15" s="27" t="s">
        <v>400</v>
      </c>
    </row>
    <row r="16" spans="1:61" ht="13.5" thickBot="1" x14ac:dyDescent="0.25">
      <c r="A16" s="1"/>
      <c r="B16" s="1"/>
      <c r="C16" s="1"/>
      <c r="D16" s="1"/>
      <c r="E16" s="1"/>
      <c r="F16" s="1"/>
      <c r="G16" s="1"/>
      <c r="H16" s="1"/>
      <c r="I16" s="1"/>
      <c r="J16" s="1"/>
      <c r="K16" s="1"/>
      <c r="L16" s="1"/>
      <c r="M16" s="1"/>
      <c r="N16" s="13"/>
      <c r="O16" s="1"/>
      <c r="P16" s="13"/>
      <c r="Q16" s="114"/>
      <c r="S16" s="1"/>
      <c r="T16" s="1"/>
      <c r="U16" s="1"/>
      <c r="V16" s="1"/>
      <c r="W16" s="1"/>
      <c r="X16" s="1"/>
      <c r="Y16" s="1"/>
      <c r="Z16" s="1"/>
      <c r="AA16" s="1"/>
      <c r="AB16" s="1"/>
      <c r="AC16" s="1"/>
      <c r="AD16" s="1"/>
      <c r="AE16" s="1"/>
      <c r="AF16" s="13"/>
      <c r="AG16" s="114"/>
      <c r="BG16" s="27"/>
      <c r="BH16" s="27"/>
      <c r="BI16" s="27" t="s">
        <v>401</v>
      </c>
    </row>
    <row r="17" spans="1:61" ht="12" customHeight="1" thickBot="1" x14ac:dyDescent="0.25">
      <c r="A17" s="738"/>
      <c r="B17" s="739"/>
      <c r="C17" s="742" t="s">
        <v>5</v>
      </c>
      <c r="D17" s="743"/>
      <c r="E17" s="744"/>
      <c r="F17" s="745"/>
      <c r="G17" s="742" t="s">
        <v>4</v>
      </c>
      <c r="H17" s="743"/>
      <c r="I17" s="744"/>
      <c r="J17" s="745"/>
      <c r="K17" s="730" t="s">
        <v>3</v>
      </c>
      <c r="L17" s="731"/>
      <c r="M17" s="730" t="s">
        <v>6</v>
      </c>
      <c r="N17" s="731"/>
      <c r="O17" s="730" t="s">
        <v>171</v>
      </c>
      <c r="P17" s="731"/>
      <c r="Q17" s="746" t="s">
        <v>156</v>
      </c>
      <c r="R17" s="296" t="s">
        <v>104</v>
      </c>
      <c r="S17" s="738"/>
      <c r="T17" s="739"/>
      <c r="U17" s="742" t="s">
        <v>5</v>
      </c>
      <c r="V17" s="743"/>
      <c r="W17" s="744"/>
      <c r="X17" s="745"/>
      <c r="Y17" s="742" t="s">
        <v>4</v>
      </c>
      <c r="Z17" s="743"/>
      <c r="AA17" s="744"/>
      <c r="AB17" s="745"/>
      <c r="AC17" s="730" t="s">
        <v>3</v>
      </c>
      <c r="AD17" s="731"/>
      <c r="AE17" s="730" t="s">
        <v>6</v>
      </c>
      <c r="AF17" s="731"/>
      <c r="AG17" s="730" t="s">
        <v>171</v>
      </c>
      <c r="AH17" s="731"/>
      <c r="AI17" s="746" t="s">
        <v>173</v>
      </c>
      <c r="BG17" s="27"/>
      <c r="BH17" s="27"/>
      <c r="BI17" s="27" t="s">
        <v>402</v>
      </c>
    </row>
    <row r="18" spans="1:61" ht="26.1" customHeight="1" thickBot="1" x14ac:dyDescent="0.25">
      <c r="A18" s="740"/>
      <c r="B18" s="741"/>
      <c r="C18" s="291" t="s">
        <v>154</v>
      </c>
      <c r="D18" s="295" t="s">
        <v>157</v>
      </c>
      <c r="E18" s="292" t="s">
        <v>155</v>
      </c>
      <c r="F18" s="295" t="s">
        <v>157</v>
      </c>
      <c r="G18" s="291" t="s">
        <v>154</v>
      </c>
      <c r="H18" s="293" t="s">
        <v>157</v>
      </c>
      <c r="I18" s="292" t="s">
        <v>155</v>
      </c>
      <c r="J18" s="295" t="s">
        <v>157</v>
      </c>
      <c r="K18" s="291" t="s">
        <v>154</v>
      </c>
      <c r="L18" s="294" t="s">
        <v>155</v>
      </c>
      <c r="M18" s="291" t="s">
        <v>154</v>
      </c>
      <c r="N18" s="294" t="s">
        <v>155</v>
      </c>
      <c r="O18" s="291" t="s">
        <v>154</v>
      </c>
      <c r="P18" s="294" t="s">
        <v>155</v>
      </c>
      <c r="Q18" s="747"/>
      <c r="R18" s="296"/>
      <c r="S18" s="740"/>
      <c r="T18" s="741"/>
      <c r="U18" s="291" t="s">
        <v>154</v>
      </c>
      <c r="V18" s="295" t="s">
        <v>157</v>
      </c>
      <c r="W18" s="292" t="s">
        <v>155</v>
      </c>
      <c r="X18" s="295" t="s">
        <v>157</v>
      </c>
      <c r="Y18" s="291" t="s">
        <v>154</v>
      </c>
      <c r="Z18" s="293" t="s">
        <v>157</v>
      </c>
      <c r="AA18" s="292" t="s">
        <v>155</v>
      </c>
      <c r="AB18" s="295" t="s">
        <v>157</v>
      </c>
      <c r="AC18" s="291" t="s">
        <v>154</v>
      </c>
      <c r="AD18" s="294" t="s">
        <v>155</v>
      </c>
      <c r="AE18" s="291" t="s">
        <v>154</v>
      </c>
      <c r="AF18" s="294" t="s">
        <v>155</v>
      </c>
      <c r="AG18" s="291" t="s">
        <v>154</v>
      </c>
      <c r="AH18" s="294" t="s">
        <v>155</v>
      </c>
      <c r="AI18" s="747"/>
      <c r="BG18" s="458"/>
      <c r="BH18" s="458"/>
      <c r="BI18" s="27" t="s">
        <v>403</v>
      </c>
    </row>
    <row r="19" spans="1:61" ht="12.75" customHeight="1" x14ac:dyDescent="0.2">
      <c r="A19" s="732" t="s">
        <v>15</v>
      </c>
      <c r="B19" s="423" t="str">
        <f>'MP 1-4'!B19</f>
        <v>Mor</v>
      </c>
      <c r="C19" s="278"/>
      <c r="D19" s="285"/>
      <c r="E19" s="303"/>
      <c r="F19" s="304"/>
      <c r="G19" s="279"/>
      <c r="H19" s="288"/>
      <c r="I19" s="303"/>
      <c r="J19" s="304"/>
      <c r="K19" s="278"/>
      <c r="L19" s="297"/>
      <c r="M19" s="278"/>
      <c r="N19" s="297"/>
      <c r="O19" s="278"/>
      <c r="P19" s="297"/>
      <c r="Q19" s="298"/>
      <c r="S19" s="732" t="s">
        <v>15</v>
      </c>
      <c r="T19" s="423" t="str">
        <f>$B$19</f>
        <v>Mor</v>
      </c>
      <c r="U19" s="278"/>
      <c r="V19" s="285"/>
      <c r="W19" s="303"/>
      <c r="X19" s="304"/>
      <c r="Y19" s="279"/>
      <c r="Z19" s="288"/>
      <c r="AA19" s="303"/>
      <c r="AB19" s="304"/>
      <c r="AC19" s="278"/>
      <c r="AD19" s="297"/>
      <c r="AE19" s="278"/>
      <c r="AF19" s="297"/>
      <c r="AG19" s="278"/>
      <c r="AH19" s="297"/>
      <c r="AI19" s="298"/>
      <c r="BG19" s="458"/>
      <c r="BH19" s="458"/>
      <c r="BI19" s="27" t="s">
        <v>404</v>
      </c>
    </row>
    <row r="20" spans="1:61" ht="12.75" customHeight="1" x14ac:dyDescent="0.2">
      <c r="A20" s="733"/>
      <c r="B20" s="424" t="str">
        <f>'MP 1-4'!B20</f>
        <v>Aft</v>
      </c>
      <c r="C20" s="411"/>
      <c r="D20" s="412"/>
      <c r="E20" s="413"/>
      <c r="F20" s="414"/>
      <c r="G20" s="415"/>
      <c r="H20" s="416"/>
      <c r="I20" s="413"/>
      <c r="J20" s="414"/>
      <c r="K20" s="411"/>
      <c r="L20" s="417"/>
      <c r="M20" s="411"/>
      <c r="N20" s="417"/>
      <c r="O20" s="411"/>
      <c r="P20" s="417"/>
      <c r="Q20" s="418"/>
      <c r="S20" s="733"/>
      <c r="T20" s="424" t="str">
        <f>$B$20</f>
        <v>Aft</v>
      </c>
      <c r="U20" s="411"/>
      <c r="V20" s="412"/>
      <c r="W20" s="413"/>
      <c r="X20" s="414"/>
      <c r="Y20" s="415"/>
      <c r="Z20" s="416"/>
      <c r="AA20" s="413"/>
      <c r="AB20" s="414"/>
      <c r="AC20" s="411"/>
      <c r="AD20" s="417"/>
      <c r="AE20" s="411"/>
      <c r="AF20" s="417"/>
      <c r="AG20" s="411"/>
      <c r="AH20" s="417"/>
      <c r="AI20" s="418"/>
      <c r="BG20" s="458"/>
      <c r="BH20" s="458"/>
      <c r="BI20" s="27" t="s">
        <v>405</v>
      </c>
    </row>
    <row r="21" spans="1:61" ht="13.5" thickBot="1" x14ac:dyDescent="0.25">
      <c r="A21" s="734"/>
      <c r="B21" s="425" t="str">
        <f>'MP 1-4'!B21</f>
        <v>Evn</v>
      </c>
      <c r="C21" s="280"/>
      <c r="D21" s="286"/>
      <c r="E21" s="305"/>
      <c r="F21" s="306"/>
      <c r="G21" s="281"/>
      <c r="H21" s="289"/>
      <c r="I21" s="305"/>
      <c r="J21" s="306"/>
      <c r="K21" s="280"/>
      <c r="L21" s="299"/>
      <c r="M21" s="280"/>
      <c r="N21" s="299"/>
      <c r="O21" s="280"/>
      <c r="P21" s="299"/>
      <c r="Q21" s="300"/>
      <c r="S21" s="734"/>
      <c r="T21" s="425" t="str">
        <f>$B$21</f>
        <v>Evn</v>
      </c>
      <c r="U21" s="280"/>
      <c r="V21" s="286"/>
      <c r="W21" s="305"/>
      <c r="X21" s="306"/>
      <c r="Y21" s="281"/>
      <c r="Z21" s="289"/>
      <c r="AA21" s="305"/>
      <c r="AB21" s="306"/>
      <c r="AC21" s="280"/>
      <c r="AD21" s="299"/>
      <c r="AE21" s="280"/>
      <c r="AF21" s="299"/>
      <c r="AG21" s="280"/>
      <c r="AH21" s="299"/>
      <c r="AI21" s="300"/>
      <c r="BG21" s="458"/>
      <c r="BH21" s="458"/>
      <c r="BI21" s="27" t="s">
        <v>406</v>
      </c>
    </row>
    <row r="22" spans="1:61" x14ac:dyDescent="0.2">
      <c r="A22" s="732" t="s">
        <v>40</v>
      </c>
      <c r="B22" s="423" t="str">
        <f>$B$19</f>
        <v>Mor</v>
      </c>
      <c r="C22" s="278"/>
      <c r="D22" s="285"/>
      <c r="E22" s="303"/>
      <c r="F22" s="304"/>
      <c r="G22" s="279"/>
      <c r="H22" s="288"/>
      <c r="I22" s="303"/>
      <c r="J22" s="304"/>
      <c r="K22" s="278"/>
      <c r="L22" s="297"/>
      <c r="M22" s="278"/>
      <c r="N22" s="297"/>
      <c r="O22" s="278"/>
      <c r="P22" s="297"/>
      <c r="Q22" s="298"/>
      <c r="S22" s="732" t="s">
        <v>40</v>
      </c>
      <c r="T22" s="423" t="str">
        <f>$B$19</f>
        <v>Mor</v>
      </c>
      <c r="U22" s="278"/>
      <c r="V22" s="285"/>
      <c r="W22" s="303"/>
      <c r="X22" s="304"/>
      <c r="Y22" s="279"/>
      <c r="Z22" s="288"/>
      <c r="AA22" s="303"/>
      <c r="AB22" s="304"/>
      <c r="AC22" s="278"/>
      <c r="AD22" s="297"/>
      <c r="AE22" s="278"/>
      <c r="AF22" s="297"/>
      <c r="AG22" s="278"/>
      <c r="AH22" s="297"/>
      <c r="AI22" s="298"/>
      <c r="BG22" s="458"/>
      <c r="BH22" s="458"/>
      <c r="BI22" s="27" t="s">
        <v>407</v>
      </c>
    </row>
    <row r="23" spans="1:61" x14ac:dyDescent="0.2">
      <c r="A23" s="733"/>
      <c r="B23" s="424" t="str">
        <f>$B$20</f>
        <v>Aft</v>
      </c>
      <c r="C23" s="403"/>
      <c r="D23" s="404"/>
      <c r="E23" s="405"/>
      <c r="F23" s="406"/>
      <c r="G23" s="407"/>
      <c r="H23" s="408"/>
      <c r="I23" s="405"/>
      <c r="J23" s="406"/>
      <c r="K23" s="403"/>
      <c r="L23" s="409"/>
      <c r="M23" s="403"/>
      <c r="N23" s="409"/>
      <c r="O23" s="403"/>
      <c r="P23" s="409"/>
      <c r="Q23" s="410"/>
      <c r="S23" s="733"/>
      <c r="T23" s="424" t="str">
        <f>$B$20</f>
        <v>Aft</v>
      </c>
      <c r="U23" s="403"/>
      <c r="V23" s="404"/>
      <c r="W23" s="405"/>
      <c r="X23" s="406"/>
      <c r="Y23" s="407"/>
      <c r="Z23" s="408"/>
      <c r="AA23" s="405"/>
      <c r="AB23" s="406"/>
      <c r="AC23" s="403"/>
      <c r="AD23" s="409"/>
      <c r="AE23" s="403"/>
      <c r="AF23" s="409"/>
      <c r="AG23" s="411"/>
      <c r="AH23" s="409"/>
      <c r="AI23" s="410"/>
      <c r="BG23" s="458"/>
      <c r="BH23" s="458"/>
      <c r="BI23" s="27" t="s">
        <v>408</v>
      </c>
    </row>
    <row r="24" spans="1:61" ht="13.5" thickBot="1" x14ac:dyDescent="0.25">
      <c r="A24" s="734"/>
      <c r="B24" s="425" t="str">
        <f>$B$21</f>
        <v>Evn</v>
      </c>
      <c r="C24" s="282"/>
      <c r="D24" s="287"/>
      <c r="E24" s="307"/>
      <c r="F24" s="308"/>
      <c r="G24" s="283"/>
      <c r="H24" s="290"/>
      <c r="I24" s="307"/>
      <c r="J24" s="308"/>
      <c r="K24" s="282"/>
      <c r="L24" s="301"/>
      <c r="M24" s="282"/>
      <c r="N24" s="301"/>
      <c r="O24" s="282"/>
      <c r="P24" s="301"/>
      <c r="Q24" s="302"/>
      <c r="S24" s="734"/>
      <c r="T24" s="425" t="str">
        <f>$B$21</f>
        <v>Evn</v>
      </c>
      <c r="U24" s="282"/>
      <c r="V24" s="287"/>
      <c r="W24" s="307"/>
      <c r="X24" s="308"/>
      <c r="Y24" s="283"/>
      <c r="Z24" s="290"/>
      <c r="AA24" s="307"/>
      <c r="AB24" s="308"/>
      <c r="AC24" s="282"/>
      <c r="AD24" s="301"/>
      <c r="AE24" s="282"/>
      <c r="AF24" s="301"/>
      <c r="AG24" s="280"/>
      <c r="AH24" s="301"/>
      <c r="AI24" s="302"/>
      <c r="BG24" s="458"/>
      <c r="BH24" s="458"/>
      <c r="BI24" s="458" t="s">
        <v>409</v>
      </c>
    </row>
    <row r="25" spans="1:61" x14ac:dyDescent="0.2">
      <c r="A25" s="732" t="s">
        <v>41</v>
      </c>
      <c r="B25" s="423" t="str">
        <f>$B$19</f>
        <v>Mor</v>
      </c>
      <c r="C25" s="278"/>
      <c r="D25" s="285"/>
      <c r="E25" s="303"/>
      <c r="F25" s="304"/>
      <c r="G25" s="279"/>
      <c r="H25" s="288"/>
      <c r="I25" s="303"/>
      <c r="J25" s="304"/>
      <c r="K25" s="278"/>
      <c r="L25" s="297"/>
      <c r="M25" s="278"/>
      <c r="N25" s="297"/>
      <c r="O25" s="278"/>
      <c r="P25" s="297"/>
      <c r="Q25" s="298"/>
      <c r="S25" s="732" t="s">
        <v>41</v>
      </c>
      <c r="T25" s="423" t="str">
        <f>$B$19</f>
        <v>Mor</v>
      </c>
      <c r="U25" s="278"/>
      <c r="V25" s="285"/>
      <c r="W25" s="303"/>
      <c r="X25" s="304"/>
      <c r="Y25" s="279"/>
      <c r="Z25" s="288"/>
      <c r="AA25" s="303"/>
      <c r="AB25" s="304"/>
      <c r="AC25" s="278"/>
      <c r="AD25" s="297"/>
      <c r="AE25" s="278"/>
      <c r="AF25" s="297"/>
      <c r="AG25" s="278"/>
      <c r="AH25" s="297"/>
      <c r="AI25" s="298"/>
      <c r="BG25" s="458"/>
      <c r="BH25" s="458"/>
      <c r="BI25" s="458" t="s">
        <v>444</v>
      </c>
    </row>
    <row r="26" spans="1:61" x14ac:dyDescent="0.2">
      <c r="A26" s="733"/>
      <c r="B26" s="424" t="str">
        <f>$B$20</f>
        <v>Aft</v>
      </c>
      <c r="C26" s="403"/>
      <c r="D26" s="404"/>
      <c r="E26" s="405"/>
      <c r="F26" s="406"/>
      <c r="G26" s="407"/>
      <c r="H26" s="408"/>
      <c r="I26" s="405"/>
      <c r="J26" s="406"/>
      <c r="K26" s="403"/>
      <c r="L26" s="409"/>
      <c r="M26" s="403"/>
      <c r="N26" s="409"/>
      <c r="O26" s="403"/>
      <c r="P26" s="409"/>
      <c r="Q26" s="410"/>
      <c r="S26" s="733"/>
      <c r="T26" s="424" t="str">
        <f>$B$20</f>
        <v>Aft</v>
      </c>
      <c r="U26" s="403"/>
      <c r="V26" s="404"/>
      <c r="W26" s="405"/>
      <c r="X26" s="406"/>
      <c r="Y26" s="407"/>
      <c r="Z26" s="408"/>
      <c r="AA26" s="405"/>
      <c r="AB26" s="406"/>
      <c r="AC26" s="403"/>
      <c r="AD26" s="409"/>
      <c r="AE26" s="403"/>
      <c r="AF26" s="409"/>
      <c r="AG26" s="403"/>
      <c r="AH26" s="409"/>
      <c r="AI26" s="410"/>
      <c r="BG26" s="458"/>
      <c r="BH26" s="458"/>
      <c r="BI26" s="458" t="s">
        <v>107</v>
      </c>
    </row>
    <row r="27" spans="1:61" ht="13.5" thickBot="1" x14ac:dyDescent="0.25">
      <c r="A27" s="734"/>
      <c r="B27" s="425" t="str">
        <f>$B$21</f>
        <v>Evn</v>
      </c>
      <c r="C27" s="282"/>
      <c r="D27" s="287"/>
      <c r="E27" s="307"/>
      <c r="F27" s="308"/>
      <c r="G27" s="283"/>
      <c r="H27" s="290"/>
      <c r="I27" s="307"/>
      <c r="J27" s="308"/>
      <c r="K27" s="282"/>
      <c r="L27" s="301"/>
      <c r="M27" s="282"/>
      <c r="N27" s="301"/>
      <c r="O27" s="282"/>
      <c r="P27" s="301"/>
      <c r="Q27" s="302"/>
      <c r="S27" s="734"/>
      <c r="T27" s="425" t="str">
        <f>$B$21</f>
        <v>Evn</v>
      </c>
      <c r="U27" s="282"/>
      <c r="V27" s="287"/>
      <c r="W27" s="307"/>
      <c r="X27" s="308"/>
      <c r="Y27" s="283"/>
      <c r="Z27" s="290"/>
      <c r="AA27" s="307"/>
      <c r="AB27" s="308"/>
      <c r="AC27" s="282"/>
      <c r="AD27" s="301"/>
      <c r="AE27" s="282"/>
      <c r="AF27" s="301"/>
      <c r="AG27" s="282"/>
      <c r="AH27" s="301"/>
      <c r="AI27" s="302"/>
      <c r="BG27" s="458"/>
      <c r="BH27" s="458"/>
      <c r="BI27" s="458" t="s">
        <v>8</v>
      </c>
    </row>
    <row r="28" spans="1:61" x14ac:dyDescent="0.2">
      <c r="A28" s="732" t="s">
        <v>68</v>
      </c>
      <c r="B28" s="423" t="str">
        <f>$B$19</f>
        <v>Mor</v>
      </c>
      <c r="C28" s="278"/>
      <c r="D28" s="285"/>
      <c r="E28" s="303"/>
      <c r="F28" s="304"/>
      <c r="G28" s="279"/>
      <c r="H28" s="288"/>
      <c r="I28" s="303"/>
      <c r="J28" s="304"/>
      <c r="K28" s="278"/>
      <c r="L28" s="297"/>
      <c r="M28" s="278"/>
      <c r="N28" s="297"/>
      <c r="O28" s="278"/>
      <c r="P28" s="297"/>
      <c r="Q28" s="298"/>
      <c r="S28" s="732" t="s">
        <v>68</v>
      </c>
      <c r="T28" s="423" t="str">
        <f>$B$19</f>
        <v>Mor</v>
      </c>
      <c r="U28" s="278"/>
      <c r="V28" s="285"/>
      <c r="W28" s="303"/>
      <c r="X28" s="304"/>
      <c r="Y28" s="279"/>
      <c r="Z28" s="288"/>
      <c r="AA28" s="303"/>
      <c r="AB28" s="304"/>
      <c r="AC28" s="278"/>
      <c r="AD28" s="297"/>
      <c r="AE28" s="278"/>
      <c r="AF28" s="297"/>
      <c r="AG28" s="278"/>
      <c r="AH28" s="297"/>
      <c r="AI28" s="298"/>
      <c r="BG28" s="458"/>
      <c r="BH28" s="458"/>
      <c r="BI28" s="458" t="s">
        <v>443</v>
      </c>
    </row>
    <row r="29" spans="1:61" x14ac:dyDescent="0.2">
      <c r="A29" s="733"/>
      <c r="B29" s="424" t="str">
        <f>$B$20</f>
        <v>Aft</v>
      </c>
      <c r="C29" s="403"/>
      <c r="D29" s="404"/>
      <c r="E29" s="405"/>
      <c r="F29" s="406"/>
      <c r="G29" s="407"/>
      <c r="H29" s="408"/>
      <c r="I29" s="405"/>
      <c r="J29" s="406"/>
      <c r="K29" s="403"/>
      <c r="L29" s="409"/>
      <c r="M29" s="403"/>
      <c r="N29" s="409"/>
      <c r="O29" s="403"/>
      <c r="P29" s="409"/>
      <c r="Q29" s="410"/>
      <c r="S29" s="733"/>
      <c r="T29" s="424" t="str">
        <f>$B$20</f>
        <v>Aft</v>
      </c>
      <c r="U29" s="403"/>
      <c r="V29" s="404"/>
      <c r="W29" s="405"/>
      <c r="X29" s="406"/>
      <c r="Y29" s="407"/>
      <c r="Z29" s="408"/>
      <c r="AA29" s="405"/>
      <c r="AB29" s="406"/>
      <c r="AC29" s="403"/>
      <c r="AD29" s="409"/>
      <c r="AE29" s="403"/>
      <c r="AF29" s="409"/>
      <c r="AG29" s="403"/>
      <c r="AH29" s="409"/>
      <c r="AI29" s="410"/>
    </row>
    <row r="30" spans="1:61" ht="13.5" thickBot="1" x14ac:dyDescent="0.25">
      <c r="A30" s="734"/>
      <c r="B30" s="425" t="str">
        <f>$B$21</f>
        <v>Evn</v>
      </c>
      <c r="C30" s="282"/>
      <c r="D30" s="287"/>
      <c r="E30" s="307"/>
      <c r="F30" s="308"/>
      <c r="G30" s="283"/>
      <c r="H30" s="290"/>
      <c r="I30" s="307"/>
      <c r="J30" s="308"/>
      <c r="K30" s="282"/>
      <c r="L30" s="301"/>
      <c r="M30" s="282"/>
      <c r="N30" s="301"/>
      <c r="O30" s="282"/>
      <c r="P30" s="301"/>
      <c r="Q30" s="302"/>
      <c r="S30" s="734"/>
      <c r="T30" s="425" t="str">
        <f>$B$21</f>
        <v>Evn</v>
      </c>
      <c r="U30" s="282"/>
      <c r="V30" s="287"/>
      <c r="W30" s="307"/>
      <c r="X30" s="308"/>
      <c r="Y30" s="283"/>
      <c r="Z30" s="290"/>
      <c r="AA30" s="307"/>
      <c r="AB30" s="308"/>
      <c r="AC30" s="282"/>
      <c r="AD30" s="301"/>
      <c r="AE30" s="282"/>
      <c r="AF30" s="301"/>
      <c r="AG30" s="282"/>
      <c r="AH30" s="301"/>
      <c r="AI30" s="302"/>
    </row>
    <row r="31" spans="1:61" x14ac:dyDescent="0.2">
      <c r="A31" s="732" t="s">
        <v>42</v>
      </c>
      <c r="B31" s="423" t="str">
        <f>$B$19</f>
        <v>Mor</v>
      </c>
      <c r="C31" s="278"/>
      <c r="D31" s="285"/>
      <c r="E31" s="303"/>
      <c r="F31" s="304"/>
      <c r="G31" s="279"/>
      <c r="H31" s="288"/>
      <c r="I31" s="303"/>
      <c r="J31" s="304"/>
      <c r="K31" s="278"/>
      <c r="L31" s="297"/>
      <c r="M31" s="278"/>
      <c r="N31" s="297"/>
      <c r="O31" s="278"/>
      <c r="P31" s="297"/>
      <c r="Q31" s="298"/>
      <c r="S31" s="732" t="s">
        <v>42</v>
      </c>
      <c r="T31" s="423" t="str">
        <f>$B$19</f>
        <v>Mor</v>
      </c>
      <c r="U31" s="278"/>
      <c r="V31" s="285"/>
      <c r="W31" s="303"/>
      <c r="X31" s="304"/>
      <c r="Y31" s="279"/>
      <c r="Z31" s="288"/>
      <c r="AA31" s="303"/>
      <c r="AB31" s="304"/>
      <c r="AC31" s="278"/>
      <c r="AD31" s="297"/>
      <c r="AE31" s="278"/>
      <c r="AF31" s="297"/>
      <c r="AG31" s="278"/>
      <c r="AH31" s="297"/>
      <c r="AI31" s="298"/>
    </row>
    <row r="32" spans="1:61" x14ac:dyDescent="0.2">
      <c r="A32" s="733"/>
      <c r="B32" s="424" t="str">
        <f>$B$20</f>
        <v>Aft</v>
      </c>
      <c r="C32" s="403"/>
      <c r="D32" s="404"/>
      <c r="E32" s="405"/>
      <c r="F32" s="406"/>
      <c r="G32" s="407"/>
      <c r="H32" s="408"/>
      <c r="I32" s="405"/>
      <c r="J32" s="406"/>
      <c r="K32" s="403"/>
      <c r="L32" s="409"/>
      <c r="M32" s="403"/>
      <c r="N32" s="409"/>
      <c r="O32" s="403"/>
      <c r="P32" s="409"/>
      <c r="Q32" s="410"/>
      <c r="S32" s="733"/>
      <c r="T32" s="424" t="str">
        <f>$B$20</f>
        <v>Aft</v>
      </c>
      <c r="U32" s="403"/>
      <c r="V32" s="404"/>
      <c r="W32" s="405"/>
      <c r="X32" s="406"/>
      <c r="Y32" s="407"/>
      <c r="Z32" s="408"/>
      <c r="AA32" s="405"/>
      <c r="AB32" s="406"/>
      <c r="AC32" s="403"/>
      <c r="AD32" s="409"/>
      <c r="AE32" s="403"/>
      <c r="AF32" s="409"/>
      <c r="AG32" s="403"/>
      <c r="AH32" s="409"/>
      <c r="AI32" s="410"/>
    </row>
    <row r="33" spans="1:35" ht="13.5" thickBot="1" x14ac:dyDescent="0.25">
      <c r="A33" s="734"/>
      <c r="B33" s="425" t="str">
        <f>$B$21</f>
        <v>Evn</v>
      </c>
      <c r="C33" s="282"/>
      <c r="D33" s="287"/>
      <c r="E33" s="307"/>
      <c r="F33" s="308"/>
      <c r="G33" s="283"/>
      <c r="H33" s="290"/>
      <c r="I33" s="307"/>
      <c r="J33" s="308"/>
      <c r="K33" s="282"/>
      <c r="L33" s="301"/>
      <c r="M33" s="282"/>
      <c r="N33" s="301"/>
      <c r="O33" s="282"/>
      <c r="P33" s="301"/>
      <c r="Q33" s="302"/>
      <c r="S33" s="734"/>
      <c r="T33" s="425" t="str">
        <f>$B$21</f>
        <v>Evn</v>
      </c>
      <c r="U33" s="282"/>
      <c r="V33" s="287"/>
      <c r="W33" s="307"/>
      <c r="X33" s="308"/>
      <c r="Y33" s="283"/>
      <c r="Z33" s="290"/>
      <c r="AA33" s="307"/>
      <c r="AB33" s="308"/>
      <c r="AC33" s="282"/>
      <c r="AD33" s="301"/>
      <c r="AE33" s="282"/>
      <c r="AF33" s="301"/>
      <c r="AG33" s="282"/>
      <c r="AH33" s="301"/>
      <c r="AI33" s="302"/>
    </row>
    <row r="34" spans="1:35" x14ac:dyDescent="0.2">
      <c r="A34" s="732" t="s">
        <v>43</v>
      </c>
      <c r="B34" s="423" t="str">
        <f>$B$19</f>
        <v>Mor</v>
      </c>
      <c r="C34" s="278"/>
      <c r="D34" s="285"/>
      <c r="E34" s="303"/>
      <c r="F34" s="304"/>
      <c r="G34" s="279"/>
      <c r="H34" s="288"/>
      <c r="I34" s="303"/>
      <c r="J34" s="304"/>
      <c r="K34" s="278"/>
      <c r="L34" s="297"/>
      <c r="M34" s="278"/>
      <c r="N34" s="297"/>
      <c r="O34" s="278"/>
      <c r="P34" s="297"/>
      <c r="Q34" s="298"/>
      <c r="S34" s="732" t="s">
        <v>43</v>
      </c>
      <c r="T34" s="423" t="str">
        <f>$B$19</f>
        <v>Mor</v>
      </c>
      <c r="U34" s="278"/>
      <c r="V34" s="285"/>
      <c r="W34" s="303"/>
      <c r="X34" s="304"/>
      <c r="Y34" s="279"/>
      <c r="Z34" s="288"/>
      <c r="AA34" s="303"/>
      <c r="AB34" s="304"/>
      <c r="AC34" s="278"/>
      <c r="AD34" s="297"/>
      <c r="AE34" s="278"/>
      <c r="AF34" s="297"/>
      <c r="AG34" s="278"/>
      <c r="AH34" s="297"/>
      <c r="AI34" s="298"/>
    </row>
    <row r="35" spans="1:35" x14ac:dyDescent="0.2">
      <c r="A35" s="733"/>
      <c r="B35" s="424" t="str">
        <f>$B$20</f>
        <v>Aft</v>
      </c>
      <c r="C35" s="403"/>
      <c r="D35" s="404"/>
      <c r="E35" s="405"/>
      <c r="F35" s="406"/>
      <c r="G35" s="407"/>
      <c r="H35" s="408"/>
      <c r="I35" s="405"/>
      <c r="J35" s="406"/>
      <c r="K35" s="403"/>
      <c r="L35" s="409"/>
      <c r="M35" s="403"/>
      <c r="N35" s="409"/>
      <c r="O35" s="403"/>
      <c r="P35" s="409"/>
      <c r="Q35" s="410"/>
      <c r="S35" s="733"/>
      <c r="T35" s="424" t="str">
        <f>$B$20</f>
        <v>Aft</v>
      </c>
      <c r="U35" s="403"/>
      <c r="V35" s="404"/>
      <c r="W35" s="405"/>
      <c r="X35" s="406"/>
      <c r="Y35" s="407"/>
      <c r="Z35" s="408"/>
      <c r="AA35" s="405"/>
      <c r="AB35" s="406"/>
      <c r="AC35" s="403"/>
      <c r="AD35" s="409"/>
      <c r="AE35" s="403"/>
      <c r="AF35" s="409"/>
      <c r="AG35" s="403"/>
      <c r="AH35" s="409"/>
      <c r="AI35" s="410"/>
    </row>
    <row r="36" spans="1:35" ht="13.5" thickBot="1" x14ac:dyDescent="0.25">
      <c r="A36" s="734"/>
      <c r="B36" s="425" t="str">
        <f>$B$21</f>
        <v>Evn</v>
      </c>
      <c r="C36" s="282"/>
      <c r="D36" s="287"/>
      <c r="E36" s="307"/>
      <c r="F36" s="308"/>
      <c r="G36" s="283"/>
      <c r="H36" s="290"/>
      <c r="I36" s="307"/>
      <c r="J36" s="308"/>
      <c r="K36" s="282"/>
      <c r="L36" s="301"/>
      <c r="M36" s="282"/>
      <c r="N36" s="301"/>
      <c r="O36" s="282"/>
      <c r="P36" s="301"/>
      <c r="Q36" s="302"/>
      <c r="S36" s="734"/>
      <c r="T36" s="425" t="str">
        <f>$B$21</f>
        <v>Evn</v>
      </c>
      <c r="U36" s="282"/>
      <c r="V36" s="287"/>
      <c r="W36" s="307"/>
      <c r="X36" s="308"/>
      <c r="Y36" s="283"/>
      <c r="Z36" s="290"/>
      <c r="AA36" s="307"/>
      <c r="AB36" s="308"/>
      <c r="AC36" s="282"/>
      <c r="AD36" s="301"/>
      <c r="AE36" s="282"/>
      <c r="AF36" s="301"/>
      <c r="AG36" s="282"/>
      <c r="AH36" s="301"/>
      <c r="AI36" s="302"/>
    </row>
    <row r="37" spans="1:35" x14ac:dyDescent="0.2">
      <c r="A37" s="732" t="s">
        <v>44</v>
      </c>
      <c r="B37" s="423" t="str">
        <f>$B$19</f>
        <v>Mor</v>
      </c>
      <c r="C37" s="278"/>
      <c r="D37" s="285"/>
      <c r="E37" s="303"/>
      <c r="F37" s="304"/>
      <c r="G37" s="279"/>
      <c r="H37" s="288"/>
      <c r="I37" s="303"/>
      <c r="J37" s="304"/>
      <c r="K37" s="278"/>
      <c r="L37" s="297"/>
      <c r="M37" s="278"/>
      <c r="N37" s="297"/>
      <c r="O37" s="278"/>
      <c r="P37" s="297"/>
      <c r="Q37" s="298"/>
      <c r="S37" s="732" t="s">
        <v>44</v>
      </c>
      <c r="T37" s="423" t="str">
        <f>$B$19</f>
        <v>Mor</v>
      </c>
      <c r="U37" s="278"/>
      <c r="V37" s="285"/>
      <c r="W37" s="303"/>
      <c r="X37" s="304"/>
      <c r="Y37" s="279"/>
      <c r="Z37" s="288"/>
      <c r="AA37" s="303"/>
      <c r="AB37" s="304"/>
      <c r="AC37" s="278"/>
      <c r="AD37" s="297"/>
      <c r="AE37" s="278"/>
      <c r="AF37" s="297"/>
      <c r="AG37" s="278"/>
      <c r="AH37" s="297"/>
      <c r="AI37" s="298"/>
    </row>
    <row r="38" spans="1:35" x14ac:dyDescent="0.2">
      <c r="A38" s="733"/>
      <c r="B38" s="424" t="str">
        <f>$B$20</f>
        <v>Aft</v>
      </c>
      <c r="C38" s="411"/>
      <c r="D38" s="412"/>
      <c r="E38" s="413"/>
      <c r="F38" s="414"/>
      <c r="G38" s="415"/>
      <c r="H38" s="416"/>
      <c r="I38" s="413"/>
      <c r="J38" s="414"/>
      <c r="K38" s="438"/>
      <c r="L38" s="417"/>
      <c r="M38" s="438"/>
      <c r="N38" s="417"/>
      <c r="O38" s="411"/>
      <c r="P38" s="409"/>
      <c r="Q38" s="410"/>
      <c r="S38" s="733"/>
      <c r="T38" s="424" t="str">
        <f>$B$20</f>
        <v>Aft</v>
      </c>
      <c r="U38" s="411"/>
      <c r="V38" s="412"/>
      <c r="W38" s="413"/>
      <c r="X38" s="414"/>
      <c r="Y38" s="415"/>
      <c r="Z38" s="416"/>
      <c r="AA38" s="413"/>
      <c r="AB38" s="414"/>
      <c r="AC38" s="438"/>
      <c r="AD38" s="417"/>
      <c r="AE38" s="438"/>
      <c r="AF38" s="417"/>
      <c r="AG38" s="438"/>
      <c r="AH38" s="417"/>
      <c r="AI38" s="410"/>
    </row>
    <row r="39" spans="1:35" ht="13.5" thickBot="1" x14ac:dyDescent="0.25">
      <c r="A39" s="734"/>
      <c r="B39" s="425" t="str">
        <f>$B$21</f>
        <v>Evn</v>
      </c>
      <c r="C39" s="280"/>
      <c r="D39" s="286"/>
      <c r="E39" s="437"/>
      <c r="F39" s="306"/>
      <c r="G39" s="281"/>
      <c r="H39" s="289"/>
      <c r="I39" s="305"/>
      <c r="J39" s="306"/>
      <c r="K39" s="284"/>
      <c r="L39" s="299"/>
      <c r="M39" s="284"/>
      <c r="N39" s="299"/>
      <c r="O39" s="284"/>
      <c r="P39" s="301"/>
      <c r="Q39" s="302"/>
      <c r="S39" s="734"/>
      <c r="T39" s="425" t="str">
        <f>$B$21</f>
        <v>Evn</v>
      </c>
      <c r="U39" s="280"/>
      <c r="V39" s="286"/>
      <c r="W39" s="437"/>
      <c r="X39" s="306"/>
      <c r="Y39" s="281"/>
      <c r="Z39" s="289"/>
      <c r="AA39" s="305"/>
      <c r="AB39" s="306"/>
      <c r="AC39" s="284"/>
      <c r="AD39" s="299"/>
      <c r="AE39" s="284"/>
      <c r="AF39" s="299"/>
      <c r="AG39" s="284"/>
      <c r="AH39" s="299"/>
      <c r="AI39" s="302"/>
    </row>
    <row r="40" spans="1:35" ht="13.5" thickBot="1" x14ac:dyDescent="0.25">
      <c r="A40" s="763" t="s">
        <v>172</v>
      </c>
      <c r="B40" s="764"/>
      <c r="C40" s="530">
        <f ca="1">OFFSET(YTP!$E$68,0,E2-1,1,1)</f>
        <v>1</v>
      </c>
      <c r="D40" s="211"/>
      <c r="E40" s="530">
        <f>SUM(E19:E39)</f>
        <v>0</v>
      </c>
      <c r="F40" s="211"/>
      <c r="G40" s="530">
        <f ca="1">OFFSET(YTP!$E$69,0,E2-1,1,1)</f>
        <v>6</v>
      </c>
      <c r="H40" s="211"/>
      <c r="I40" s="530">
        <f>SUM(I19:I39)</f>
        <v>0</v>
      </c>
      <c r="J40" s="211"/>
      <c r="K40" s="530">
        <f ca="1">OFFSET(YTP!$E$67,0,E2-1,1,1)</f>
        <v>3</v>
      </c>
      <c r="L40" s="530">
        <f>SUM(L19:L39)</f>
        <v>0</v>
      </c>
      <c r="M40" s="530">
        <f ca="1">OFFSET(YTP!$E$70,0,E2-1,1,1)</f>
        <v>1</v>
      </c>
      <c r="N40" s="530">
        <f>SUM(N19:N39)</f>
        <v>0</v>
      </c>
      <c r="O40" s="530">
        <f ca="1">OFFSET(YTP!$E$71,0,E2-1,1,1)</f>
        <v>0</v>
      </c>
      <c r="P40" s="530">
        <f>SUM(P19:P39)</f>
        <v>0</v>
      </c>
      <c r="Q40" s="142"/>
      <c r="S40" s="763" t="s">
        <v>172</v>
      </c>
      <c r="T40" s="764"/>
      <c r="U40" s="530">
        <f ca="1">OFFSET(YTP!$E$68,0,W2-1,1,1)</f>
        <v>1.5</v>
      </c>
      <c r="V40" s="211"/>
      <c r="W40" s="530">
        <f>SUM(W19:W39)</f>
        <v>0</v>
      </c>
      <c r="X40" s="211"/>
      <c r="Y40" s="530">
        <f ca="1">OFFSET(YTP!$E$69,0,W2-1,1,1)</f>
        <v>9</v>
      </c>
      <c r="Z40" s="211"/>
      <c r="AA40" s="530">
        <f>SUM(AA19:AA39)</f>
        <v>0</v>
      </c>
      <c r="AB40" s="211"/>
      <c r="AC40" s="530">
        <f ca="1">OFFSET(YTP!$E$67,0,W2-1,1,1)</f>
        <v>3</v>
      </c>
      <c r="AD40" s="530">
        <f>SUM(AD19:AD39)</f>
        <v>0</v>
      </c>
      <c r="AE40" s="530">
        <f ca="1">OFFSET(YTP!$E$70,0,W2-1,1,1)</f>
        <v>2</v>
      </c>
      <c r="AF40" s="530">
        <f>SUM(AF19:AF39)</f>
        <v>0</v>
      </c>
      <c r="AG40" s="530">
        <f ca="1">OFFSET(YTP!$E$71,0,W2-1,1,1)</f>
        <v>2</v>
      </c>
      <c r="AH40" s="530">
        <f>SUM(AH19:AH39)</f>
        <v>0</v>
      </c>
      <c r="AI40" s="142"/>
    </row>
    <row r="41" spans="1:35" s="27" customFormat="1" ht="13.5" thickBot="1" x14ac:dyDescent="0.25">
      <c r="A41" s="107"/>
      <c r="B41" s="107"/>
      <c r="C41" s="137"/>
      <c r="D41" s="137"/>
      <c r="E41" s="137"/>
      <c r="F41" s="137"/>
      <c r="G41" s="137"/>
      <c r="H41" s="137"/>
      <c r="I41" s="137"/>
      <c r="J41" s="137"/>
      <c r="K41" s="137"/>
      <c r="L41" s="137"/>
      <c r="M41" s="137"/>
      <c r="N41" s="137"/>
      <c r="O41" s="137"/>
      <c r="P41" s="137"/>
      <c r="Q41" s="117"/>
    </row>
    <row r="42" spans="1:35" s="27" customFormat="1" ht="13.5" thickBot="1" x14ac:dyDescent="0.25">
      <c r="A42" s="107"/>
      <c r="B42" s="107"/>
      <c r="C42" s="137"/>
      <c r="D42" s="137"/>
      <c r="E42" s="137"/>
      <c r="F42" s="137"/>
      <c r="G42" s="137"/>
      <c r="H42" s="137"/>
      <c r="I42" s="137"/>
      <c r="J42" s="137"/>
      <c r="K42" s="137"/>
      <c r="L42" s="137"/>
      <c r="M42" s="765" t="s">
        <v>214</v>
      </c>
      <c r="N42" s="766"/>
      <c r="O42" s="766"/>
      <c r="P42" s="767"/>
      <c r="Q42" s="117"/>
      <c r="AE42" s="765" t="s">
        <v>214</v>
      </c>
      <c r="AF42" s="766"/>
      <c r="AG42" s="766"/>
      <c r="AH42" s="767"/>
    </row>
    <row r="43" spans="1:35" s="458" customFormat="1" ht="12.75" customHeight="1" x14ac:dyDescent="0.2">
      <c r="A43" s="690" t="s">
        <v>67</v>
      </c>
      <c r="B43" s="690"/>
      <c r="C43" s="769"/>
      <c r="D43" s="24" t="s">
        <v>31</v>
      </c>
      <c r="E43" s="277">
        <f>$E$2+2</f>
        <v>39</v>
      </c>
      <c r="F43" s="380" t="s">
        <v>209</v>
      </c>
      <c r="G43" s="130" t="s">
        <v>174</v>
      </c>
      <c r="H43" s="144">
        <f ca="1">OFFSET(YTP!$E$72,0,E43-1,1,1)</f>
        <v>7.75</v>
      </c>
      <c r="I43" s="131" t="s">
        <v>176</v>
      </c>
      <c r="J43" s="309">
        <f>SUM(E60:E80,I60:I80,L60:L80,P60:P80,N60:N80)</f>
        <v>0</v>
      </c>
      <c r="K43" s="770" t="s">
        <v>188</v>
      </c>
      <c r="L43" s="727">
        <f ca="1">OFFSET(YTP!$E$9,0,E43-1,1,1)</f>
        <v>0</v>
      </c>
      <c r="M43" s="485" t="str">
        <f>Score_1_label</f>
        <v>Series 1</v>
      </c>
      <c r="N43" s="428"/>
      <c r="O43" s="485" t="str">
        <f>Score_8_label</f>
        <v>Kneeling</v>
      </c>
      <c r="P43" s="429"/>
      <c r="Q43" s="91"/>
      <c r="R43" s="27"/>
      <c r="S43" s="690" t="s">
        <v>67</v>
      </c>
      <c r="T43" s="690"/>
      <c r="U43" s="769"/>
      <c r="V43" s="24" t="s">
        <v>31</v>
      </c>
      <c r="W43" s="277">
        <f>$E$2+3</f>
        <v>40</v>
      </c>
      <c r="X43" s="380" t="s">
        <v>209</v>
      </c>
      <c r="Y43" s="130" t="s">
        <v>174</v>
      </c>
      <c r="Z43" s="144">
        <f ca="1">OFFSET(YTP!$E$72,0,W43-1,1,1)</f>
        <v>10.25</v>
      </c>
      <c r="AA43" s="131" t="s">
        <v>176</v>
      </c>
      <c r="AB43" s="309">
        <f>SUM(W60:W80,AA60:AA80,AD60:AD80,AH60:AH80,AF60:AF80)</f>
        <v>0</v>
      </c>
      <c r="AC43" s="770" t="s">
        <v>188</v>
      </c>
      <c r="AD43" s="727" t="str">
        <f ca="1">OFFSET(YTP!$E$9,0,W43-1,1,1)</f>
        <v>National CH</v>
      </c>
      <c r="AE43" s="485" t="str">
        <f>Score_1_label</f>
        <v>Series 1</v>
      </c>
      <c r="AF43" s="428"/>
      <c r="AG43" s="485" t="str">
        <f>Score_8_label</f>
        <v>Kneeling</v>
      </c>
      <c r="AH43" s="429"/>
    </row>
    <row r="44" spans="1:35" s="458" customFormat="1" ht="12.75" customHeight="1" x14ac:dyDescent="0.2">
      <c r="A44" s="690"/>
      <c r="B44" s="690"/>
      <c r="C44" s="769"/>
      <c r="D44" s="63" t="s">
        <v>34</v>
      </c>
      <c r="E44" s="136">
        <f>YTP_Start_Date+7*(E43-1)</f>
        <v>44767</v>
      </c>
      <c r="F44" s="382">
        <f ca="1">OFFSET(YTP!$E$14,0,E43-1,1,1)</f>
        <v>1</v>
      </c>
      <c r="G44" s="132" t="s">
        <v>158</v>
      </c>
      <c r="H44" s="129">
        <f>SUM(D60:D80,H60:H80)</f>
        <v>0</v>
      </c>
      <c r="I44" s="128" t="s">
        <v>159</v>
      </c>
      <c r="J44" s="310">
        <f>SUM(F60:F80,J60:J80)</f>
        <v>0</v>
      </c>
      <c r="K44" s="771"/>
      <c r="L44" s="728"/>
      <c r="M44" s="486" t="str">
        <f>Score_2_label</f>
        <v>Series 2</v>
      </c>
      <c r="N44" s="431"/>
      <c r="O44" s="486" t="str">
        <f>Score_9_label</f>
        <v>Prone</v>
      </c>
      <c r="P44" s="432"/>
      <c r="Q44" s="91"/>
      <c r="R44" s="27"/>
      <c r="S44" s="690"/>
      <c r="T44" s="690"/>
      <c r="U44" s="769"/>
      <c r="V44" s="63" t="s">
        <v>34</v>
      </c>
      <c r="W44" s="136">
        <f>YTP_Start_Date+7*(W43-1)</f>
        <v>44774</v>
      </c>
      <c r="X44" s="382">
        <f ca="1">OFFSET(YTP!$E$14,0,W43-1,1,1)</f>
        <v>3</v>
      </c>
      <c r="Y44" s="132" t="s">
        <v>158</v>
      </c>
      <c r="Z44" s="129">
        <f>SUM(V60:V80,Z60:Z80)</f>
        <v>0</v>
      </c>
      <c r="AA44" s="128" t="s">
        <v>159</v>
      </c>
      <c r="AB44" s="310">
        <f>SUM(X60:X80,AB60:AB80)</f>
        <v>0</v>
      </c>
      <c r="AC44" s="771"/>
      <c r="AD44" s="728"/>
      <c r="AE44" s="486" t="str">
        <f>Score_2_label</f>
        <v>Series 2</v>
      </c>
      <c r="AF44" s="431"/>
      <c r="AG44" s="486" t="str">
        <f>Score_9_label</f>
        <v>Prone</v>
      </c>
      <c r="AH44" s="432"/>
    </row>
    <row r="45" spans="1:35" s="458" customFormat="1" ht="12.75" customHeight="1" thickBot="1" x14ac:dyDescent="0.25">
      <c r="A45" s="690"/>
      <c r="B45" s="690"/>
      <c r="C45" s="769"/>
      <c r="D45" s="64" t="s">
        <v>35</v>
      </c>
      <c r="E45" s="140" t="str">
        <f ca="1">IF(OFFSET(YTP!$E$6,0,E43-1,1,1)="",W4,IF(OFFSET(YTP!$E$6,0,E43-1,1,1)="General","General",IF(OFFSET(YTP!$E$6,0,E43-1,1,1)="Specific","Specific",IF(OFFSET(YTP!$E$6,0,E43-1,1,1)="Pre-Competition","Pre-Comp",IF(OFFSET(YTP!$E$6,0,E43-1,1,1)="Regular","Reg. Comp",IF(OFFSET(YTP!$E$6,0,E43-1,1,1)="Major","Major Comp",IF(OFFSET(YTP!$E$6,0,E43-1,1,1)="Taper","Taper","Transition")))))))</f>
        <v>Taper</v>
      </c>
      <c r="F45" s="379" t="s">
        <v>215</v>
      </c>
      <c r="G45" s="132" t="s">
        <v>177</v>
      </c>
      <c r="H45" s="129">
        <f ca="1">OFFSET(YTP!$E$74,0,E43-1,1,1)</f>
        <v>0</v>
      </c>
      <c r="I45" s="128" t="s">
        <v>178</v>
      </c>
      <c r="J45" s="310" t="e">
        <f>AVERAGEA(Q60:Q80)</f>
        <v>#DIV/0!</v>
      </c>
      <c r="K45" s="771"/>
      <c r="L45" s="728"/>
      <c r="M45" s="486" t="str">
        <f>Score_3_label</f>
        <v>Series 3</v>
      </c>
      <c r="N45" s="431"/>
      <c r="O45" s="486" t="str">
        <f>Score_10_label</f>
        <v>Standing</v>
      </c>
      <c r="P45" s="432"/>
      <c r="Q45" s="91"/>
      <c r="R45" s="27"/>
      <c r="S45" s="690"/>
      <c r="T45" s="690"/>
      <c r="U45" s="769"/>
      <c r="V45" s="64" t="s">
        <v>35</v>
      </c>
      <c r="W45" s="140" t="str">
        <f ca="1">IF(OFFSET(YTP!$E$6,0,W43-1,1,1)="",E45,IF(OFFSET(YTP!$E$6,0,W43-1,1,1)="General","General",IF(OFFSET(YTP!$E$6,0,W43-1,1,1)="Specific","Specific",IF(OFFSET(YTP!$E$6,0,W43-1,1,1)="Pre-Competition","Pre-Comp",IF(OFFSET(YTP!$E$6,0,W43-1,1,1)="Regular","Reg. Comp",IF(OFFSET(YTP!$E$6,0,W43-1,1,1)="Major","Major Comp",IF(OFFSET(YTP!$E$6,0,W43-1,1,1)="Taper","Taper","Transition")))))))</f>
        <v>Major Comp</v>
      </c>
      <c r="X45" s="379" t="s">
        <v>215</v>
      </c>
      <c r="Y45" s="132" t="s">
        <v>177</v>
      </c>
      <c r="Z45" s="129">
        <f ca="1">OFFSET(YTP!$E$74,0,W43-1,1,1)</f>
        <v>0</v>
      </c>
      <c r="AA45" s="128" t="s">
        <v>178</v>
      </c>
      <c r="AB45" s="310" t="e">
        <f>AVERAGEA(AI60:AI80)</f>
        <v>#DIV/0!</v>
      </c>
      <c r="AC45" s="771"/>
      <c r="AD45" s="728"/>
      <c r="AE45" s="486" t="str">
        <f>Score_3_label</f>
        <v>Series 3</v>
      </c>
      <c r="AF45" s="431"/>
      <c r="AG45" s="486" t="str">
        <f>Score_10_label</f>
        <v>Standing</v>
      </c>
      <c r="AH45" s="432"/>
    </row>
    <row r="46" spans="1:35" s="458" customFormat="1" ht="12.75" customHeight="1" thickBot="1" x14ac:dyDescent="0.25">
      <c r="A46" s="99"/>
      <c r="B46" s="99"/>
      <c r="C46" s="143"/>
      <c r="D46" s="143"/>
      <c r="E46" s="143"/>
      <c r="F46" s="383">
        <f ca="1">OFFSET(YTP!$E$15,0,E43-1,1,1)</f>
        <v>2</v>
      </c>
      <c r="G46" s="133" t="s">
        <v>175</v>
      </c>
      <c r="H46" s="135">
        <f ca="1">OFFSET(YTP!$E$75,0,E43-1,1,1)</f>
        <v>0</v>
      </c>
      <c r="I46" s="134" t="s">
        <v>151</v>
      </c>
      <c r="J46" s="311" t="e">
        <f>((100*J43/YTP!$E$66)/7.5)*(J45/10)</f>
        <v>#DIV/0!</v>
      </c>
      <c r="K46" s="771"/>
      <c r="L46" s="728"/>
      <c r="M46" s="486" t="str">
        <f>Score_4_label</f>
        <v>Series 4</v>
      </c>
      <c r="N46" s="431"/>
      <c r="O46" s="486" t="str">
        <f>Score_11_label</f>
        <v>Qualifier</v>
      </c>
      <c r="P46" s="432"/>
      <c r="Q46" s="91"/>
      <c r="R46" s="27"/>
      <c r="S46" s="99"/>
      <c r="T46" s="99"/>
      <c r="U46" s="143"/>
      <c r="V46" s="143"/>
      <c r="W46" s="143"/>
      <c r="X46" s="383">
        <f ca="1">OFFSET(YTP!$E$15,0,W43-1,1,1)</f>
        <v>2</v>
      </c>
      <c r="Y46" s="133" t="s">
        <v>175</v>
      </c>
      <c r="Z46" s="135">
        <f ca="1">OFFSET(YTP!$E$75,0,W43-1,1,1)</f>
        <v>0</v>
      </c>
      <c r="AA46" s="134" t="s">
        <v>151</v>
      </c>
      <c r="AB46" s="311" t="e">
        <f>((100*AB43/YTP!$E$66)/7.5)*(AB45/10)</f>
        <v>#DIV/0!</v>
      </c>
      <c r="AC46" s="771"/>
      <c r="AD46" s="728"/>
      <c r="AE46" s="486" t="str">
        <f>Score_4_label</f>
        <v>Series 4</v>
      </c>
      <c r="AF46" s="431"/>
      <c r="AG46" s="486" t="str">
        <f>Score_11_label</f>
        <v>Qualifier</v>
      </c>
      <c r="AH46" s="432"/>
    </row>
    <row r="47" spans="1:35" s="27" customFormat="1" ht="12.75" customHeight="1" x14ac:dyDescent="0.2">
      <c r="A47" s="99"/>
      <c r="B47" s="99"/>
      <c r="C47" s="143"/>
      <c r="D47" s="143"/>
      <c r="E47" s="143"/>
      <c r="F47" s="103"/>
      <c r="G47" s="99"/>
      <c r="H47" s="102"/>
      <c r="I47" s="99"/>
      <c r="J47" s="102"/>
      <c r="K47" s="771"/>
      <c r="L47" s="728"/>
      <c r="M47" s="486" t="str">
        <f>Score_5_label</f>
        <v>Series 5</v>
      </c>
      <c r="N47" s="436"/>
      <c r="O47" s="486">
        <f>Score_12_label</f>
        <v>0</v>
      </c>
      <c r="P47" s="432"/>
      <c r="Q47" s="401"/>
      <c r="S47" s="99"/>
      <c r="T47" s="99"/>
      <c r="U47" s="143"/>
      <c r="V47" s="143"/>
      <c r="W47" s="143"/>
      <c r="X47" s="103"/>
      <c r="Y47" s="99"/>
      <c r="Z47" s="102"/>
      <c r="AA47" s="99"/>
      <c r="AB47" s="102"/>
      <c r="AC47" s="771"/>
      <c r="AD47" s="728"/>
      <c r="AE47" s="486" t="str">
        <f>Score_5_label</f>
        <v>Series 5</v>
      </c>
      <c r="AF47" s="436"/>
      <c r="AG47" s="486">
        <f>Score_12_label</f>
        <v>0</v>
      </c>
      <c r="AH47" s="432"/>
    </row>
    <row r="48" spans="1:35" s="27" customFormat="1" ht="12.75" customHeight="1" x14ac:dyDescent="0.2">
      <c r="A48" s="99"/>
      <c r="B48" s="99"/>
      <c r="C48" s="143"/>
      <c r="D48" s="143"/>
      <c r="E48" s="143"/>
      <c r="F48" s="103"/>
      <c r="G48" s="99"/>
      <c r="H48" s="102"/>
      <c r="I48" s="99"/>
      <c r="J48" s="102"/>
      <c r="K48" s="771"/>
      <c r="L48" s="728"/>
      <c r="M48" s="486" t="str">
        <f>Score_6_label</f>
        <v>Series 6</v>
      </c>
      <c r="N48" s="431"/>
      <c r="O48" s="486">
        <f>Score_13_label</f>
        <v>0</v>
      </c>
      <c r="P48" s="432"/>
      <c r="Q48" s="401"/>
      <c r="S48" s="99"/>
      <c r="T48" s="99"/>
      <c r="U48" s="143"/>
      <c r="V48" s="143"/>
      <c r="W48" s="143"/>
      <c r="X48" s="103"/>
      <c r="Y48" s="99"/>
      <c r="Z48" s="102"/>
      <c r="AA48" s="99"/>
      <c r="AB48" s="102"/>
      <c r="AC48" s="771"/>
      <c r="AD48" s="728"/>
      <c r="AE48" s="486" t="str">
        <f>Score_6_label</f>
        <v>Series 6</v>
      </c>
      <c r="AF48" s="431"/>
      <c r="AG48" s="486">
        <f>Score_13_label</f>
        <v>0</v>
      </c>
      <c r="AH48" s="432"/>
    </row>
    <row r="49" spans="1:35" s="27" customFormat="1" ht="12.75" customHeight="1" thickBot="1" x14ac:dyDescent="0.25">
      <c r="A49" s="99"/>
      <c r="B49" s="99"/>
      <c r="C49" s="143"/>
      <c r="D49" s="143"/>
      <c r="E49" s="143"/>
      <c r="F49" s="103"/>
      <c r="G49" s="99"/>
      <c r="H49" s="102"/>
      <c r="I49" s="99"/>
      <c r="J49" s="102"/>
      <c r="K49" s="772"/>
      <c r="L49" s="729"/>
      <c r="M49" s="487" t="str">
        <f>Score_7_label</f>
        <v>Qualifier</v>
      </c>
      <c r="N49" s="434"/>
      <c r="O49" s="487">
        <f>Score_14_label</f>
        <v>0</v>
      </c>
      <c r="P49" s="435"/>
      <c r="Q49" s="401"/>
      <c r="S49" s="99"/>
      <c r="T49" s="99"/>
      <c r="U49" s="143"/>
      <c r="V49" s="143"/>
      <c r="W49" s="143"/>
      <c r="X49" s="103"/>
      <c r="Y49" s="99"/>
      <c r="Z49" s="102"/>
      <c r="AA49" s="99"/>
      <c r="AB49" s="102"/>
      <c r="AC49" s="772"/>
      <c r="AD49" s="729"/>
      <c r="AE49" s="487" t="str">
        <f>Score_7_label</f>
        <v>Qualifier</v>
      </c>
      <c r="AF49" s="434"/>
      <c r="AG49" s="487">
        <f>Score_14_label</f>
        <v>0</v>
      </c>
      <c r="AH49" s="435"/>
    </row>
    <row r="50" spans="1:35" ht="12.75" customHeight="1" thickBot="1" x14ac:dyDescent="0.25">
      <c r="A50" s="1"/>
      <c r="B50" s="1"/>
      <c r="C50" s="1"/>
      <c r="D50" s="1"/>
      <c r="E50" s="1"/>
      <c r="F50" s="1"/>
      <c r="K50" s="1"/>
      <c r="L50" s="1"/>
      <c r="M50" s="13"/>
      <c r="N50" s="91"/>
      <c r="O50" s="13"/>
      <c r="P50" s="91"/>
      <c r="Q50" s="27"/>
      <c r="R50" s="1"/>
      <c r="S50" s="1"/>
      <c r="T50" s="1"/>
      <c r="U50" s="1"/>
      <c r="V50" s="1"/>
      <c r="W50" s="1"/>
      <c r="X50" s="1"/>
      <c r="AC50" s="1"/>
      <c r="AD50" s="1"/>
      <c r="AE50" s="13"/>
      <c r="AF50" s="91"/>
      <c r="AG50" s="27"/>
    </row>
    <row r="51" spans="1:35" ht="12.75" customHeight="1" thickBot="1" x14ac:dyDescent="0.25">
      <c r="A51" s="748" t="s">
        <v>66</v>
      </c>
      <c r="B51" s="749"/>
      <c r="C51" s="768" t="s">
        <v>150</v>
      </c>
      <c r="D51" s="754"/>
      <c r="E51" s="754"/>
      <c r="F51" s="754"/>
      <c r="G51" s="754"/>
      <c r="H51" s="754"/>
      <c r="I51" s="754"/>
      <c r="J51" s="754"/>
      <c r="K51" s="754"/>
      <c r="L51" s="754"/>
      <c r="M51" s="754"/>
      <c r="N51" s="754"/>
      <c r="O51" s="754"/>
      <c r="P51" s="754"/>
      <c r="Q51" s="755"/>
      <c r="S51" s="748" t="s">
        <v>66</v>
      </c>
      <c r="T51" s="749"/>
      <c r="U51" s="768" t="s">
        <v>150</v>
      </c>
      <c r="V51" s="754"/>
      <c r="W51" s="754"/>
      <c r="X51" s="754"/>
      <c r="Y51" s="754"/>
      <c r="Z51" s="754"/>
      <c r="AA51" s="754"/>
      <c r="AB51" s="754"/>
      <c r="AC51" s="754"/>
      <c r="AD51" s="754"/>
      <c r="AE51" s="754"/>
      <c r="AF51" s="754"/>
      <c r="AG51" s="754"/>
      <c r="AH51" s="754"/>
      <c r="AI51" s="755"/>
    </row>
    <row r="52" spans="1:35" ht="12.75" customHeight="1" x14ac:dyDescent="0.2">
      <c r="A52" s="750"/>
      <c r="B52" s="751"/>
      <c r="C52" s="145" t="s">
        <v>5</v>
      </c>
      <c r="D52" s="759" t="s">
        <v>160</v>
      </c>
      <c r="E52" s="760"/>
      <c r="F52" s="760"/>
      <c r="G52" s="760"/>
      <c r="H52" s="760"/>
      <c r="I52" s="760"/>
      <c r="J52" s="760"/>
      <c r="K52" s="760"/>
      <c r="L52" s="760"/>
      <c r="M52" s="760"/>
      <c r="N52" s="760"/>
      <c r="O52" s="760"/>
      <c r="P52" s="760"/>
      <c r="Q52" s="761"/>
      <c r="S52" s="750"/>
      <c r="T52" s="751"/>
      <c r="U52" s="145" t="s">
        <v>5</v>
      </c>
      <c r="V52" s="759" t="s">
        <v>160</v>
      </c>
      <c r="W52" s="760"/>
      <c r="X52" s="760"/>
      <c r="Y52" s="760"/>
      <c r="Z52" s="760"/>
      <c r="AA52" s="760"/>
      <c r="AB52" s="760"/>
      <c r="AC52" s="760"/>
      <c r="AD52" s="760"/>
      <c r="AE52" s="760"/>
      <c r="AF52" s="760"/>
      <c r="AG52" s="760"/>
      <c r="AH52" s="760"/>
      <c r="AI52" s="761"/>
    </row>
    <row r="53" spans="1:35" ht="12.75" customHeight="1" x14ac:dyDescent="0.2">
      <c r="A53" s="750"/>
      <c r="B53" s="751"/>
      <c r="C53" s="146" t="s">
        <v>4</v>
      </c>
      <c r="D53" s="756"/>
      <c r="E53" s="757"/>
      <c r="F53" s="757"/>
      <c r="G53" s="757"/>
      <c r="H53" s="757"/>
      <c r="I53" s="757"/>
      <c r="J53" s="757"/>
      <c r="K53" s="757"/>
      <c r="L53" s="757"/>
      <c r="M53" s="757"/>
      <c r="N53" s="757"/>
      <c r="O53" s="757"/>
      <c r="P53" s="757"/>
      <c r="Q53" s="758"/>
      <c r="S53" s="750"/>
      <c r="T53" s="751"/>
      <c r="U53" s="146" t="s">
        <v>4</v>
      </c>
      <c r="V53" s="756"/>
      <c r="W53" s="757"/>
      <c r="X53" s="757"/>
      <c r="Y53" s="757"/>
      <c r="Z53" s="757"/>
      <c r="AA53" s="757"/>
      <c r="AB53" s="757"/>
      <c r="AC53" s="757"/>
      <c r="AD53" s="757"/>
      <c r="AE53" s="757"/>
      <c r="AF53" s="757"/>
      <c r="AG53" s="757"/>
      <c r="AH53" s="757"/>
      <c r="AI53" s="758"/>
    </row>
    <row r="54" spans="1:35" ht="12.75" customHeight="1" x14ac:dyDescent="0.2">
      <c r="A54" s="750"/>
      <c r="B54" s="751"/>
      <c r="C54" s="146" t="s">
        <v>3</v>
      </c>
      <c r="D54" s="756"/>
      <c r="E54" s="757"/>
      <c r="F54" s="757"/>
      <c r="G54" s="757"/>
      <c r="H54" s="757"/>
      <c r="I54" s="757"/>
      <c r="J54" s="757"/>
      <c r="K54" s="757"/>
      <c r="L54" s="757"/>
      <c r="M54" s="757"/>
      <c r="N54" s="757"/>
      <c r="O54" s="757"/>
      <c r="P54" s="757"/>
      <c r="Q54" s="758"/>
      <c r="S54" s="750"/>
      <c r="T54" s="751"/>
      <c r="U54" s="146" t="s">
        <v>3</v>
      </c>
      <c r="V54" s="756"/>
      <c r="W54" s="757"/>
      <c r="X54" s="757"/>
      <c r="Y54" s="757"/>
      <c r="Z54" s="757"/>
      <c r="AA54" s="757"/>
      <c r="AB54" s="757"/>
      <c r="AC54" s="757"/>
      <c r="AD54" s="757"/>
      <c r="AE54" s="757"/>
      <c r="AF54" s="757"/>
      <c r="AG54" s="757"/>
      <c r="AH54" s="757"/>
      <c r="AI54" s="758"/>
    </row>
    <row r="55" spans="1:35" ht="12.75" customHeight="1" x14ac:dyDescent="0.2">
      <c r="A55" s="750"/>
      <c r="B55" s="751"/>
      <c r="C55" s="147" t="s">
        <v>6</v>
      </c>
      <c r="D55" s="756"/>
      <c r="E55" s="757"/>
      <c r="F55" s="757"/>
      <c r="G55" s="757"/>
      <c r="H55" s="757"/>
      <c r="I55" s="757"/>
      <c r="J55" s="757"/>
      <c r="K55" s="757"/>
      <c r="L55" s="757"/>
      <c r="M55" s="757"/>
      <c r="N55" s="757"/>
      <c r="O55" s="757"/>
      <c r="P55" s="757"/>
      <c r="Q55" s="758"/>
      <c r="S55" s="750"/>
      <c r="T55" s="751"/>
      <c r="U55" s="147" t="s">
        <v>6</v>
      </c>
      <c r="V55" s="756"/>
      <c r="W55" s="757"/>
      <c r="X55" s="757"/>
      <c r="Y55" s="757"/>
      <c r="Z55" s="757"/>
      <c r="AA55" s="757"/>
      <c r="AB55" s="757"/>
      <c r="AC55" s="757"/>
      <c r="AD55" s="757"/>
      <c r="AE55" s="757"/>
      <c r="AF55" s="757"/>
      <c r="AG55" s="757"/>
      <c r="AH55" s="757"/>
      <c r="AI55" s="758"/>
    </row>
    <row r="56" spans="1:35" ht="12.75" customHeight="1" thickBot="1" x14ac:dyDescent="0.25">
      <c r="A56" s="752"/>
      <c r="B56" s="753"/>
      <c r="C56" s="148" t="s">
        <v>37</v>
      </c>
      <c r="D56" s="735"/>
      <c r="E56" s="736"/>
      <c r="F56" s="736"/>
      <c r="G56" s="736"/>
      <c r="H56" s="736"/>
      <c r="I56" s="736"/>
      <c r="J56" s="736"/>
      <c r="K56" s="736"/>
      <c r="L56" s="736"/>
      <c r="M56" s="736"/>
      <c r="N56" s="736"/>
      <c r="O56" s="736"/>
      <c r="P56" s="736"/>
      <c r="Q56" s="737"/>
      <c r="S56" s="752"/>
      <c r="T56" s="753"/>
      <c r="U56" s="148" t="s">
        <v>37</v>
      </c>
      <c r="V56" s="735"/>
      <c r="W56" s="736"/>
      <c r="X56" s="736"/>
      <c r="Y56" s="736"/>
      <c r="Z56" s="736"/>
      <c r="AA56" s="736"/>
      <c r="AB56" s="736"/>
      <c r="AC56" s="736"/>
      <c r="AD56" s="736"/>
      <c r="AE56" s="736"/>
      <c r="AF56" s="736"/>
      <c r="AG56" s="736"/>
      <c r="AH56" s="736"/>
      <c r="AI56" s="737"/>
    </row>
    <row r="57" spans="1:35" ht="12.75" customHeight="1" thickBot="1" x14ac:dyDescent="0.25">
      <c r="A57" s="1"/>
      <c r="B57" s="1"/>
      <c r="C57" s="1"/>
      <c r="D57" s="1"/>
      <c r="E57" s="1"/>
      <c r="F57" s="1"/>
      <c r="G57" s="1"/>
      <c r="H57" s="1"/>
      <c r="I57" s="1"/>
      <c r="J57" s="1"/>
      <c r="K57" s="1"/>
      <c r="L57" s="1"/>
      <c r="M57" s="1"/>
      <c r="N57" s="13"/>
      <c r="O57" s="1"/>
      <c r="P57" s="13"/>
      <c r="Q57" s="114"/>
      <c r="S57" s="1"/>
      <c r="T57" s="1"/>
      <c r="U57" s="1"/>
      <c r="V57" s="1"/>
      <c r="W57" s="1"/>
      <c r="X57" s="1"/>
      <c r="Y57" s="1"/>
      <c r="Z57" s="1"/>
      <c r="AA57" s="1"/>
      <c r="AB57" s="1"/>
      <c r="AC57" s="1"/>
      <c r="AD57" s="1"/>
      <c r="AE57" s="1"/>
      <c r="AF57" s="13"/>
      <c r="AG57" s="114"/>
    </row>
    <row r="58" spans="1:35" ht="12.75" customHeight="1" thickBot="1" x14ac:dyDescent="0.25">
      <c r="A58" s="738"/>
      <c r="B58" s="739"/>
      <c r="C58" s="742" t="s">
        <v>5</v>
      </c>
      <c r="D58" s="743"/>
      <c r="E58" s="744"/>
      <c r="F58" s="745"/>
      <c r="G58" s="742" t="s">
        <v>4</v>
      </c>
      <c r="H58" s="743"/>
      <c r="I58" s="744"/>
      <c r="J58" s="745"/>
      <c r="K58" s="730" t="s">
        <v>3</v>
      </c>
      <c r="L58" s="731"/>
      <c r="M58" s="730" t="s">
        <v>6</v>
      </c>
      <c r="N58" s="731"/>
      <c r="O58" s="730" t="s">
        <v>171</v>
      </c>
      <c r="P58" s="731"/>
      <c r="Q58" s="746" t="s">
        <v>173</v>
      </c>
      <c r="R58" s="296" t="s">
        <v>104</v>
      </c>
      <c r="S58" s="738"/>
      <c r="T58" s="739"/>
      <c r="U58" s="742" t="s">
        <v>5</v>
      </c>
      <c r="V58" s="743"/>
      <c r="W58" s="744"/>
      <c r="X58" s="745"/>
      <c r="Y58" s="742" t="s">
        <v>4</v>
      </c>
      <c r="Z58" s="743"/>
      <c r="AA58" s="744"/>
      <c r="AB58" s="745"/>
      <c r="AC58" s="730" t="s">
        <v>3</v>
      </c>
      <c r="AD58" s="731"/>
      <c r="AE58" s="730" t="s">
        <v>6</v>
      </c>
      <c r="AF58" s="731"/>
      <c r="AG58" s="730" t="s">
        <v>171</v>
      </c>
      <c r="AH58" s="731"/>
      <c r="AI58" s="746" t="s">
        <v>173</v>
      </c>
    </row>
    <row r="59" spans="1:35" ht="26.1" customHeight="1" thickBot="1" x14ac:dyDescent="0.25">
      <c r="A59" s="740"/>
      <c r="B59" s="741"/>
      <c r="C59" s="291" t="s">
        <v>154</v>
      </c>
      <c r="D59" s="295" t="s">
        <v>157</v>
      </c>
      <c r="E59" s="292" t="s">
        <v>155</v>
      </c>
      <c r="F59" s="295" t="s">
        <v>157</v>
      </c>
      <c r="G59" s="291" t="s">
        <v>154</v>
      </c>
      <c r="H59" s="293" t="s">
        <v>157</v>
      </c>
      <c r="I59" s="292" t="s">
        <v>155</v>
      </c>
      <c r="J59" s="295" t="s">
        <v>157</v>
      </c>
      <c r="K59" s="291" t="s">
        <v>154</v>
      </c>
      <c r="L59" s="294" t="s">
        <v>155</v>
      </c>
      <c r="M59" s="291" t="s">
        <v>154</v>
      </c>
      <c r="N59" s="294" t="s">
        <v>155</v>
      </c>
      <c r="O59" s="291" t="s">
        <v>154</v>
      </c>
      <c r="P59" s="294" t="s">
        <v>155</v>
      </c>
      <c r="Q59" s="747"/>
      <c r="R59" s="296"/>
      <c r="S59" s="740"/>
      <c r="T59" s="741"/>
      <c r="U59" s="291" t="s">
        <v>154</v>
      </c>
      <c r="V59" s="295" t="s">
        <v>157</v>
      </c>
      <c r="W59" s="292" t="s">
        <v>155</v>
      </c>
      <c r="X59" s="295" t="s">
        <v>157</v>
      </c>
      <c r="Y59" s="291" t="s">
        <v>154</v>
      </c>
      <c r="Z59" s="293" t="s">
        <v>157</v>
      </c>
      <c r="AA59" s="292" t="s">
        <v>155</v>
      </c>
      <c r="AB59" s="295" t="s">
        <v>157</v>
      </c>
      <c r="AC59" s="291" t="s">
        <v>154</v>
      </c>
      <c r="AD59" s="294" t="s">
        <v>155</v>
      </c>
      <c r="AE59" s="291" t="s">
        <v>154</v>
      </c>
      <c r="AF59" s="294" t="s">
        <v>155</v>
      </c>
      <c r="AG59" s="291" t="s">
        <v>154</v>
      </c>
      <c r="AH59" s="294" t="s">
        <v>155</v>
      </c>
      <c r="AI59" s="747"/>
    </row>
    <row r="60" spans="1:35" ht="12.75" customHeight="1" x14ac:dyDescent="0.2">
      <c r="A60" s="732" t="s">
        <v>15</v>
      </c>
      <c r="B60" s="423" t="str">
        <f>$B$19</f>
        <v>Mor</v>
      </c>
      <c r="C60" s="278"/>
      <c r="D60" s="285"/>
      <c r="E60" s="303"/>
      <c r="F60" s="304"/>
      <c r="G60" s="279"/>
      <c r="H60" s="288"/>
      <c r="I60" s="303"/>
      <c r="J60" s="304"/>
      <c r="K60" s="278"/>
      <c r="L60" s="297"/>
      <c r="M60" s="278"/>
      <c r="N60" s="297"/>
      <c r="O60" s="278"/>
      <c r="P60" s="297"/>
      <c r="Q60" s="298"/>
      <c r="S60" s="732" t="s">
        <v>15</v>
      </c>
      <c r="T60" s="423" t="str">
        <f>$B$19</f>
        <v>Mor</v>
      </c>
      <c r="U60" s="278"/>
      <c r="V60" s="285"/>
      <c r="W60" s="303"/>
      <c r="X60" s="304"/>
      <c r="Y60" s="279"/>
      <c r="Z60" s="288"/>
      <c r="AA60" s="303"/>
      <c r="AB60" s="304"/>
      <c r="AC60" s="278"/>
      <c r="AD60" s="297"/>
      <c r="AE60" s="278"/>
      <c r="AF60" s="297"/>
      <c r="AG60" s="278"/>
      <c r="AH60" s="297"/>
      <c r="AI60" s="298"/>
    </row>
    <row r="61" spans="1:35" ht="12.75" customHeight="1" x14ac:dyDescent="0.2">
      <c r="A61" s="733"/>
      <c r="B61" s="424" t="str">
        <f>$B$20</f>
        <v>Aft</v>
      </c>
      <c r="C61" s="411"/>
      <c r="D61" s="412"/>
      <c r="E61" s="413"/>
      <c r="F61" s="414"/>
      <c r="G61" s="415"/>
      <c r="H61" s="416"/>
      <c r="I61" s="413"/>
      <c r="J61" s="414"/>
      <c r="K61" s="411"/>
      <c r="L61" s="417"/>
      <c r="M61" s="411"/>
      <c r="N61" s="417"/>
      <c r="O61" s="411"/>
      <c r="P61" s="417"/>
      <c r="Q61" s="418"/>
      <c r="S61" s="733"/>
      <c r="T61" s="424" t="str">
        <f>$B$20</f>
        <v>Aft</v>
      </c>
      <c r="U61" s="411"/>
      <c r="V61" s="412"/>
      <c r="W61" s="413"/>
      <c r="X61" s="414"/>
      <c r="Y61" s="415"/>
      <c r="Z61" s="416"/>
      <c r="AA61" s="413"/>
      <c r="AB61" s="414"/>
      <c r="AC61" s="411"/>
      <c r="AD61" s="417"/>
      <c r="AE61" s="411"/>
      <c r="AF61" s="417"/>
      <c r="AG61" s="411"/>
      <c r="AH61" s="417"/>
      <c r="AI61" s="418"/>
    </row>
    <row r="62" spans="1:35" ht="12.75" customHeight="1" thickBot="1" x14ac:dyDescent="0.25">
      <c r="A62" s="734"/>
      <c r="B62" s="425" t="str">
        <f>$B$21</f>
        <v>Evn</v>
      </c>
      <c r="C62" s="280"/>
      <c r="D62" s="286"/>
      <c r="E62" s="305"/>
      <c r="F62" s="306"/>
      <c r="G62" s="281"/>
      <c r="H62" s="289"/>
      <c r="I62" s="305"/>
      <c r="J62" s="306"/>
      <c r="K62" s="280"/>
      <c r="L62" s="299"/>
      <c r="M62" s="280"/>
      <c r="N62" s="299"/>
      <c r="O62" s="280"/>
      <c r="P62" s="299"/>
      <c r="Q62" s="300"/>
      <c r="S62" s="734"/>
      <c r="T62" s="425" t="str">
        <f>$B$21</f>
        <v>Evn</v>
      </c>
      <c r="U62" s="280"/>
      <c r="V62" s="286"/>
      <c r="W62" s="305"/>
      <c r="X62" s="306"/>
      <c r="Y62" s="281"/>
      <c r="Z62" s="289"/>
      <c r="AA62" s="305"/>
      <c r="AB62" s="306"/>
      <c r="AC62" s="280"/>
      <c r="AD62" s="299"/>
      <c r="AE62" s="280"/>
      <c r="AF62" s="299"/>
      <c r="AG62" s="280"/>
      <c r="AH62" s="299"/>
      <c r="AI62" s="300"/>
    </row>
    <row r="63" spans="1:35" ht="12.75" customHeight="1" x14ac:dyDescent="0.2">
      <c r="A63" s="732" t="s">
        <v>40</v>
      </c>
      <c r="B63" s="423" t="str">
        <f>$B$19</f>
        <v>Mor</v>
      </c>
      <c r="C63" s="278"/>
      <c r="D63" s="285"/>
      <c r="E63" s="303"/>
      <c r="F63" s="304"/>
      <c r="G63" s="279"/>
      <c r="H63" s="288"/>
      <c r="I63" s="303"/>
      <c r="J63" s="304"/>
      <c r="K63" s="278"/>
      <c r="L63" s="297"/>
      <c r="M63" s="278"/>
      <c r="N63" s="297"/>
      <c r="O63" s="278"/>
      <c r="P63" s="297"/>
      <c r="Q63" s="298"/>
      <c r="S63" s="732" t="s">
        <v>40</v>
      </c>
      <c r="T63" s="423" t="str">
        <f>$B$19</f>
        <v>Mor</v>
      </c>
      <c r="U63" s="278"/>
      <c r="V63" s="285"/>
      <c r="W63" s="303"/>
      <c r="X63" s="304"/>
      <c r="Y63" s="279"/>
      <c r="Z63" s="288"/>
      <c r="AA63" s="303"/>
      <c r="AB63" s="304"/>
      <c r="AC63" s="278"/>
      <c r="AD63" s="297"/>
      <c r="AE63" s="278"/>
      <c r="AF63" s="297"/>
      <c r="AG63" s="278"/>
      <c r="AH63" s="297"/>
      <c r="AI63" s="298"/>
    </row>
    <row r="64" spans="1:35" ht="12.75" customHeight="1" x14ac:dyDescent="0.2">
      <c r="A64" s="733"/>
      <c r="B64" s="424" t="str">
        <f>$B$20</f>
        <v>Aft</v>
      </c>
      <c r="C64" s="403"/>
      <c r="D64" s="404"/>
      <c r="E64" s="405"/>
      <c r="F64" s="406"/>
      <c r="G64" s="407"/>
      <c r="H64" s="408"/>
      <c r="I64" s="405"/>
      <c r="J64" s="406"/>
      <c r="K64" s="403"/>
      <c r="L64" s="409"/>
      <c r="M64" s="403"/>
      <c r="N64" s="409"/>
      <c r="O64" s="403"/>
      <c r="P64" s="409"/>
      <c r="Q64" s="410"/>
      <c r="S64" s="733"/>
      <c r="T64" s="424" t="str">
        <f>$B$20</f>
        <v>Aft</v>
      </c>
      <c r="U64" s="403"/>
      <c r="V64" s="404"/>
      <c r="W64" s="405"/>
      <c r="X64" s="406"/>
      <c r="Y64" s="407"/>
      <c r="Z64" s="408"/>
      <c r="AA64" s="405"/>
      <c r="AB64" s="406"/>
      <c r="AC64" s="403"/>
      <c r="AD64" s="409"/>
      <c r="AE64" s="403"/>
      <c r="AF64" s="409"/>
      <c r="AG64" s="403"/>
      <c r="AH64" s="409"/>
      <c r="AI64" s="410"/>
    </row>
    <row r="65" spans="1:35" ht="12.75" customHeight="1" thickBot="1" x14ac:dyDescent="0.25">
      <c r="A65" s="734"/>
      <c r="B65" s="425" t="str">
        <f>$B$21</f>
        <v>Evn</v>
      </c>
      <c r="C65" s="282"/>
      <c r="D65" s="287"/>
      <c r="E65" s="307"/>
      <c r="F65" s="308"/>
      <c r="G65" s="283"/>
      <c r="H65" s="290"/>
      <c r="I65" s="307"/>
      <c r="J65" s="308"/>
      <c r="K65" s="282"/>
      <c r="L65" s="301"/>
      <c r="M65" s="282"/>
      <c r="N65" s="301"/>
      <c r="O65" s="282"/>
      <c r="P65" s="301"/>
      <c r="Q65" s="302"/>
      <c r="S65" s="734"/>
      <c r="T65" s="425" t="str">
        <f>$B$21</f>
        <v>Evn</v>
      </c>
      <c r="U65" s="282"/>
      <c r="V65" s="287"/>
      <c r="W65" s="307"/>
      <c r="X65" s="308"/>
      <c r="Y65" s="283"/>
      <c r="Z65" s="290"/>
      <c r="AA65" s="307"/>
      <c r="AB65" s="308"/>
      <c r="AC65" s="282"/>
      <c r="AD65" s="301"/>
      <c r="AE65" s="282"/>
      <c r="AF65" s="301"/>
      <c r="AG65" s="282"/>
      <c r="AH65" s="301"/>
      <c r="AI65" s="302"/>
    </row>
    <row r="66" spans="1:35" ht="12.75" customHeight="1" x14ac:dyDescent="0.2">
      <c r="A66" s="732" t="s">
        <v>41</v>
      </c>
      <c r="B66" s="423" t="str">
        <f>$B$19</f>
        <v>Mor</v>
      </c>
      <c r="C66" s="278"/>
      <c r="D66" s="285"/>
      <c r="E66" s="303"/>
      <c r="F66" s="304"/>
      <c r="G66" s="279"/>
      <c r="H66" s="288"/>
      <c r="I66" s="303"/>
      <c r="J66" s="304"/>
      <c r="K66" s="278"/>
      <c r="L66" s="297"/>
      <c r="M66" s="278"/>
      <c r="N66" s="297"/>
      <c r="O66" s="278"/>
      <c r="P66" s="297"/>
      <c r="Q66" s="298"/>
      <c r="S66" s="732" t="s">
        <v>41</v>
      </c>
      <c r="T66" s="423" t="str">
        <f>$B$19</f>
        <v>Mor</v>
      </c>
      <c r="U66" s="278"/>
      <c r="V66" s="285"/>
      <c r="W66" s="303"/>
      <c r="X66" s="304"/>
      <c r="Y66" s="279"/>
      <c r="Z66" s="288"/>
      <c r="AA66" s="303"/>
      <c r="AB66" s="304"/>
      <c r="AC66" s="278"/>
      <c r="AD66" s="297"/>
      <c r="AE66" s="278"/>
      <c r="AF66" s="297"/>
      <c r="AG66" s="278"/>
      <c r="AH66" s="297"/>
      <c r="AI66" s="298"/>
    </row>
    <row r="67" spans="1:35" ht="12.75" customHeight="1" x14ac:dyDescent="0.2">
      <c r="A67" s="733"/>
      <c r="B67" s="424" t="str">
        <f>$B$20</f>
        <v>Aft</v>
      </c>
      <c r="C67" s="403"/>
      <c r="D67" s="404"/>
      <c r="E67" s="405"/>
      <c r="F67" s="406"/>
      <c r="G67" s="407"/>
      <c r="H67" s="408"/>
      <c r="I67" s="405"/>
      <c r="J67" s="406"/>
      <c r="K67" s="403"/>
      <c r="L67" s="409"/>
      <c r="M67" s="403"/>
      <c r="N67" s="409"/>
      <c r="O67" s="403"/>
      <c r="P67" s="409"/>
      <c r="Q67" s="410"/>
      <c r="S67" s="733"/>
      <c r="T67" s="424" t="str">
        <f>$B$20</f>
        <v>Aft</v>
      </c>
      <c r="U67" s="403"/>
      <c r="V67" s="404"/>
      <c r="W67" s="405"/>
      <c r="X67" s="406"/>
      <c r="Y67" s="407"/>
      <c r="Z67" s="408"/>
      <c r="AA67" s="405"/>
      <c r="AB67" s="406"/>
      <c r="AC67" s="403"/>
      <c r="AD67" s="409"/>
      <c r="AE67" s="403"/>
      <c r="AF67" s="409"/>
      <c r="AG67" s="403"/>
      <c r="AH67" s="409"/>
      <c r="AI67" s="410"/>
    </row>
    <row r="68" spans="1:35" ht="12.75" customHeight="1" thickBot="1" x14ac:dyDescent="0.25">
      <c r="A68" s="734"/>
      <c r="B68" s="425" t="str">
        <f>$B$21</f>
        <v>Evn</v>
      </c>
      <c r="C68" s="282"/>
      <c r="D68" s="287"/>
      <c r="E68" s="307"/>
      <c r="F68" s="308"/>
      <c r="G68" s="283"/>
      <c r="H68" s="290"/>
      <c r="I68" s="307"/>
      <c r="J68" s="308"/>
      <c r="K68" s="282"/>
      <c r="L68" s="301"/>
      <c r="M68" s="282"/>
      <c r="N68" s="301"/>
      <c r="O68" s="282"/>
      <c r="P68" s="301"/>
      <c r="Q68" s="302"/>
      <c r="S68" s="734"/>
      <c r="T68" s="425" t="str">
        <f>$B$21</f>
        <v>Evn</v>
      </c>
      <c r="U68" s="282"/>
      <c r="V68" s="287"/>
      <c r="W68" s="307"/>
      <c r="X68" s="308"/>
      <c r="Y68" s="283"/>
      <c r="Z68" s="290"/>
      <c r="AA68" s="307"/>
      <c r="AB68" s="308"/>
      <c r="AC68" s="282"/>
      <c r="AD68" s="301"/>
      <c r="AE68" s="282"/>
      <c r="AF68" s="301"/>
      <c r="AG68" s="282"/>
      <c r="AH68" s="301"/>
      <c r="AI68" s="302"/>
    </row>
    <row r="69" spans="1:35" ht="12.75" customHeight="1" x14ac:dyDescent="0.2">
      <c r="A69" s="732" t="s">
        <v>68</v>
      </c>
      <c r="B69" s="423" t="str">
        <f>$B$19</f>
        <v>Mor</v>
      </c>
      <c r="C69" s="278"/>
      <c r="D69" s="285"/>
      <c r="E69" s="303"/>
      <c r="F69" s="304"/>
      <c r="G69" s="279"/>
      <c r="H69" s="288"/>
      <c r="I69" s="303"/>
      <c r="J69" s="304"/>
      <c r="K69" s="278"/>
      <c r="L69" s="297"/>
      <c r="M69" s="278"/>
      <c r="N69" s="297"/>
      <c r="O69" s="278"/>
      <c r="P69" s="297"/>
      <c r="Q69" s="298"/>
      <c r="S69" s="732" t="s">
        <v>68</v>
      </c>
      <c r="T69" s="423" t="str">
        <f>$B$19</f>
        <v>Mor</v>
      </c>
      <c r="U69" s="278"/>
      <c r="V69" s="285"/>
      <c r="W69" s="303"/>
      <c r="X69" s="304"/>
      <c r="Y69" s="279"/>
      <c r="Z69" s="288"/>
      <c r="AA69" s="303"/>
      <c r="AB69" s="304"/>
      <c r="AC69" s="278"/>
      <c r="AD69" s="297"/>
      <c r="AE69" s="278"/>
      <c r="AF69" s="297"/>
      <c r="AG69" s="278"/>
      <c r="AH69" s="297"/>
      <c r="AI69" s="298"/>
    </row>
    <row r="70" spans="1:35" ht="12.75" customHeight="1" x14ac:dyDescent="0.2">
      <c r="A70" s="733"/>
      <c r="B70" s="424" t="str">
        <f>$B$20</f>
        <v>Aft</v>
      </c>
      <c r="C70" s="403"/>
      <c r="D70" s="404"/>
      <c r="E70" s="405"/>
      <c r="F70" s="406"/>
      <c r="G70" s="407"/>
      <c r="H70" s="408"/>
      <c r="I70" s="405"/>
      <c r="J70" s="406"/>
      <c r="K70" s="403"/>
      <c r="L70" s="409"/>
      <c r="M70" s="403"/>
      <c r="N70" s="409"/>
      <c r="O70" s="403"/>
      <c r="P70" s="409"/>
      <c r="Q70" s="410"/>
      <c r="S70" s="733"/>
      <c r="T70" s="424" t="str">
        <f>$B$20</f>
        <v>Aft</v>
      </c>
      <c r="U70" s="403"/>
      <c r="V70" s="404"/>
      <c r="W70" s="405"/>
      <c r="X70" s="406"/>
      <c r="Y70" s="407"/>
      <c r="Z70" s="408"/>
      <c r="AA70" s="405"/>
      <c r="AB70" s="406"/>
      <c r="AC70" s="403"/>
      <c r="AD70" s="409"/>
      <c r="AE70" s="403"/>
      <c r="AF70" s="409"/>
      <c r="AG70" s="403"/>
      <c r="AH70" s="409"/>
      <c r="AI70" s="410"/>
    </row>
    <row r="71" spans="1:35" ht="13.5" thickBot="1" x14ac:dyDescent="0.25">
      <c r="A71" s="734"/>
      <c r="B71" s="425" t="str">
        <f>$B$21</f>
        <v>Evn</v>
      </c>
      <c r="C71" s="282"/>
      <c r="D71" s="287"/>
      <c r="E71" s="307"/>
      <c r="F71" s="308"/>
      <c r="G71" s="283"/>
      <c r="H71" s="290"/>
      <c r="I71" s="307"/>
      <c r="J71" s="308"/>
      <c r="K71" s="282"/>
      <c r="L71" s="301"/>
      <c r="M71" s="282"/>
      <c r="N71" s="301"/>
      <c r="O71" s="282"/>
      <c r="P71" s="301"/>
      <c r="Q71" s="302"/>
      <c r="S71" s="734"/>
      <c r="T71" s="425" t="str">
        <f>$B$21</f>
        <v>Evn</v>
      </c>
      <c r="U71" s="282"/>
      <c r="V71" s="287"/>
      <c r="W71" s="307"/>
      <c r="X71" s="308"/>
      <c r="Y71" s="283"/>
      <c r="Z71" s="290"/>
      <c r="AA71" s="307"/>
      <c r="AB71" s="308"/>
      <c r="AC71" s="282"/>
      <c r="AD71" s="301"/>
      <c r="AE71" s="282"/>
      <c r="AF71" s="301"/>
      <c r="AG71" s="282"/>
      <c r="AH71" s="301"/>
      <c r="AI71" s="302"/>
    </row>
    <row r="72" spans="1:35" x14ac:dyDescent="0.2">
      <c r="A72" s="732" t="s">
        <v>42</v>
      </c>
      <c r="B72" s="423" t="str">
        <f>$B$19</f>
        <v>Mor</v>
      </c>
      <c r="C72" s="278"/>
      <c r="D72" s="285"/>
      <c r="E72" s="303"/>
      <c r="F72" s="304"/>
      <c r="G72" s="279"/>
      <c r="H72" s="288"/>
      <c r="I72" s="303"/>
      <c r="J72" s="304"/>
      <c r="K72" s="278"/>
      <c r="L72" s="297"/>
      <c r="M72" s="278"/>
      <c r="N72" s="297"/>
      <c r="O72" s="278"/>
      <c r="P72" s="297"/>
      <c r="Q72" s="298"/>
      <c r="S72" s="732" t="s">
        <v>42</v>
      </c>
      <c r="T72" s="423" t="str">
        <f>$B$19</f>
        <v>Mor</v>
      </c>
      <c r="U72" s="278"/>
      <c r="V72" s="285"/>
      <c r="W72" s="303"/>
      <c r="X72" s="304"/>
      <c r="Y72" s="279"/>
      <c r="Z72" s="288"/>
      <c r="AA72" s="303"/>
      <c r="AB72" s="304"/>
      <c r="AC72" s="278"/>
      <c r="AD72" s="297"/>
      <c r="AE72" s="278"/>
      <c r="AF72" s="297"/>
      <c r="AG72" s="278"/>
      <c r="AH72" s="297"/>
      <c r="AI72" s="298"/>
    </row>
    <row r="73" spans="1:35" x14ac:dyDescent="0.2">
      <c r="A73" s="733"/>
      <c r="B73" s="424" t="str">
        <f>$B$20</f>
        <v>Aft</v>
      </c>
      <c r="C73" s="403"/>
      <c r="D73" s="404"/>
      <c r="E73" s="405"/>
      <c r="F73" s="406"/>
      <c r="G73" s="407"/>
      <c r="H73" s="408"/>
      <c r="I73" s="405"/>
      <c r="J73" s="406"/>
      <c r="K73" s="403"/>
      <c r="L73" s="409"/>
      <c r="M73" s="403"/>
      <c r="N73" s="409"/>
      <c r="O73" s="403"/>
      <c r="P73" s="409"/>
      <c r="Q73" s="410"/>
      <c r="S73" s="733"/>
      <c r="T73" s="424" t="str">
        <f>$B$20</f>
        <v>Aft</v>
      </c>
      <c r="U73" s="403"/>
      <c r="V73" s="404"/>
      <c r="W73" s="405"/>
      <c r="X73" s="406"/>
      <c r="Y73" s="407"/>
      <c r="Z73" s="408"/>
      <c r="AA73" s="405"/>
      <c r="AB73" s="406"/>
      <c r="AC73" s="403"/>
      <c r="AD73" s="409"/>
      <c r="AE73" s="403"/>
      <c r="AF73" s="409"/>
      <c r="AG73" s="403"/>
      <c r="AH73" s="409"/>
      <c r="AI73" s="410"/>
    </row>
    <row r="74" spans="1:35" ht="13.5" thickBot="1" x14ac:dyDescent="0.25">
      <c r="A74" s="734"/>
      <c r="B74" s="425" t="str">
        <f>$B$21</f>
        <v>Evn</v>
      </c>
      <c r="C74" s="282"/>
      <c r="D74" s="287"/>
      <c r="E74" s="307"/>
      <c r="F74" s="308"/>
      <c r="G74" s="283"/>
      <c r="H74" s="290"/>
      <c r="I74" s="307"/>
      <c r="J74" s="308"/>
      <c r="K74" s="282"/>
      <c r="L74" s="301"/>
      <c r="M74" s="282"/>
      <c r="N74" s="301"/>
      <c r="O74" s="282"/>
      <c r="P74" s="301"/>
      <c r="Q74" s="302"/>
      <c r="S74" s="734"/>
      <c r="T74" s="425" t="str">
        <f>$B$21</f>
        <v>Evn</v>
      </c>
      <c r="U74" s="282"/>
      <c r="V74" s="287"/>
      <c r="W74" s="307"/>
      <c r="X74" s="308"/>
      <c r="Y74" s="283"/>
      <c r="Z74" s="290"/>
      <c r="AA74" s="307"/>
      <c r="AB74" s="308"/>
      <c r="AC74" s="282"/>
      <c r="AD74" s="301"/>
      <c r="AE74" s="282"/>
      <c r="AF74" s="301"/>
      <c r="AG74" s="282"/>
      <c r="AH74" s="301"/>
      <c r="AI74" s="302"/>
    </row>
    <row r="75" spans="1:35" x14ac:dyDescent="0.2">
      <c r="A75" s="732" t="s">
        <v>43</v>
      </c>
      <c r="B75" s="423" t="str">
        <f>$B$19</f>
        <v>Mor</v>
      </c>
      <c r="C75" s="278"/>
      <c r="D75" s="285"/>
      <c r="E75" s="303"/>
      <c r="F75" s="304"/>
      <c r="G75" s="279"/>
      <c r="H75" s="288"/>
      <c r="I75" s="303"/>
      <c r="J75" s="304"/>
      <c r="K75" s="278"/>
      <c r="L75" s="297"/>
      <c r="M75" s="278"/>
      <c r="N75" s="297"/>
      <c r="O75" s="278"/>
      <c r="P75" s="297"/>
      <c r="Q75" s="298"/>
      <c r="S75" s="732" t="s">
        <v>43</v>
      </c>
      <c r="T75" s="423" t="str">
        <f>$B$19</f>
        <v>Mor</v>
      </c>
      <c r="U75" s="278"/>
      <c r="V75" s="285"/>
      <c r="W75" s="303"/>
      <c r="X75" s="304"/>
      <c r="Y75" s="279"/>
      <c r="Z75" s="288"/>
      <c r="AA75" s="303"/>
      <c r="AB75" s="304"/>
      <c r="AC75" s="278"/>
      <c r="AD75" s="297"/>
      <c r="AE75" s="278"/>
      <c r="AF75" s="297"/>
      <c r="AG75" s="278"/>
      <c r="AH75" s="297"/>
      <c r="AI75" s="298"/>
    </row>
    <row r="76" spans="1:35" x14ac:dyDescent="0.2">
      <c r="A76" s="733"/>
      <c r="B76" s="424" t="str">
        <f>$B$20</f>
        <v>Aft</v>
      </c>
      <c r="C76" s="403"/>
      <c r="D76" s="404"/>
      <c r="E76" s="405"/>
      <c r="F76" s="406"/>
      <c r="G76" s="407"/>
      <c r="H76" s="408"/>
      <c r="I76" s="405"/>
      <c r="J76" s="406"/>
      <c r="K76" s="403"/>
      <c r="L76" s="409"/>
      <c r="M76" s="403"/>
      <c r="N76" s="409"/>
      <c r="O76" s="403"/>
      <c r="P76" s="409"/>
      <c r="Q76" s="410"/>
      <c r="S76" s="733"/>
      <c r="T76" s="424" t="str">
        <f>$B$20</f>
        <v>Aft</v>
      </c>
      <c r="U76" s="403"/>
      <c r="V76" s="404"/>
      <c r="W76" s="405"/>
      <c r="X76" s="406"/>
      <c r="Y76" s="407"/>
      <c r="Z76" s="408"/>
      <c r="AA76" s="405"/>
      <c r="AB76" s="406"/>
      <c r="AC76" s="403"/>
      <c r="AD76" s="409"/>
      <c r="AE76" s="403"/>
      <c r="AF76" s="409"/>
      <c r="AG76" s="403"/>
      <c r="AH76" s="409"/>
      <c r="AI76" s="410"/>
    </row>
    <row r="77" spans="1:35" ht="13.5" thickBot="1" x14ac:dyDescent="0.25">
      <c r="A77" s="734"/>
      <c r="B77" s="425" t="str">
        <f>$B$21</f>
        <v>Evn</v>
      </c>
      <c r="C77" s="282"/>
      <c r="D77" s="287"/>
      <c r="E77" s="307"/>
      <c r="F77" s="308"/>
      <c r="G77" s="283"/>
      <c r="H77" s="290"/>
      <c r="I77" s="307"/>
      <c r="J77" s="308"/>
      <c r="K77" s="282"/>
      <c r="L77" s="301"/>
      <c r="M77" s="282"/>
      <c r="N77" s="301"/>
      <c r="O77" s="282"/>
      <c r="P77" s="301"/>
      <c r="Q77" s="302"/>
      <c r="S77" s="734"/>
      <c r="T77" s="425" t="str">
        <f>$B$21</f>
        <v>Evn</v>
      </c>
      <c r="U77" s="282"/>
      <c r="V77" s="287"/>
      <c r="W77" s="307"/>
      <c r="X77" s="308"/>
      <c r="Y77" s="283"/>
      <c r="Z77" s="290"/>
      <c r="AA77" s="307"/>
      <c r="AB77" s="308"/>
      <c r="AC77" s="282"/>
      <c r="AD77" s="301"/>
      <c r="AE77" s="282"/>
      <c r="AF77" s="301"/>
      <c r="AG77" s="282"/>
      <c r="AH77" s="301"/>
      <c r="AI77" s="302"/>
    </row>
    <row r="78" spans="1:35" x14ac:dyDescent="0.2">
      <c r="A78" s="732" t="s">
        <v>44</v>
      </c>
      <c r="B78" s="423" t="str">
        <f>$B$19</f>
        <v>Mor</v>
      </c>
      <c r="C78" s="278"/>
      <c r="D78" s="285"/>
      <c r="E78" s="303"/>
      <c r="F78" s="304"/>
      <c r="G78" s="279"/>
      <c r="H78" s="288"/>
      <c r="I78" s="303"/>
      <c r="J78" s="304"/>
      <c r="K78" s="278"/>
      <c r="L78" s="297"/>
      <c r="M78" s="278"/>
      <c r="N78" s="297"/>
      <c r="O78" s="278"/>
      <c r="P78" s="297"/>
      <c r="Q78" s="298"/>
      <c r="S78" s="732" t="s">
        <v>44</v>
      </c>
      <c r="T78" s="423" t="str">
        <f>$B$19</f>
        <v>Mor</v>
      </c>
      <c r="U78" s="278"/>
      <c r="V78" s="285"/>
      <c r="W78" s="303"/>
      <c r="X78" s="304"/>
      <c r="Y78" s="279"/>
      <c r="Z78" s="288"/>
      <c r="AA78" s="303"/>
      <c r="AB78" s="304"/>
      <c r="AC78" s="278"/>
      <c r="AD78" s="297"/>
      <c r="AE78" s="278"/>
      <c r="AF78" s="297"/>
      <c r="AG78" s="278"/>
      <c r="AH78" s="297"/>
      <c r="AI78" s="298"/>
    </row>
    <row r="79" spans="1:35" x14ac:dyDescent="0.2">
      <c r="A79" s="733"/>
      <c r="B79" s="424" t="str">
        <f>$B$20</f>
        <v>Aft</v>
      </c>
      <c r="C79" s="411"/>
      <c r="D79" s="412"/>
      <c r="E79" s="413"/>
      <c r="F79" s="414"/>
      <c r="G79" s="415"/>
      <c r="H79" s="416"/>
      <c r="I79" s="413"/>
      <c r="J79" s="414"/>
      <c r="K79" s="438"/>
      <c r="L79" s="417"/>
      <c r="M79" s="438"/>
      <c r="N79" s="417"/>
      <c r="O79" s="438"/>
      <c r="P79" s="417"/>
      <c r="Q79" s="418"/>
      <c r="S79" s="733"/>
      <c r="T79" s="424" t="str">
        <f>$B$20</f>
        <v>Aft</v>
      </c>
      <c r="U79" s="411"/>
      <c r="V79" s="412"/>
      <c r="W79" s="413"/>
      <c r="X79" s="414"/>
      <c r="Y79" s="415"/>
      <c r="Z79" s="416"/>
      <c r="AA79" s="413"/>
      <c r="AB79" s="414"/>
      <c r="AC79" s="438"/>
      <c r="AD79" s="417"/>
      <c r="AE79" s="438"/>
      <c r="AF79" s="417"/>
      <c r="AG79" s="438"/>
      <c r="AH79" s="417"/>
      <c r="AI79" s="410"/>
    </row>
    <row r="80" spans="1:35" ht="13.5" thickBot="1" x14ac:dyDescent="0.25">
      <c r="A80" s="734"/>
      <c r="B80" s="425" t="str">
        <f>$B$21</f>
        <v>Evn</v>
      </c>
      <c r="C80" s="280"/>
      <c r="D80" s="286"/>
      <c r="E80" s="437"/>
      <c r="F80" s="306"/>
      <c r="G80" s="281"/>
      <c r="H80" s="289"/>
      <c r="I80" s="305"/>
      <c r="J80" s="306"/>
      <c r="K80" s="284"/>
      <c r="L80" s="299"/>
      <c r="M80" s="284"/>
      <c r="N80" s="299"/>
      <c r="O80" s="284"/>
      <c r="P80" s="299"/>
      <c r="Q80" s="300"/>
      <c r="S80" s="734"/>
      <c r="T80" s="425" t="str">
        <f>$B$21</f>
        <v>Evn</v>
      </c>
      <c r="U80" s="280"/>
      <c r="V80" s="286"/>
      <c r="W80" s="437"/>
      <c r="X80" s="306"/>
      <c r="Y80" s="281"/>
      <c r="Z80" s="289"/>
      <c r="AA80" s="305"/>
      <c r="AB80" s="306"/>
      <c r="AC80" s="284"/>
      <c r="AD80" s="299"/>
      <c r="AE80" s="284"/>
      <c r="AF80" s="299"/>
      <c r="AG80" s="284"/>
      <c r="AH80" s="299"/>
      <c r="AI80" s="302"/>
    </row>
    <row r="81" spans="1:35" ht="13.5" thickBot="1" x14ac:dyDescent="0.25">
      <c r="A81" s="763" t="s">
        <v>172</v>
      </c>
      <c r="B81" s="764"/>
      <c r="C81" s="530">
        <f ca="1">OFFSET(YTP!$E$68,0,E43-1,1,1)</f>
        <v>0.75</v>
      </c>
      <c r="D81" s="211"/>
      <c r="E81" s="530">
        <f>SUM(E60:E80)</f>
        <v>0</v>
      </c>
      <c r="F81" s="211"/>
      <c r="G81" s="530">
        <f ca="1">OFFSET(YTP!$E$69,0,E43-1,1,1)</f>
        <v>1</v>
      </c>
      <c r="H81" s="211"/>
      <c r="I81" s="530">
        <f>SUM(I60:I80)</f>
        <v>0</v>
      </c>
      <c r="J81" s="211"/>
      <c r="K81" s="530">
        <f ca="1">OFFSET(YTP!$E$67,0,E43-1,1,1)</f>
        <v>3</v>
      </c>
      <c r="L81" s="530">
        <f>SUM(L60:L80)</f>
        <v>0</v>
      </c>
      <c r="M81" s="530">
        <f ca="1">OFFSET(YTP!$E$70,0,E43-1,1,1)</f>
        <v>3</v>
      </c>
      <c r="N81" s="530">
        <f>SUM(N60:N80)</f>
        <v>0</v>
      </c>
      <c r="O81" s="530">
        <f ca="1">OFFSET(YTP!$E$71,0,E43-1,1,1)</f>
        <v>0</v>
      </c>
      <c r="P81" s="530">
        <f>SUM(P60:P80)</f>
        <v>0</v>
      </c>
      <c r="Q81" s="142"/>
      <c r="S81" s="763" t="s">
        <v>172</v>
      </c>
      <c r="T81" s="764"/>
      <c r="U81" s="530">
        <f ca="1">OFFSET(YTP!$E$68,0,W43-1,1,1)</f>
        <v>0.25</v>
      </c>
      <c r="V81" s="211"/>
      <c r="W81" s="530">
        <f>SUM(W60:W80)</f>
        <v>0</v>
      </c>
      <c r="X81" s="211"/>
      <c r="Y81" s="530">
        <f ca="1">OFFSET(YTP!$E$69,0,W43-1,1,1)</f>
        <v>5</v>
      </c>
      <c r="Z81" s="211"/>
      <c r="AA81" s="530">
        <f>SUM(AA60:AA80)</f>
        <v>0</v>
      </c>
      <c r="AB81" s="211"/>
      <c r="AC81" s="530">
        <f ca="1">OFFSET(YTP!$E$67,0,W43-1,1,1)</f>
        <v>3</v>
      </c>
      <c r="AD81" s="530">
        <f>SUM(AD60:AD80)</f>
        <v>0</v>
      </c>
      <c r="AE81" s="530">
        <f ca="1">OFFSET(YTP!$E$70,0,W43-1,1,1)</f>
        <v>2</v>
      </c>
      <c r="AF81" s="530">
        <f>SUM(AF60:AF80)</f>
        <v>0</v>
      </c>
      <c r="AG81" s="530">
        <f ca="1">OFFSET(YTP!$E$71,0,W43-1,1,1)</f>
        <v>0</v>
      </c>
      <c r="AH81" s="530">
        <f>SUM(AH60:AH80)</f>
        <v>0</v>
      </c>
      <c r="AI81" s="142"/>
    </row>
    <row r="82" spans="1:35" x14ac:dyDescent="0.2">
      <c r="N82" s="118"/>
      <c r="P82" s="118"/>
      <c r="Q82" s="118"/>
      <c r="AC82" s="118"/>
      <c r="AD82" s="118"/>
    </row>
    <row r="83" spans="1:35" x14ac:dyDescent="0.2">
      <c r="N83" s="118"/>
      <c r="P83" s="118"/>
      <c r="Q83" s="118"/>
      <c r="AC83" s="118"/>
      <c r="AD83" s="118"/>
    </row>
    <row r="84" spans="1:35" x14ac:dyDescent="0.2">
      <c r="N84" s="118"/>
      <c r="P84" s="118"/>
      <c r="Q84" s="118"/>
      <c r="AC84" s="118"/>
      <c r="AD84" s="118"/>
    </row>
    <row r="85" spans="1:35" x14ac:dyDescent="0.2">
      <c r="N85" s="118"/>
      <c r="P85" s="118"/>
      <c r="Q85" s="118"/>
      <c r="AC85" s="118"/>
      <c r="AD85" s="118"/>
    </row>
    <row r="86" spans="1:35" x14ac:dyDescent="0.2">
      <c r="N86" s="118"/>
      <c r="P86" s="118"/>
      <c r="Q86" s="118"/>
      <c r="AC86" s="118"/>
      <c r="AD86" s="118"/>
    </row>
    <row r="87" spans="1:35" x14ac:dyDescent="0.2">
      <c r="N87" s="118"/>
      <c r="P87" s="118"/>
      <c r="Q87" s="118"/>
      <c r="AC87" s="118"/>
      <c r="AD87" s="118"/>
    </row>
    <row r="88" spans="1:35" x14ac:dyDescent="0.2">
      <c r="N88" s="118"/>
      <c r="P88" s="118"/>
      <c r="Q88" s="118"/>
      <c r="AC88" s="118"/>
      <c r="AD88" s="118"/>
    </row>
    <row r="89" spans="1:35" x14ac:dyDescent="0.2">
      <c r="N89" s="118"/>
      <c r="P89" s="118"/>
      <c r="Q89" s="118"/>
      <c r="AC89" s="118"/>
      <c r="AD89" s="118"/>
    </row>
    <row r="90" spans="1:35" x14ac:dyDescent="0.2">
      <c r="N90" s="118"/>
      <c r="P90" s="118"/>
      <c r="Q90" s="118"/>
      <c r="AC90" s="118"/>
      <c r="AD90" s="118"/>
    </row>
    <row r="91" spans="1:35" x14ac:dyDescent="0.2">
      <c r="N91" s="118"/>
      <c r="P91" s="118"/>
      <c r="Q91" s="118"/>
      <c r="AC91" s="118"/>
      <c r="AD91" s="118"/>
    </row>
    <row r="92" spans="1:35" x14ac:dyDescent="0.2">
      <c r="N92" s="118"/>
      <c r="P92" s="118"/>
      <c r="Q92" s="118"/>
      <c r="AC92" s="118"/>
      <c r="AD92" s="118"/>
    </row>
    <row r="93" spans="1:35" x14ac:dyDescent="0.2">
      <c r="N93" s="118"/>
      <c r="P93" s="118"/>
      <c r="Q93" s="118"/>
      <c r="AC93" s="118"/>
      <c r="AD93" s="118"/>
    </row>
    <row r="94" spans="1:35" x14ac:dyDescent="0.2">
      <c r="N94" s="118"/>
      <c r="P94" s="118"/>
      <c r="Q94" s="118"/>
      <c r="AC94" s="118"/>
      <c r="AD94" s="118"/>
    </row>
    <row r="95" spans="1:35" x14ac:dyDescent="0.2">
      <c r="N95" s="118"/>
      <c r="P95" s="118"/>
      <c r="Q95" s="118"/>
      <c r="AC95" s="118"/>
      <c r="AD95" s="118"/>
    </row>
    <row r="96" spans="1:35" x14ac:dyDescent="0.2">
      <c r="N96" s="118"/>
      <c r="P96" s="118"/>
      <c r="Q96" s="118"/>
      <c r="AC96" s="118"/>
      <c r="AD96" s="118"/>
    </row>
    <row r="97" spans="18:18" s="118" customFormat="1" x14ac:dyDescent="0.2">
      <c r="R97" s="27"/>
    </row>
    <row r="98" spans="18:18" s="118" customFormat="1" x14ac:dyDescent="0.2">
      <c r="R98" s="27"/>
    </row>
    <row r="99" spans="18:18" s="118" customFormat="1" x14ac:dyDescent="0.2">
      <c r="R99" s="27"/>
    </row>
    <row r="100" spans="18:18" s="118" customFormat="1" x14ac:dyDescent="0.2">
      <c r="R100" s="27"/>
    </row>
    <row r="101" spans="18:18" s="118" customFormat="1" x14ac:dyDescent="0.2">
      <c r="R101" s="27"/>
    </row>
    <row r="102" spans="18:18" s="118" customFormat="1" x14ac:dyDescent="0.2">
      <c r="R102" s="27"/>
    </row>
    <row r="103" spans="18:18" s="118" customFormat="1" x14ac:dyDescent="0.2">
      <c r="R103" s="27"/>
    </row>
    <row r="104" spans="18:18" s="118" customFormat="1" x14ac:dyDescent="0.2">
      <c r="R104" s="27"/>
    </row>
    <row r="105" spans="18:18" s="118" customFormat="1" x14ac:dyDescent="0.2">
      <c r="R105" s="27"/>
    </row>
    <row r="106" spans="18:18" s="118" customFormat="1" x14ac:dyDescent="0.2">
      <c r="R106" s="27"/>
    </row>
    <row r="107" spans="18:18" s="118" customFormat="1" x14ac:dyDescent="0.2">
      <c r="R107" s="27"/>
    </row>
    <row r="108" spans="18:18" s="118" customFormat="1" x14ac:dyDescent="0.2">
      <c r="R108" s="27"/>
    </row>
    <row r="109" spans="18:18" s="118" customFormat="1" x14ac:dyDescent="0.2">
      <c r="R109" s="27"/>
    </row>
    <row r="110" spans="18:18" s="118" customFormat="1" x14ac:dyDescent="0.2">
      <c r="R110" s="27"/>
    </row>
    <row r="111" spans="18:18" s="118" customFormat="1" x14ac:dyDescent="0.2">
      <c r="R111" s="27"/>
    </row>
    <row r="112" spans="18:18" s="118" customFormat="1" x14ac:dyDescent="0.2">
      <c r="R112" s="27"/>
    </row>
    <row r="113" spans="18:18" s="118" customFormat="1" x14ac:dyDescent="0.2">
      <c r="R113" s="27"/>
    </row>
    <row r="114" spans="18:18" s="118" customFormat="1" x14ac:dyDescent="0.2">
      <c r="R114" s="27"/>
    </row>
    <row r="115" spans="18:18" s="118" customFormat="1" x14ac:dyDescent="0.2">
      <c r="R115" s="27"/>
    </row>
    <row r="116" spans="18:18" s="118" customFormat="1" x14ac:dyDescent="0.2">
      <c r="R116" s="27"/>
    </row>
    <row r="117" spans="18:18" s="118" customFormat="1" x14ac:dyDescent="0.2">
      <c r="R117" s="27"/>
    </row>
    <row r="118" spans="18:18" s="118" customFormat="1" x14ac:dyDescent="0.2">
      <c r="R118" s="27"/>
    </row>
    <row r="119" spans="18:18" s="118" customFormat="1" x14ac:dyDescent="0.2">
      <c r="R119" s="27"/>
    </row>
    <row r="120" spans="18:18" s="118" customFormat="1" x14ac:dyDescent="0.2">
      <c r="R120" s="27"/>
    </row>
    <row r="121" spans="18:18" s="118" customFormat="1" x14ac:dyDescent="0.2">
      <c r="R121" s="27"/>
    </row>
    <row r="122" spans="18:18" s="118" customFormat="1" x14ac:dyDescent="0.2">
      <c r="R122" s="27"/>
    </row>
    <row r="123" spans="18:18" s="118" customFormat="1" x14ac:dyDescent="0.2">
      <c r="R123" s="27"/>
    </row>
    <row r="124" spans="18:18" s="118" customFormat="1" x14ac:dyDescent="0.2">
      <c r="R124" s="27"/>
    </row>
    <row r="125" spans="18:18" s="118" customFormat="1" x14ac:dyDescent="0.2">
      <c r="R125" s="27"/>
    </row>
    <row r="126" spans="18:18" s="118" customFormat="1" x14ac:dyDescent="0.2">
      <c r="R126" s="27"/>
    </row>
    <row r="127" spans="18:18" s="118" customFormat="1" x14ac:dyDescent="0.2">
      <c r="R127" s="27"/>
    </row>
    <row r="128" spans="18:18" s="118" customFormat="1" x14ac:dyDescent="0.2">
      <c r="R128" s="27"/>
    </row>
    <row r="129" spans="18:18" s="118" customFormat="1" x14ac:dyDescent="0.2">
      <c r="R129" s="27"/>
    </row>
    <row r="130" spans="18:18" s="118" customFormat="1" x14ac:dyDescent="0.2">
      <c r="R130" s="27"/>
    </row>
    <row r="131" spans="18:18" s="118" customFormat="1" x14ac:dyDescent="0.2">
      <c r="R131" s="27"/>
    </row>
    <row r="132" spans="18:18" s="118" customFormat="1" x14ac:dyDescent="0.2">
      <c r="R132" s="27"/>
    </row>
    <row r="133" spans="18:18" s="118" customFormat="1" x14ac:dyDescent="0.2">
      <c r="R133" s="27"/>
    </row>
    <row r="134" spans="18:18" s="118" customFormat="1" x14ac:dyDescent="0.2">
      <c r="R134" s="27"/>
    </row>
    <row r="135" spans="18:18" s="118" customFormat="1" x14ac:dyDescent="0.2">
      <c r="R135" s="27"/>
    </row>
    <row r="136" spans="18:18" s="118" customFormat="1" x14ac:dyDescent="0.2">
      <c r="R136" s="27"/>
    </row>
    <row r="137" spans="18:18" s="118" customFormat="1" x14ac:dyDescent="0.2">
      <c r="R137" s="27"/>
    </row>
    <row r="138" spans="18:18" s="118" customFormat="1" x14ac:dyDescent="0.2">
      <c r="R138" s="27"/>
    </row>
    <row r="139" spans="18:18" s="118" customFormat="1" x14ac:dyDescent="0.2">
      <c r="R139" s="27"/>
    </row>
    <row r="140" spans="18:18" s="118" customFormat="1" x14ac:dyDescent="0.2">
      <c r="R140" s="27"/>
    </row>
    <row r="141" spans="18:18" s="118" customFormat="1" x14ac:dyDescent="0.2">
      <c r="R141" s="27"/>
    </row>
    <row r="142" spans="18:18" s="118" customFormat="1" x14ac:dyDescent="0.2">
      <c r="R142" s="27"/>
    </row>
    <row r="143" spans="18:18" s="118" customFormat="1" x14ac:dyDescent="0.2">
      <c r="R143" s="27"/>
    </row>
    <row r="144" spans="18:18" s="118" customFormat="1" x14ac:dyDescent="0.2">
      <c r="R144" s="27"/>
    </row>
    <row r="145" spans="18:18" s="118" customFormat="1" x14ac:dyDescent="0.2">
      <c r="R145" s="27"/>
    </row>
    <row r="146" spans="18:18" s="118" customFormat="1" x14ac:dyDescent="0.2">
      <c r="R146" s="27"/>
    </row>
    <row r="147" spans="18:18" s="118" customFormat="1" x14ac:dyDescent="0.2">
      <c r="R147" s="27"/>
    </row>
    <row r="148" spans="18:18" s="118" customFormat="1" x14ac:dyDescent="0.2">
      <c r="R148" s="27"/>
    </row>
    <row r="149" spans="18:18" s="118" customFormat="1" x14ac:dyDescent="0.2">
      <c r="R149" s="27"/>
    </row>
    <row r="150" spans="18:18" s="118" customFormat="1" x14ac:dyDescent="0.2">
      <c r="R150" s="27"/>
    </row>
    <row r="151" spans="18:18" s="118" customFormat="1" x14ac:dyDescent="0.2">
      <c r="R151" s="27"/>
    </row>
    <row r="152" spans="18:18" s="118" customFormat="1" x14ac:dyDescent="0.2">
      <c r="R152" s="27"/>
    </row>
    <row r="153" spans="18:18" s="118" customFormat="1" x14ac:dyDescent="0.2">
      <c r="R153" s="27"/>
    </row>
    <row r="154" spans="18:18" s="118" customFormat="1" x14ac:dyDescent="0.2">
      <c r="R154" s="27"/>
    </row>
    <row r="155" spans="18:18" s="118" customFormat="1" x14ac:dyDescent="0.2">
      <c r="R155" s="27"/>
    </row>
    <row r="156" spans="18:18" s="118" customFormat="1" x14ac:dyDescent="0.2">
      <c r="R156" s="27"/>
    </row>
    <row r="157" spans="18:18" s="118" customFormat="1" x14ac:dyDescent="0.2">
      <c r="R157" s="27"/>
    </row>
    <row r="158" spans="18:18" s="118" customFormat="1" x14ac:dyDescent="0.2">
      <c r="R158" s="27"/>
    </row>
    <row r="159" spans="18:18" s="118" customFormat="1" x14ac:dyDescent="0.2">
      <c r="R159" s="27"/>
    </row>
    <row r="160" spans="18:18" s="118" customFormat="1" x14ac:dyDescent="0.2">
      <c r="R160" s="27"/>
    </row>
    <row r="161" spans="18:18" s="118" customFormat="1" x14ac:dyDescent="0.2">
      <c r="R161" s="27"/>
    </row>
    <row r="162" spans="18:18" s="118" customFormat="1" x14ac:dyDescent="0.2">
      <c r="R162" s="27"/>
    </row>
    <row r="163" spans="18:18" s="118" customFormat="1" x14ac:dyDescent="0.2">
      <c r="R163" s="27"/>
    </row>
    <row r="164" spans="18:18" s="118" customFormat="1" x14ac:dyDescent="0.2">
      <c r="R164" s="27"/>
    </row>
    <row r="165" spans="18:18" s="118" customFormat="1" x14ac:dyDescent="0.2">
      <c r="R165" s="27"/>
    </row>
    <row r="166" spans="18:18" s="118" customFormat="1" x14ac:dyDescent="0.2">
      <c r="R166" s="27"/>
    </row>
    <row r="167" spans="18:18" s="118" customFormat="1" x14ac:dyDescent="0.2">
      <c r="R167" s="27"/>
    </row>
    <row r="168" spans="18:18" s="118" customFormat="1" x14ac:dyDescent="0.2">
      <c r="R168" s="27"/>
    </row>
    <row r="169" spans="18:18" s="118" customFormat="1" x14ac:dyDescent="0.2">
      <c r="R169" s="27"/>
    </row>
    <row r="170" spans="18:18" s="118" customFormat="1" x14ac:dyDescent="0.2">
      <c r="R170" s="27"/>
    </row>
    <row r="171" spans="18:18" s="118" customFormat="1" x14ac:dyDescent="0.2">
      <c r="R171" s="27"/>
    </row>
    <row r="172" spans="18:18" s="118" customFormat="1" x14ac:dyDescent="0.2">
      <c r="R172" s="27"/>
    </row>
    <row r="173" spans="18:18" s="118" customFormat="1" x14ac:dyDescent="0.2">
      <c r="R173" s="27"/>
    </row>
    <row r="174" spans="18:18" s="118" customFormat="1" x14ac:dyDescent="0.2">
      <c r="R174" s="27"/>
    </row>
    <row r="175" spans="18:18" s="118" customFormat="1" x14ac:dyDescent="0.2">
      <c r="R175" s="27"/>
    </row>
    <row r="176" spans="18:18" s="118" customFormat="1" x14ac:dyDescent="0.2">
      <c r="R176" s="27"/>
    </row>
    <row r="177" spans="18:18" s="118" customFormat="1" x14ac:dyDescent="0.2">
      <c r="R177" s="27"/>
    </row>
    <row r="178" spans="18:18" s="118" customFormat="1" x14ac:dyDescent="0.2">
      <c r="R178" s="27"/>
    </row>
    <row r="179" spans="18:18" s="118" customFormat="1" x14ac:dyDescent="0.2">
      <c r="R179" s="27"/>
    </row>
    <row r="180" spans="18:18" s="118" customFormat="1" x14ac:dyDescent="0.2">
      <c r="R180" s="27"/>
    </row>
    <row r="181" spans="18:18" s="118" customFormat="1" x14ac:dyDescent="0.2">
      <c r="R181" s="27"/>
    </row>
    <row r="182" spans="18:18" s="118" customFormat="1" x14ac:dyDescent="0.2">
      <c r="R182" s="27"/>
    </row>
    <row r="183" spans="18:18" s="118" customFormat="1" x14ac:dyDescent="0.2">
      <c r="R183" s="27"/>
    </row>
    <row r="184" spans="18:18" s="118" customFormat="1" x14ac:dyDescent="0.2">
      <c r="R184" s="27"/>
    </row>
    <row r="185" spans="18:18" s="118" customFormat="1" x14ac:dyDescent="0.2">
      <c r="R185" s="27"/>
    </row>
    <row r="186" spans="18:18" s="118" customFormat="1" x14ac:dyDescent="0.2">
      <c r="R186" s="27"/>
    </row>
    <row r="187" spans="18:18" s="118" customFormat="1" x14ac:dyDescent="0.2">
      <c r="R187" s="27"/>
    </row>
    <row r="188" spans="18:18" s="118" customFormat="1" x14ac:dyDescent="0.2">
      <c r="R188" s="27"/>
    </row>
    <row r="189" spans="18:18" s="118" customFormat="1" x14ac:dyDescent="0.2">
      <c r="R189" s="27"/>
    </row>
    <row r="190" spans="18:18" s="118" customFormat="1" x14ac:dyDescent="0.2">
      <c r="R190" s="27"/>
    </row>
    <row r="191" spans="18:18" s="118" customFormat="1" x14ac:dyDescent="0.2">
      <c r="R191" s="27"/>
    </row>
    <row r="192" spans="18:18" s="118" customFormat="1" x14ac:dyDescent="0.2">
      <c r="R192" s="27"/>
    </row>
    <row r="193" spans="18:18" s="118" customFormat="1" x14ac:dyDescent="0.2">
      <c r="R193" s="27"/>
    </row>
    <row r="194" spans="18:18" s="118" customFormat="1" x14ac:dyDescent="0.2">
      <c r="R194" s="27"/>
    </row>
    <row r="195" spans="18:18" s="118" customFormat="1" x14ac:dyDescent="0.2">
      <c r="R195" s="27"/>
    </row>
    <row r="196" spans="18:18" s="118" customFormat="1" x14ac:dyDescent="0.2">
      <c r="R196" s="27"/>
    </row>
    <row r="197" spans="18:18" s="118" customFormat="1" x14ac:dyDescent="0.2">
      <c r="R197" s="27"/>
    </row>
    <row r="198" spans="18:18" s="118" customFormat="1" x14ac:dyDescent="0.2">
      <c r="R198" s="27"/>
    </row>
    <row r="199" spans="18:18" s="118" customFormat="1" x14ac:dyDescent="0.2">
      <c r="R199" s="27"/>
    </row>
    <row r="200" spans="18:18" s="118" customFormat="1" x14ac:dyDescent="0.2">
      <c r="R200" s="27"/>
    </row>
    <row r="201" spans="18:18" s="118" customFormat="1" x14ac:dyDescent="0.2">
      <c r="R201" s="27"/>
    </row>
    <row r="202" spans="18:18" s="118" customFormat="1" x14ac:dyDescent="0.2">
      <c r="R202" s="27"/>
    </row>
    <row r="203" spans="18:18" s="118" customFormat="1" x14ac:dyDescent="0.2">
      <c r="R203" s="27"/>
    </row>
    <row r="204" spans="18:18" s="118" customFormat="1" x14ac:dyDescent="0.2">
      <c r="R204" s="27"/>
    </row>
    <row r="205" spans="18:18" s="118" customFormat="1" x14ac:dyDescent="0.2">
      <c r="R205" s="27"/>
    </row>
    <row r="206" spans="18:18" s="118" customFormat="1" x14ac:dyDescent="0.2">
      <c r="R206" s="27"/>
    </row>
    <row r="207" spans="18:18" s="118" customFormat="1" x14ac:dyDescent="0.2">
      <c r="R207" s="27"/>
    </row>
    <row r="208" spans="18:18" s="118" customFormat="1" x14ac:dyDescent="0.2">
      <c r="R208" s="27"/>
    </row>
    <row r="209" spans="18:18" s="118" customFormat="1" x14ac:dyDescent="0.2">
      <c r="R209" s="27"/>
    </row>
    <row r="210" spans="18:18" s="118" customFormat="1" x14ac:dyDescent="0.2">
      <c r="R210" s="27"/>
    </row>
    <row r="211" spans="18:18" s="118" customFormat="1" x14ac:dyDescent="0.2">
      <c r="R211" s="27"/>
    </row>
    <row r="212" spans="18:18" s="118" customFormat="1" x14ac:dyDescent="0.2">
      <c r="R212" s="27"/>
    </row>
    <row r="213" spans="18:18" s="118" customFormat="1" x14ac:dyDescent="0.2">
      <c r="R213" s="27"/>
    </row>
    <row r="214" spans="18:18" s="118" customFormat="1" x14ac:dyDescent="0.2">
      <c r="R214" s="27"/>
    </row>
    <row r="215" spans="18:18" s="118" customFormat="1" x14ac:dyDescent="0.2">
      <c r="R215" s="27"/>
    </row>
    <row r="216" spans="18:18" s="118" customFormat="1" x14ac:dyDescent="0.2">
      <c r="R216" s="27"/>
    </row>
    <row r="217" spans="18:18" s="118" customFormat="1" x14ac:dyDescent="0.2">
      <c r="R217" s="27"/>
    </row>
    <row r="218" spans="18:18" s="118" customFormat="1" x14ac:dyDescent="0.2">
      <c r="R218" s="27"/>
    </row>
    <row r="219" spans="18:18" s="118" customFormat="1" x14ac:dyDescent="0.2">
      <c r="R219" s="27"/>
    </row>
    <row r="220" spans="18:18" s="118" customFormat="1" x14ac:dyDescent="0.2">
      <c r="R220" s="27"/>
    </row>
    <row r="221" spans="18:18" s="118" customFormat="1" x14ac:dyDescent="0.2">
      <c r="R221" s="27"/>
    </row>
    <row r="222" spans="18:18" s="118" customFormat="1" x14ac:dyDescent="0.2">
      <c r="R222" s="27"/>
    </row>
    <row r="223" spans="18:18" s="118" customFormat="1" x14ac:dyDescent="0.2">
      <c r="R223" s="27"/>
    </row>
    <row r="224" spans="18:18" s="118" customFormat="1" x14ac:dyDescent="0.2">
      <c r="R224" s="27"/>
    </row>
    <row r="225" spans="18:18" s="118" customFormat="1" x14ac:dyDescent="0.2">
      <c r="R225" s="27"/>
    </row>
    <row r="226" spans="18:18" s="118" customFormat="1" x14ac:dyDescent="0.2">
      <c r="R226" s="27"/>
    </row>
    <row r="227" spans="18:18" s="118" customFormat="1" x14ac:dyDescent="0.2">
      <c r="R227" s="27"/>
    </row>
    <row r="228" spans="18:18" s="118" customFormat="1" x14ac:dyDescent="0.2">
      <c r="R228" s="27"/>
    </row>
    <row r="229" spans="18:18" s="118" customFormat="1" x14ac:dyDescent="0.2">
      <c r="R229" s="27"/>
    </row>
    <row r="230" spans="18:18" s="118" customFormat="1" x14ac:dyDescent="0.2">
      <c r="R230" s="27"/>
    </row>
    <row r="231" spans="18:18" s="118" customFormat="1" x14ac:dyDescent="0.2">
      <c r="R231" s="27"/>
    </row>
    <row r="232" spans="18:18" s="118" customFormat="1" x14ac:dyDescent="0.2">
      <c r="R232" s="27"/>
    </row>
    <row r="233" spans="18:18" s="118" customFormat="1" x14ac:dyDescent="0.2">
      <c r="R233" s="27"/>
    </row>
    <row r="234" spans="18:18" s="118" customFormat="1" x14ac:dyDescent="0.2">
      <c r="R234" s="27"/>
    </row>
    <row r="235" spans="18:18" s="118" customFormat="1" x14ac:dyDescent="0.2">
      <c r="R235" s="27"/>
    </row>
    <row r="236" spans="18:18" s="118" customFormat="1" x14ac:dyDescent="0.2">
      <c r="R236" s="27"/>
    </row>
    <row r="237" spans="18:18" s="118" customFormat="1" x14ac:dyDescent="0.2">
      <c r="R237" s="27"/>
    </row>
    <row r="238" spans="18:18" s="118" customFormat="1" x14ac:dyDescent="0.2">
      <c r="R238" s="27"/>
    </row>
    <row r="239" spans="18:18" s="118" customFormat="1" x14ac:dyDescent="0.2">
      <c r="R239" s="27"/>
    </row>
    <row r="240" spans="18:18" s="118" customFormat="1" x14ac:dyDescent="0.2">
      <c r="R240" s="27"/>
    </row>
    <row r="241" spans="18:18" s="118" customFormat="1" x14ac:dyDescent="0.2">
      <c r="R241" s="27"/>
    </row>
    <row r="242" spans="18:18" s="118" customFormat="1" x14ac:dyDescent="0.2">
      <c r="R242" s="27"/>
    </row>
    <row r="243" spans="18:18" s="118" customFormat="1" x14ac:dyDescent="0.2">
      <c r="R243" s="27"/>
    </row>
    <row r="244" spans="18:18" s="118" customFormat="1" x14ac:dyDescent="0.2">
      <c r="R244" s="27"/>
    </row>
    <row r="245" spans="18:18" s="118" customFormat="1" x14ac:dyDescent="0.2">
      <c r="R245" s="27"/>
    </row>
    <row r="246" spans="18:18" s="118" customFormat="1" x14ac:dyDescent="0.2">
      <c r="R246" s="27"/>
    </row>
    <row r="247" spans="18:18" s="118" customFormat="1" x14ac:dyDescent="0.2">
      <c r="R247" s="27"/>
    </row>
    <row r="248" spans="18:18" s="118" customFormat="1" x14ac:dyDescent="0.2">
      <c r="R248" s="27"/>
    </row>
    <row r="249" spans="18:18" s="118" customFormat="1" x14ac:dyDescent="0.2">
      <c r="R249" s="27"/>
    </row>
    <row r="250" spans="18:18" s="118" customFormat="1" x14ac:dyDescent="0.2">
      <c r="R250" s="27"/>
    </row>
    <row r="251" spans="18:18" s="118" customFormat="1" x14ac:dyDescent="0.2">
      <c r="R251" s="27"/>
    </row>
    <row r="252" spans="18:18" s="118" customFormat="1" x14ac:dyDescent="0.2">
      <c r="R252" s="27"/>
    </row>
    <row r="253" spans="18:18" s="118" customFormat="1" x14ac:dyDescent="0.2">
      <c r="R253" s="27"/>
    </row>
    <row r="254" spans="18:18" s="118" customFormat="1" x14ac:dyDescent="0.2">
      <c r="R254" s="27"/>
    </row>
    <row r="255" spans="18:18" s="118" customFormat="1" x14ac:dyDescent="0.2">
      <c r="R255" s="27"/>
    </row>
    <row r="256" spans="18:18" s="118" customFormat="1" x14ac:dyDescent="0.2">
      <c r="R256" s="27"/>
    </row>
    <row r="257" spans="18:18" s="118" customFormat="1" x14ac:dyDescent="0.2">
      <c r="R257" s="27"/>
    </row>
    <row r="258" spans="18:18" s="118" customFormat="1" x14ac:dyDescent="0.2">
      <c r="R258" s="27"/>
    </row>
    <row r="259" spans="18:18" s="118" customFormat="1" x14ac:dyDescent="0.2">
      <c r="R259" s="27"/>
    </row>
    <row r="260" spans="18:18" s="118" customFormat="1" x14ac:dyDescent="0.2">
      <c r="R260" s="27"/>
    </row>
    <row r="261" spans="18:18" s="118" customFormat="1" x14ac:dyDescent="0.2">
      <c r="R261" s="27"/>
    </row>
    <row r="262" spans="18:18" s="118" customFormat="1" x14ac:dyDescent="0.2">
      <c r="R262" s="27"/>
    </row>
    <row r="263" spans="18:18" s="118" customFormat="1" x14ac:dyDescent="0.2">
      <c r="R263" s="27"/>
    </row>
    <row r="264" spans="18:18" s="118" customFormat="1" x14ac:dyDescent="0.2">
      <c r="R264" s="27"/>
    </row>
    <row r="265" spans="18:18" s="118" customFormat="1" x14ac:dyDescent="0.2">
      <c r="R265" s="27"/>
    </row>
    <row r="266" spans="18:18" s="118" customFormat="1" x14ac:dyDescent="0.2">
      <c r="R266" s="27"/>
    </row>
    <row r="267" spans="18:18" s="118" customFormat="1" x14ac:dyDescent="0.2">
      <c r="R267" s="27"/>
    </row>
    <row r="268" spans="18:18" s="118" customFormat="1" x14ac:dyDescent="0.2">
      <c r="R268" s="27"/>
    </row>
    <row r="269" spans="18:18" s="118" customFormat="1" x14ac:dyDescent="0.2">
      <c r="R269" s="27"/>
    </row>
    <row r="270" spans="18:18" s="118" customFormat="1" x14ac:dyDescent="0.2">
      <c r="R270" s="27"/>
    </row>
    <row r="271" spans="18:18" s="118" customFormat="1" x14ac:dyDescent="0.2">
      <c r="R271" s="27"/>
    </row>
    <row r="272" spans="18:18" s="118" customFormat="1" x14ac:dyDescent="0.2">
      <c r="R272" s="27"/>
    </row>
    <row r="273" spans="18:18" s="118" customFormat="1" x14ac:dyDescent="0.2">
      <c r="R273" s="27"/>
    </row>
    <row r="274" spans="18:18" s="118" customFormat="1" x14ac:dyDescent="0.2">
      <c r="R274" s="27"/>
    </row>
    <row r="275" spans="18:18" s="118" customFormat="1" x14ac:dyDescent="0.2">
      <c r="R275" s="27"/>
    </row>
    <row r="276" spans="18:18" s="118" customFormat="1" x14ac:dyDescent="0.2">
      <c r="R276" s="27"/>
    </row>
    <row r="277" spans="18:18" s="118" customFormat="1" x14ac:dyDescent="0.2">
      <c r="R277" s="27"/>
    </row>
    <row r="278" spans="18:18" s="118" customFormat="1" x14ac:dyDescent="0.2">
      <c r="R278" s="27"/>
    </row>
    <row r="279" spans="18:18" s="118" customFormat="1" x14ac:dyDescent="0.2">
      <c r="R279" s="27"/>
    </row>
    <row r="280" spans="18:18" s="118" customFormat="1" x14ac:dyDescent="0.2">
      <c r="R280" s="27"/>
    </row>
    <row r="281" spans="18:18" s="118" customFormat="1" x14ac:dyDescent="0.2">
      <c r="R281" s="27"/>
    </row>
    <row r="282" spans="18:18" s="118" customFormat="1" x14ac:dyDescent="0.2">
      <c r="R282" s="27"/>
    </row>
    <row r="283" spans="18:18" s="118" customFormat="1" x14ac:dyDescent="0.2">
      <c r="R283" s="27"/>
    </row>
    <row r="284" spans="18:18" s="118" customFormat="1" x14ac:dyDescent="0.2">
      <c r="R284" s="27"/>
    </row>
    <row r="285" spans="18:18" s="118" customFormat="1" x14ac:dyDescent="0.2">
      <c r="R285" s="27"/>
    </row>
    <row r="286" spans="18:18" s="118" customFormat="1" x14ac:dyDescent="0.2">
      <c r="R286" s="27"/>
    </row>
    <row r="287" spans="18:18" s="118" customFormat="1" x14ac:dyDescent="0.2">
      <c r="R287" s="27"/>
    </row>
    <row r="288" spans="18:18" s="118" customFormat="1" x14ac:dyDescent="0.2">
      <c r="R288" s="27"/>
    </row>
    <row r="289" spans="18:18" s="118" customFormat="1" x14ac:dyDescent="0.2">
      <c r="R289" s="27"/>
    </row>
    <row r="290" spans="18:18" s="118" customFormat="1" x14ac:dyDescent="0.2">
      <c r="R290" s="27"/>
    </row>
    <row r="291" spans="18:18" s="118" customFormat="1" x14ac:dyDescent="0.2">
      <c r="R291" s="27"/>
    </row>
    <row r="292" spans="18:18" s="118" customFormat="1" x14ac:dyDescent="0.2">
      <c r="R292" s="27"/>
    </row>
    <row r="293" spans="18:18" s="118" customFormat="1" x14ac:dyDescent="0.2">
      <c r="R293" s="27"/>
    </row>
    <row r="294" spans="18:18" s="118" customFormat="1" x14ac:dyDescent="0.2">
      <c r="R294" s="27"/>
    </row>
    <row r="295" spans="18:18" s="118" customFormat="1" x14ac:dyDescent="0.2">
      <c r="R295" s="27"/>
    </row>
    <row r="296" spans="18:18" s="118" customFormat="1" x14ac:dyDescent="0.2">
      <c r="R296" s="27"/>
    </row>
    <row r="297" spans="18:18" s="118" customFormat="1" x14ac:dyDescent="0.2">
      <c r="R297" s="27"/>
    </row>
    <row r="298" spans="18:18" s="118" customFormat="1" x14ac:dyDescent="0.2">
      <c r="R298" s="27"/>
    </row>
    <row r="299" spans="18:18" s="118" customFormat="1" x14ac:dyDescent="0.2">
      <c r="R299" s="27"/>
    </row>
    <row r="300" spans="18:18" s="118" customFormat="1" x14ac:dyDescent="0.2">
      <c r="R300" s="27"/>
    </row>
    <row r="301" spans="18:18" s="118" customFormat="1" x14ac:dyDescent="0.2">
      <c r="R301" s="27"/>
    </row>
    <row r="302" spans="18:18" s="118" customFormat="1" x14ac:dyDescent="0.2">
      <c r="R302" s="27"/>
    </row>
    <row r="303" spans="18:18" s="118" customFormat="1" x14ac:dyDescent="0.2">
      <c r="R303" s="27"/>
    </row>
    <row r="304" spans="18:18" s="118" customFormat="1" x14ac:dyDescent="0.2">
      <c r="R304" s="27"/>
    </row>
    <row r="305" spans="18:18" s="118" customFormat="1" x14ac:dyDescent="0.2">
      <c r="R305" s="27"/>
    </row>
    <row r="306" spans="18:18" s="118" customFormat="1" x14ac:dyDescent="0.2">
      <c r="R306" s="27"/>
    </row>
    <row r="307" spans="18:18" s="118" customFormat="1" x14ac:dyDescent="0.2">
      <c r="R307" s="27"/>
    </row>
    <row r="308" spans="18:18" s="118" customFormat="1" x14ac:dyDescent="0.2">
      <c r="R308" s="27"/>
    </row>
    <row r="309" spans="18:18" s="118" customFormat="1" x14ac:dyDescent="0.2">
      <c r="R309" s="27"/>
    </row>
    <row r="310" spans="18:18" s="118" customFormat="1" x14ac:dyDescent="0.2">
      <c r="R310" s="27"/>
    </row>
    <row r="311" spans="18:18" s="118" customFormat="1" x14ac:dyDescent="0.2">
      <c r="R311" s="27"/>
    </row>
    <row r="312" spans="18:18" s="118" customFormat="1" x14ac:dyDescent="0.2">
      <c r="R312" s="27"/>
    </row>
    <row r="313" spans="18:18" s="118" customFormat="1" x14ac:dyDescent="0.2">
      <c r="R313" s="27"/>
    </row>
    <row r="314" spans="18:18" s="118" customFormat="1" x14ac:dyDescent="0.2">
      <c r="R314" s="27"/>
    </row>
    <row r="315" spans="18:18" s="118" customFormat="1" x14ac:dyDescent="0.2">
      <c r="R315" s="27"/>
    </row>
    <row r="316" spans="18:18" s="118" customFormat="1" x14ac:dyDescent="0.2">
      <c r="R316" s="27"/>
    </row>
    <row r="317" spans="18:18" s="118" customFormat="1" x14ac:dyDescent="0.2">
      <c r="R317" s="27"/>
    </row>
    <row r="318" spans="18:18" s="118" customFormat="1" x14ac:dyDescent="0.2">
      <c r="R318" s="27"/>
    </row>
    <row r="319" spans="18:18" s="118" customFormat="1" x14ac:dyDescent="0.2">
      <c r="R319" s="27"/>
    </row>
    <row r="320" spans="18:18" s="118" customFormat="1" x14ac:dyDescent="0.2">
      <c r="R320" s="27"/>
    </row>
    <row r="321" spans="18:18" s="118" customFormat="1" x14ac:dyDescent="0.2">
      <c r="R321" s="27"/>
    </row>
    <row r="322" spans="18:18" s="118" customFormat="1" x14ac:dyDescent="0.2">
      <c r="R322" s="27"/>
    </row>
    <row r="323" spans="18:18" s="118" customFormat="1" x14ac:dyDescent="0.2">
      <c r="R323" s="27"/>
    </row>
    <row r="324" spans="18:18" s="118" customFormat="1" x14ac:dyDescent="0.2">
      <c r="R324" s="27"/>
    </row>
    <row r="325" spans="18:18" s="118" customFormat="1" x14ac:dyDescent="0.2">
      <c r="R325" s="27"/>
    </row>
    <row r="326" spans="18:18" s="118" customFormat="1" x14ac:dyDescent="0.2">
      <c r="R326" s="27"/>
    </row>
    <row r="327" spans="18:18" s="118" customFormat="1" x14ac:dyDescent="0.2">
      <c r="R327" s="27"/>
    </row>
    <row r="328" spans="18:18" s="118" customFormat="1" x14ac:dyDescent="0.2">
      <c r="R328" s="27"/>
    </row>
    <row r="329" spans="18:18" s="118" customFormat="1" x14ac:dyDescent="0.2">
      <c r="R329" s="27"/>
    </row>
    <row r="330" spans="18:18" s="118" customFormat="1" x14ac:dyDescent="0.2">
      <c r="R330" s="27"/>
    </row>
    <row r="331" spans="18:18" s="118" customFormat="1" x14ac:dyDescent="0.2">
      <c r="R331" s="27"/>
    </row>
    <row r="332" spans="18:18" s="118" customFormat="1" x14ac:dyDescent="0.2">
      <c r="R332" s="27"/>
    </row>
    <row r="333" spans="18:18" s="118" customFormat="1" x14ac:dyDescent="0.2">
      <c r="R333" s="27"/>
    </row>
    <row r="334" spans="18:18" s="118" customFormat="1" x14ac:dyDescent="0.2">
      <c r="R334" s="27"/>
    </row>
    <row r="335" spans="18:18" s="118" customFormat="1" x14ac:dyDescent="0.2">
      <c r="R335" s="27"/>
    </row>
    <row r="336" spans="18:18" s="118" customFormat="1" x14ac:dyDescent="0.2">
      <c r="R336" s="27"/>
    </row>
    <row r="337" spans="18:18" s="118" customFormat="1" x14ac:dyDescent="0.2">
      <c r="R337" s="27"/>
    </row>
    <row r="338" spans="18:18" s="118" customFormat="1" x14ac:dyDescent="0.2">
      <c r="R338" s="27"/>
    </row>
    <row r="339" spans="18:18" s="118" customFormat="1" x14ac:dyDescent="0.2">
      <c r="R339" s="27"/>
    </row>
    <row r="340" spans="18:18" s="118" customFormat="1" x14ac:dyDescent="0.2">
      <c r="R340" s="27"/>
    </row>
    <row r="341" spans="18:18" s="118" customFormat="1" x14ac:dyDescent="0.2">
      <c r="R341" s="27"/>
    </row>
    <row r="342" spans="18:18" s="118" customFormat="1" x14ac:dyDescent="0.2">
      <c r="R342" s="27"/>
    </row>
    <row r="343" spans="18:18" s="118" customFormat="1" x14ac:dyDescent="0.2">
      <c r="R343" s="27"/>
    </row>
    <row r="344" spans="18:18" s="118" customFormat="1" x14ac:dyDescent="0.2">
      <c r="R344" s="27"/>
    </row>
    <row r="345" spans="18:18" s="118" customFormat="1" x14ac:dyDescent="0.2">
      <c r="R345" s="27"/>
    </row>
    <row r="346" spans="18:18" s="118" customFormat="1" x14ac:dyDescent="0.2">
      <c r="R346" s="27"/>
    </row>
    <row r="347" spans="18:18" s="118" customFormat="1" x14ac:dyDescent="0.2">
      <c r="R347" s="27"/>
    </row>
    <row r="348" spans="18:18" s="118" customFormat="1" x14ac:dyDescent="0.2">
      <c r="R348" s="27"/>
    </row>
    <row r="349" spans="18:18" s="118" customFormat="1" x14ac:dyDescent="0.2">
      <c r="R349" s="27"/>
    </row>
    <row r="350" spans="18:18" s="118" customFormat="1" x14ac:dyDescent="0.2">
      <c r="R350" s="27"/>
    </row>
    <row r="351" spans="18:18" s="118" customFormat="1" x14ac:dyDescent="0.2">
      <c r="R351" s="27"/>
    </row>
    <row r="352" spans="18:18" s="118" customFormat="1" x14ac:dyDescent="0.2">
      <c r="R352" s="27"/>
    </row>
    <row r="353" spans="18:18" s="118" customFormat="1" x14ac:dyDescent="0.2">
      <c r="R353" s="27"/>
    </row>
    <row r="354" spans="18:18" s="118" customFormat="1" x14ac:dyDescent="0.2">
      <c r="R354" s="27"/>
    </row>
    <row r="355" spans="18:18" s="118" customFormat="1" x14ac:dyDescent="0.2">
      <c r="R355" s="27"/>
    </row>
    <row r="356" spans="18:18" s="118" customFormat="1" x14ac:dyDescent="0.2">
      <c r="R356" s="27"/>
    </row>
    <row r="357" spans="18:18" s="118" customFormat="1" x14ac:dyDescent="0.2">
      <c r="R357" s="27"/>
    </row>
    <row r="358" spans="18:18" s="118" customFormat="1" x14ac:dyDescent="0.2">
      <c r="R358" s="27"/>
    </row>
    <row r="359" spans="18:18" s="118" customFormat="1" x14ac:dyDescent="0.2">
      <c r="R359" s="27"/>
    </row>
    <row r="360" spans="18:18" s="118" customFormat="1" x14ac:dyDescent="0.2">
      <c r="R360" s="27"/>
    </row>
    <row r="361" spans="18:18" s="118" customFormat="1" x14ac:dyDescent="0.2">
      <c r="R361" s="27"/>
    </row>
    <row r="362" spans="18:18" s="118" customFormat="1" x14ac:dyDescent="0.2">
      <c r="R362" s="27"/>
    </row>
    <row r="363" spans="18:18" s="118" customFormat="1" x14ac:dyDescent="0.2">
      <c r="R363" s="27"/>
    </row>
    <row r="364" spans="18:18" s="118" customFormat="1" x14ac:dyDescent="0.2">
      <c r="R364" s="27"/>
    </row>
    <row r="365" spans="18:18" s="118" customFormat="1" x14ac:dyDescent="0.2">
      <c r="R365" s="27"/>
    </row>
    <row r="366" spans="18:18" s="118" customFormat="1" x14ac:dyDescent="0.2">
      <c r="R366" s="27"/>
    </row>
    <row r="367" spans="18:18" s="118" customFormat="1" x14ac:dyDescent="0.2">
      <c r="R367" s="27"/>
    </row>
    <row r="368" spans="18:18" s="118" customFormat="1" x14ac:dyDescent="0.2">
      <c r="R368" s="27"/>
    </row>
    <row r="369" spans="18:18" s="118" customFormat="1" x14ac:dyDescent="0.2">
      <c r="R369" s="27"/>
    </row>
    <row r="370" spans="18:18" s="118" customFormat="1" x14ac:dyDescent="0.2">
      <c r="R370" s="27"/>
    </row>
    <row r="371" spans="18:18" s="118" customFormat="1" x14ac:dyDescent="0.2">
      <c r="R371" s="27"/>
    </row>
    <row r="372" spans="18:18" s="118" customFormat="1" x14ac:dyDescent="0.2">
      <c r="R372" s="27"/>
    </row>
    <row r="373" spans="18:18" s="118" customFormat="1" x14ac:dyDescent="0.2">
      <c r="R373" s="27"/>
    </row>
    <row r="374" spans="18:18" s="118" customFormat="1" x14ac:dyDescent="0.2">
      <c r="R374" s="27"/>
    </row>
    <row r="375" spans="18:18" s="118" customFormat="1" x14ac:dyDescent="0.2">
      <c r="R375" s="27"/>
    </row>
    <row r="376" spans="18:18" s="118" customFormat="1" x14ac:dyDescent="0.2">
      <c r="R376" s="27"/>
    </row>
    <row r="377" spans="18:18" s="118" customFormat="1" x14ac:dyDescent="0.2">
      <c r="R377" s="27"/>
    </row>
    <row r="378" spans="18:18" s="118" customFormat="1" x14ac:dyDescent="0.2">
      <c r="R378" s="27"/>
    </row>
    <row r="379" spans="18:18" s="118" customFormat="1" x14ac:dyDescent="0.2">
      <c r="R379" s="27"/>
    </row>
    <row r="380" spans="18:18" s="118" customFormat="1" x14ac:dyDescent="0.2">
      <c r="R380" s="27"/>
    </row>
    <row r="381" spans="18:18" s="118" customFormat="1" x14ac:dyDescent="0.2">
      <c r="R381" s="27"/>
    </row>
    <row r="382" spans="18:18" s="118" customFormat="1" x14ac:dyDescent="0.2">
      <c r="R382" s="27"/>
    </row>
    <row r="383" spans="18:18" s="118" customFormat="1" x14ac:dyDescent="0.2">
      <c r="R383" s="27"/>
    </row>
    <row r="384" spans="18:18" s="118" customFormat="1" x14ac:dyDescent="0.2">
      <c r="R384" s="27"/>
    </row>
    <row r="385" spans="18:18" s="118" customFormat="1" x14ac:dyDescent="0.2">
      <c r="R385" s="27"/>
    </row>
    <row r="386" spans="18:18" s="118" customFormat="1" x14ac:dyDescent="0.2">
      <c r="R386" s="27"/>
    </row>
    <row r="387" spans="18:18" s="118" customFormat="1" x14ac:dyDescent="0.2">
      <c r="R387" s="27"/>
    </row>
    <row r="388" spans="18:18" s="118" customFormat="1" x14ac:dyDescent="0.2">
      <c r="R388" s="27"/>
    </row>
    <row r="389" spans="18:18" s="118" customFormat="1" x14ac:dyDescent="0.2">
      <c r="R389" s="27"/>
    </row>
    <row r="390" spans="18:18" s="118" customFormat="1" x14ac:dyDescent="0.2">
      <c r="R390" s="27"/>
    </row>
    <row r="391" spans="18:18" s="118" customFormat="1" x14ac:dyDescent="0.2">
      <c r="R391" s="27"/>
    </row>
    <row r="392" spans="18:18" s="118" customFormat="1" x14ac:dyDescent="0.2">
      <c r="R392" s="27"/>
    </row>
    <row r="393" spans="18:18" s="118" customFormat="1" x14ac:dyDescent="0.2">
      <c r="R393" s="27"/>
    </row>
    <row r="394" spans="18:18" s="118" customFormat="1" x14ac:dyDescent="0.2">
      <c r="R394" s="27"/>
    </row>
    <row r="395" spans="18:18" s="118" customFormat="1" x14ac:dyDescent="0.2">
      <c r="R395" s="27"/>
    </row>
    <row r="396" spans="18:18" s="118" customFormat="1" x14ac:dyDescent="0.2">
      <c r="R396" s="27"/>
    </row>
    <row r="397" spans="18:18" s="118" customFormat="1" x14ac:dyDescent="0.2">
      <c r="R397" s="27"/>
    </row>
    <row r="398" spans="18:18" s="118" customFormat="1" x14ac:dyDescent="0.2">
      <c r="R398" s="27"/>
    </row>
    <row r="399" spans="18:18" s="118" customFormat="1" x14ac:dyDescent="0.2">
      <c r="R399" s="27"/>
    </row>
    <row r="400" spans="18:18" s="118" customFormat="1" x14ac:dyDescent="0.2">
      <c r="R400" s="27"/>
    </row>
    <row r="401" spans="18:18" s="118" customFormat="1" x14ac:dyDescent="0.2">
      <c r="R401" s="27"/>
    </row>
    <row r="402" spans="18:18" s="118" customFormat="1" x14ac:dyDescent="0.2">
      <c r="R402" s="27"/>
    </row>
    <row r="403" spans="18:18" s="118" customFormat="1" x14ac:dyDescent="0.2">
      <c r="R403" s="27"/>
    </row>
    <row r="404" spans="18:18" s="118" customFormat="1" x14ac:dyDescent="0.2">
      <c r="R404" s="27"/>
    </row>
    <row r="405" spans="18:18" s="118" customFormat="1" x14ac:dyDescent="0.2">
      <c r="R405" s="27"/>
    </row>
    <row r="406" spans="18:18" s="118" customFormat="1" x14ac:dyDescent="0.2">
      <c r="R406" s="27"/>
    </row>
    <row r="407" spans="18:18" s="118" customFormat="1" x14ac:dyDescent="0.2">
      <c r="R407" s="27"/>
    </row>
    <row r="408" spans="18:18" s="118" customFormat="1" x14ac:dyDescent="0.2">
      <c r="R408" s="27"/>
    </row>
    <row r="409" spans="18:18" s="118" customFormat="1" x14ac:dyDescent="0.2">
      <c r="R409" s="27"/>
    </row>
    <row r="410" spans="18:18" s="118" customFormat="1" x14ac:dyDescent="0.2">
      <c r="R410" s="27"/>
    </row>
    <row r="411" spans="18:18" s="118" customFormat="1" x14ac:dyDescent="0.2">
      <c r="R411" s="27"/>
    </row>
    <row r="412" spans="18:18" s="118" customFormat="1" x14ac:dyDescent="0.2">
      <c r="R412" s="27"/>
    </row>
    <row r="413" spans="18:18" s="118" customFormat="1" x14ac:dyDescent="0.2">
      <c r="R413" s="27"/>
    </row>
    <row r="414" spans="18:18" s="118" customFormat="1" x14ac:dyDescent="0.2">
      <c r="R414" s="27"/>
    </row>
    <row r="415" spans="18:18" s="118" customFormat="1" x14ac:dyDescent="0.2">
      <c r="R415" s="27"/>
    </row>
    <row r="416" spans="18:18" s="118" customFormat="1" x14ac:dyDescent="0.2">
      <c r="R416" s="27"/>
    </row>
    <row r="417" spans="18:18" s="118" customFormat="1" x14ac:dyDescent="0.2">
      <c r="R417" s="27"/>
    </row>
    <row r="418" spans="18:18" s="118" customFormat="1" x14ac:dyDescent="0.2">
      <c r="R418" s="27"/>
    </row>
    <row r="419" spans="18:18" s="118" customFormat="1" x14ac:dyDescent="0.2">
      <c r="R419" s="27"/>
    </row>
    <row r="420" spans="18:18" s="118" customFormat="1" x14ac:dyDescent="0.2">
      <c r="R420" s="27"/>
    </row>
    <row r="421" spans="18:18" s="118" customFormat="1" x14ac:dyDescent="0.2">
      <c r="R421" s="27"/>
    </row>
    <row r="422" spans="18:18" s="118" customFormat="1" x14ac:dyDescent="0.2">
      <c r="R422" s="27"/>
    </row>
    <row r="423" spans="18:18" s="118" customFormat="1" x14ac:dyDescent="0.2">
      <c r="R423" s="27"/>
    </row>
    <row r="424" spans="18:18" s="118" customFormat="1" x14ac:dyDescent="0.2">
      <c r="R424" s="27"/>
    </row>
    <row r="425" spans="18:18" s="118" customFormat="1" x14ac:dyDescent="0.2">
      <c r="R425" s="27"/>
    </row>
    <row r="426" spans="18:18" s="118" customFormat="1" x14ac:dyDescent="0.2">
      <c r="R426" s="27"/>
    </row>
    <row r="427" spans="18:18" s="118" customFormat="1" x14ac:dyDescent="0.2">
      <c r="R427" s="27"/>
    </row>
    <row r="428" spans="18:18" s="118" customFormat="1" x14ac:dyDescent="0.2">
      <c r="R428" s="27"/>
    </row>
    <row r="429" spans="18:18" s="118" customFormat="1" x14ac:dyDescent="0.2">
      <c r="R429" s="27"/>
    </row>
    <row r="430" spans="18:18" s="118" customFormat="1" x14ac:dyDescent="0.2">
      <c r="R430" s="27"/>
    </row>
    <row r="431" spans="18:18" s="118" customFormat="1" x14ac:dyDescent="0.2">
      <c r="R431" s="27"/>
    </row>
    <row r="432" spans="18:18" s="118" customFormat="1" x14ac:dyDescent="0.2">
      <c r="R432" s="27"/>
    </row>
    <row r="433" spans="18:18" s="118" customFormat="1" x14ac:dyDescent="0.2">
      <c r="R433" s="27"/>
    </row>
    <row r="434" spans="18:18" s="118" customFormat="1" x14ac:dyDescent="0.2">
      <c r="R434" s="27"/>
    </row>
    <row r="435" spans="18:18" s="118" customFormat="1" x14ac:dyDescent="0.2">
      <c r="R435" s="27"/>
    </row>
    <row r="436" spans="18:18" s="118" customFormat="1" x14ac:dyDescent="0.2">
      <c r="R436" s="27"/>
    </row>
    <row r="437" spans="18:18" s="118" customFormat="1" x14ac:dyDescent="0.2">
      <c r="R437" s="27"/>
    </row>
    <row r="438" spans="18:18" s="118" customFormat="1" x14ac:dyDescent="0.2">
      <c r="R438" s="27"/>
    </row>
    <row r="439" spans="18:18" s="118" customFormat="1" x14ac:dyDescent="0.2">
      <c r="R439" s="27"/>
    </row>
    <row r="440" spans="18:18" s="118" customFormat="1" x14ac:dyDescent="0.2">
      <c r="R440" s="27"/>
    </row>
    <row r="441" spans="18:18" s="118" customFormat="1" x14ac:dyDescent="0.2">
      <c r="R441" s="27"/>
    </row>
    <row r="442" spans="18:18" s="118" customFormat="1" x14ac:dyDescent="0.2">
      <c r="R442" s="27"/>
    </row>
    <row r="443" spans="18:18" s="118" customFormat="1" x14ac:dyDescent="0.2">
      <c r="R443" s="27"/>
    </row>
    <row r="444" spans="18:18" s="118" customFormat="1" x14ac:dyDescent="0.2">
      <c r="R444" s="27"/>
    </row>
    <row r="445" spans="18:18" s="118" customFormat="1" x14ac:dyDescent="0.2">
      <c r="R445" s="27"/>
    </row>
    <row r="446" spans="18:18" s="118" customFormat="1" x14ac:dyDescent="0.2">
      <c r="R446" s="27"/>
    </row>
    <row r="447" spans="18:18" s="118" customFormat="1" x14ac:dyDescent="0.2">
      <c r="R447" s="27"/>
    </row>
    <row r="448" spans="18:18" s="118" customFormat="1" x14ac:dyDescent="0.2">
      <c r="R448" s="27"/>
    </row>
    <row r="449" spans="18:18" s="118" customFormat="1" x14ac:dyDescent="0.2">
      <c r="R449" s="27"/>
    </row>
    <row r="450" spans="18:18" s="118" customFormat="1" x14ac:dyDescent="0.2">
      <c r="R450" s="27"/>
    </row>
    <row r="451" spans="18:18" s="118" customFormat="1" x14ac:dyDescent="0.2">
      <c r="R451" s="27"/>
    </row>
    <row r="452" spans="18:18" s="118" customFormat="1" x14ac:dyDescent="0.2">
      <c r="R452" s="27"/>
    </row>
    <row r="453" spans="18:18" s="118" customFormat="1" x14ac:dyDescent="0.2">
      <c r="R453" s="27"/>
    </row>
    <row r="454" spans="18:18" s="118" customFormat="1" x14ac:dyDescent="0.2">
      <c r="R454" s="27"/>
    </row>
    <row r="455" spans="18:18" s="118" customFormat="1" x14ac:dyDescent="0.2">
      <c r="R455" s="27"/>
    </row>
    <row r="456" spans="18:18" s="118" customFormat="1" x14ac:dyDescent="0.2">
      <c r="R456" s="27"/>
    </row>
    <row r="457" spans="18:18" s="118" customFormat="1" x14ac:dyDescent="0.2">
      <c r="R457" s="27"/>
    </row>
    <row r="458" spans="18:18" s="118" customFormat="1" x14ac:dyDescent="0.2">
      <c r="R458" s="27"/>
    </row>
    <row r="459" spans="18:18" s="118" customFormat="1" x14ac:dyDescent="0.2">
      <c r="R459" s="27"/>
    </row>
    <row r="460" spans="18:18" s="118" customFormat="1" x14ac:dyDescent="0.2">
      <c r="R460" s="27"/>
    </row>
    <row r="461" spans="18:18" s="118" customFormat="1" x14ac:dyDescent="0.2">
      <c r="R461" s="27"/>
    </row>
    <row r="462" spans="18:18" s="118" customFormat="1" x14ac:dyDescent="0.2">
      <c r="R462" s="27"/>
    </row>
    <row r="463" spans="18:18" s="118" customFormat="1" x14ac:dyDescent="0.2">
      <c r="R463" s="27"/>
    </row>
    <row r="464" spans="18:18" s="118" customFormat="1" x14ac:dyDescent="0.2">
      <c r="R464" s="27"/>
    </row>
    <row r="465" spans="18:18" s="118" customFormat="1" x14ac:dyDescent="0.2">
      <c r="R465" s="27"/>
    </row>
    <row r="466" spans="18:18" s="118" customFormat="1" x14ac:dyDescent="0.2">
      <c r="R466" s="27"/>
    </row>
    <row r="467" spans="18:18" s="118" customFormat="1" x14ac:dyDescent="0.2">
      <c r="R467" s="27"/>
    </row>
    <row r="468" spans="18:18" s="118" customFormat="1" x14ac:dyDescent="0.2">
      <c r="R468" s="27"/>
    </row>
    <row r="469" spans="18:18" s="118" customFormat="1" x14ac:dyDescent="0.2">
      <c r="R469" s="27"/>
    </row>
    <row r="470" spans="18:18" s="118" customFormat="1" x14ac:dyDescent="0.2">
      <c r="R470" s="27"/>
    </row>
    <row r="471" spans="18:18" s="118" customFormat="1" x14ac:dyDescent="0.2">
      <c r="R471" s="27"/>
    </row>
    <row r="472" spans="18:18" s="118" customFormat="1" x14ac:dyDescent="0.2">
      <c r="R472" s="27"/>
    </row>
    <row r="473" spans="18:18" s="118" customFormat="1" x14ac:dyDescent="0.2">
      <c r="R473" s="27"/>
    </row>
    <row r="474" spans="18:18" s="118" customFormat="1" x14ac:dyDescent="0.2">
      <c r="R474" s="27"/>
    </row>
    <row r="475" spans="18:18" s="118" customFormat="1" x14ac:dyDescent="0.2">
      <c r="R475" s="27"/>
    </row>
    <row r="476" spans="18:18" s="118" customFormat="1" x14ac:dyDescent="0.2">
      <c r="R476" s="27"/>
    </row>
    <row r="477" spans="18:18" s="118" customFormat="1" x14ac:dyDescent="0.2">
      <c r="R477" s="27"/>
    </row>
    <row r="478" spans="18:18" s="118" customFormat="1" x14ac:dyDescent="0.2">
      <c r="R478" s="27"/>
    </row>
    <row r="479" spans="18:18" s="118" customFormat="1" x14ac:dyDescent="0.2">
      <c r="R479" s="27"/>
    </row>
    <row r="480" spans="18:18" s="118" customFormat="1" x14ac:dyDescent="0.2">
      <c r="R480" s="27"/>
    </row>
    <row r="481" spans="18:18" s="118" customFormat="1" x14ac:dyDescent="0.2">
      <c r="R481" s="27"/>
    </row>
    <row r="482" spans="18:18" s="118" customFormat="1" x14ac:dyDescent="0.2">
      <c r="R482" s="27"/>
    </row>
    <row r="483" spans="18:18" s="118" customFormat="1" x14ac:dyDescent="0.2">
      <c r="R483" s="27"/>
    </row>
    <row r="484" spans="18:18" s="118" customFormat="1" x14ac:dyDescent="0.2">
      <c r="R484" s="27"/>
    </row>
    <row r="485" spans="18:18" s="118" customFormat="1" x14ac:dyDescent="0.2">
      <c r="R485" s="27"/>
    </row>
    <row r="486" spans="18:18" s="118" customFormat="1" x14ac:dyDescent="0.2">
      <c r="R486" s="27"/>
    </row>
    <row r="487" spans="18:18" s="118" customFormat="1" x14ac:dyDescent="0.2">
      <c r="R487" s="27"/>
    </row>
    <row r="488" spans="18:18" s="118" customFormat="1" x14ac:dyDescent="0.2">
      <c r="R488" s="27"/>
    </row>
    <row r="489" spans="18:18" s="118" customFormat="1" x14ac:dyDescent="0.2">
      <c r="R489" s="27"/>
    </row>
    <row r="490" spans="18:18" s="118" customFormat="1" x14ac:dyDescent="0.2">
      <c r="R490" s="27"/>
    </row>
    <row r="491" spans="18:18" s="118" customFormat="1" x14ac:dyDescent="0.2">
      <c r="R491" s="27"/>
    </row>
    <row r="492" spans="18:18" s="118" customFormat="1" x14ac:dyDescent="0.2">
      <c r="R492" s="27"/>
    </row>
    <row r="493" spans="18:18" s="118" customFormat="1" x14ac:dyDescent="0.2">
      <c r="R493" s="27"/>
    </row>
    <row r="494" spans="18:18" s="118" customFormat="1" x14ac:dyDescent="0.2">
      <c r="R494" s="27"/>
    </row>
    <row r="495" spans="18:18" s="118" customFormat="1" x14ac:dyDescent="0.2">
      <c r="R495" s="27"/>
    </row>
    <row r="496" spans="18:18" s="118" customFormat="1" x14ac:dyDescent="0.2">
      <c r="R496" s="27"/>
    </row>
    <row r="497" spans="18:18" s="118" customFormat="1" x14ac:dyDescent="0.2">
      <c r="R497" s="27"/>
    </row>
    <row r="498" spans="18:18" s="118" customFormat="1" x14ac:dyDescent="0.2">
      <c r="R498" s="27"/>
    </row>
    <row r="499" spans="18:18" s="118" customFormat="1" x14ac:dyDescent="0.2">
      <c r="R499" s="27"/>
    </row>
    <row r="500" spans="18:18" s="118" customFormat="1" x14ac:dyDescent="0.2">
      <c r="R500" s="27"/>
    </row>
    <row r="501" spans="18:18" s="118" customFormat="1" x14ac:dyDescent="0.2">
      <c r="R501" s="27"/>
    </row>
    <row r="502" spans="18:18" s="118" customFormat="1" x14ac:dyDescent="0.2">
      <c r="R502" s="27"/>
    </row>
    <row r="503" spans="18:18" s="118" customFormat="1" x14ac:dyDescent="0.2">
      <c r="R503" s="27"/>
    </row>
    <row r="504" spans="18:18" s="118" customFormat="1" x14ac:dyDescent="0.2">
      <c r="R504" s="27"/>
    </row>
    <row r="505" spans="18:18" s="118" customFormat="1" x14ac:dyDescent="0.2">
      <c r="R505" s="27"/>
    </row>
    <row r="506" spans="18:18" s="118" customFormat="1" x14ac:dyDescent="0.2">
      <c r="R506" s="27"/>
    </row>
    <row r="507" spans="18:18" s="118" customFormat="1" x14ac:dyDescent="0.2">
      <c r="R507" s="27"/>
    </row>
    <row r="508" spans="18:18" s="118" customFormat="1" x14ac:dyDescent="0.2">
      <c r="R508" s="27"/>
    </row>
    <row r="509" spans="18:18" s="118" customFormat="1" x14ac:dyDescent="0.2">
      <c r="R509" s="27"/>
    </row>
    <row r="510" spans="18:18" s="118" customFormat="1" x14ac:dyDescent="0.2">
      <c r="R510" s="27"/>
    </row>
    <row r="511" spans="18:18" s="118" customFormat="1" x14ac:dyDescent="0.2">
      <c r="R511" s="27"/>
    </row>
    <row r="512" spans="18:18" s="118" customFormat="1" x14ac:dyDescent="0.2">
      <c r="R512" s="27"/>
    </row>
    <row r="513" spans="18:18" s="118" customFormat="1" x14ac:dyDescent="0.2">
      <c r="R513" s="27"/>
    </row>
    <row r="514" spans="18:18" s="118" customFormat="1" x14ac:dyDescent="0.2">
      <c r="R514" s="27"/>
    </row>
    <row r="515" spans="18:18" s="118" customFormat="1" x14ac:dyDescent="0.2">
      <c r="R515" s="27"/>
    </row>
    <row r="516" spans="18:18" s="118" customFormat="1" x14ac:dyDescent="0.2">
      <c r="R516" s="27"/>
    </row>
    <row r="517" spans="18:18" s="118" customFormat="1" x14ac:dyDescent="0.2">
      <c r="R517" s="27"/>
    </row>
    <row r="518" spans="18:18" s="118" customFormat="1" x14ac:dyDescent="0.2">
      <c r="R518" s="27"/>
    </row>
    <row r="519" spans="18:18" s="118" customFormat="1" x14ac:dyDescent="0.2">
      <c r="R519" s="27"/>
    </row>
    <row r="520" spans="18:18" s="118" customFormat="1" x14ac:dyDescent="0.2">
      <c r="R520" s="27"/>
    </row>
    <row r="521" spans="18:18" s="118" customFormat="1" x14ac:dyDescent="0.2">
      <c r="R521" s="27"/>
    </row>
    <row r="522" spans="18:18" s="118" customFormat="1" x14ac:dyDescent="0.2">
      <c r="R522" s="27"/>
    </row>
    <row r="523" spans="18:18" s="118" customFormat="1" x14ac:dyDescent="0.2">
      <c r="R523" s="27"/>
    </row>
    <row r="524" spans="18:18" s="118" customFormat="1" x14ac:dyDescent="0.2">
      <c r="R524" s="27"/>
    </row>
    <row r="525" spans="18:18" s="118" customFormat="1" x14ac:dyDescent="0.2">
      <c r="R525" s="27"/>
    </row>
    <row r="526" spans="18:18" s="118" customFormat="1" x14ac:dyDescent="0.2">
      <c r="R526" s="27"/>
    </row>
    <row r="527" spans="18:18" s="118" customFormat="1" x14ac:dyDescent="0.2">
      <c r="R527" s="27"/>
    </row>
    <row r="528" spans="18:18" s="118" customFormat="1" x14ac:dyDescent="0.2">
      <c r="R528" s="27"/>
    </row>
    <row r="529" spans="18:18" s="118" customFormat="1" x14ac:dyDescent="0.2">
      <c r="R529" s="27"/>
    </row>
    <row r="530" spans="18:18" s="118" customFormat="1" x14ac:dyDescent="0.2">
      <c r="R530" s="27"/>
    </row>
    <row r="531" spans="18:18" s="118" customFormat="1" x14ac:dyDescent="0.2">
      <c r="R531" s="27"/>
    </row>
    <row r="532" spans="18:18" s="118" customFormat="1" x14ac:dyDescent="0.2">
      <c r="R532" s="27"/>
    </row>
    <row r="533" spans="18:18" s="118" customFormat="1" x14ac:dyDescent="0.2">
      <c r="R533" s="27"/>
    </row>
    <row r="534" spans="18:18" s="118" customFormat="1" x14ac:dyDescent="0.2">
      <c r="R534" s="27"/>
    </row>
    <row r="535" spans="18:18" s="118" customFormat="1" x14ac:dyDescent="0.2">
      <c r="R535" s="27"/>
    </row>
    <row r="536" spans="18:18" s="118" customFormat="1" x14ac:dyDescent="0.2">
      <c r="R536" s="27"/>
    </row>
    <row r="537" spans="18:18" s="118" customFormat="1" x14ac:dyDescent="0.2">
      <c r="R537" s="27"/>
    </row>
    <row r="538" spans="18:18" s="118" customFormat="1" x14ac:dyDescent="0.2">
      <c r="R538" s="27"/>
    </row>
    <row r="539" spans="18:18" s="118" customFormat="1" x14ac:dyDescent="0.2">
      <c r="R539" s="27"/>
    </row>
    <row r="540" spans="18:18" s="118" customFormat="1" x14ac:dyDescent="0.2">
      <c r="R540" s="27"/>
    </row>
    <row r="541" spans="18:18" s="118" customFormat="1" x14ac:dyDescent="0.2">
      <c r="R541" s="27"/>
    </row>
    <row r="542" spans="18:18" s="118" customFormat="1" x14ac:dyDescent="0.2">
      <c r="R542" s="27"/>
    </row>
    <row r="543" spans="18:18" s="118" customFormat="1" x14ac:dyDescent="0.2">
      <c r="R543" s="27"/>
    </row>
    <row r="544" spans="18:18" s="118" customFormat="1" x14ac:dyDescent="0.2">
      <c r="R544" s="27"/>
    </row>
    <row r="545" spans="18:19" s="118" customFormat="1" x14ac:dyDescent="0.2">
      <c r="R545" s="27"/>
    </row>
    <row r="546" spans="18:19" s="118" customFormat="1" x14ac:dyDescent="0.2">
      <c r="R546" s="104"/>
      <c r="S546" s="104"/>
    </row>
    <row r="547" spans="18:19" s="118" customFormat="1" x14ac:dyDescent="0.2">
      <c r="R547" s="104"/>
      <c r="S547" s="104"/>
    </row>
    <row r="548" spans="18:19" s="118" customFormat="1" x14ac:dyDescent="0.2">
      <c r="R548" s="104"/>
      <c r="S548" s="104"/>
    </row>
    <row r="549" spans="18:19" s="118" customFormat="1" x14ac:dyDescent="0.2">
      <c r="R549" s="104"/>
      <c r="S549" s="104"/>
    </row>
    <row r="550" spans="18:19" s="118" customFormat="1" x14ac:dyDescent="0.2">
      <c r="R550" s="104"/>
      <c r="S550" s="104"/>
    </row>
    <row r="551" spans="18:19" s="118" customFormat="1" x14ac:dyDescent="0.2">
      <c r="R551" s="104"/>
      <c r="S551" s="104"/>
    </row>
    <row r="552" spans="18:19" s="118" customFormat="1" x14ac:dyDescent="0.2">
      <c r="R552" s="104"/>
      <c r="S552" s="104"/>
    </row>
    <row r="553" spans="18:19" s="118" customFormat="1" x14ac:dyDescent="0.2">
      <c r="R553" s="104"/>
      <c r="S553" s="104"/>
    </row>
    <row r="554" spans="18:19" s="118" customFormat="1" x14ac:dyDescent="0.2">
      <c r="R554" s="104"/>
      <c r="S554" s="104"/>
    </row>
    <row r="555" spans="18:19" s="118" customFormat="1" x14ac:dyDescent="0.2">
      <c r="R555" s="104"/>
      <c r="S555" s="104"/>
    </row>
    <row r="556" spans="18:19" s="118" customFormat="1" x14ac:dyDescent="0.2">
      <c r="R556" s="104"/>
      <c r="S556" s="104"/>
    </row>
    <row r="557" spans="18:19" s="118" customFormat="1" x14ac:dyDescent="0.2">
      <c r="R557" s="104"/>
      <c r="S557" s="104"/>
    </row>
    <row r="558" spans="18:19" s="118" customFormat="1" x14ac:dyDescent="0.2">
      <c r="R558" s="104"/>
      <c r="S558" s="104"/>
    </row>
    <row r="559" spans="18:19" s="118" customFormat="1" x14ac:dyDescent="0.2">
      <c r="R559" s="104"/>
      <c r="S559" s="104"/>
    </row>
    <row r="560" spans="18:19" s="118" customFormat="1" x14ac:dyDescent="0.2">
      <c r="R560" s="104"/>
      <c r="S560" s="104"/>
    </row>
    <row r="561" spans="1:30" x14ac:dyDescent="0.2">
      <c r="N561" s="118"/>
      <c r="P561" s="118"/>
      <c r="Q561" s="118"/>
      <c r="AC561" s="118"/>
      <c r="AD561" s="118"/>
    </row>
    <row r="562" spans="1:30" x14ac:dyDescent="0.2">
      <c r="N562" s="118"/>
      <c r="P562" s="118"/>
      <c r="Q562" s="118"/>
      <c r="AC562" s="118"/>
      <c r="AD562" s="118"/>
    </row>
    <row r="563" spans="1:30" x14ac:dyDescent="0.2">
      <c r="M563" s="110"/>
      <c r="N563" s="91"/>
      <c r="O563" s="110"/>
      <c r="P563" s="91"/>
      <c r="Q563" s="118"/>
      <c r="AC563" s="118"/>
      <c r="AD563" s="118"/>
    </row>
    <row r="564" spans="1:30" x14ac:dyDescent="0.2">
      <c r="A564" s="100"/>
      <c r="B564" s="100"/>
      <c r="C564" s="101"/>
      <c r="D564" s="101"/>
      <c r="E564" s="101"/>
      <c r="F564" s="101"/>
      <c r="G564" s="99"/>
      <c r="H564" s="99"/>
      <c r="I564" s="99"/>
      <c r="J564" s="102"/>
      <c r="K564" s="99"/>
      <c r="L564" s="103"/>
      <c r="M564" s="111"/>
      <c r="N564" s="115"/>
      <c r="O564" s="111"/>
      <c r="P564" s="115"/>
      <c r="Q564" s="118"/>
      <c r="AC564" s="118"/>
      <c r="AD564" s="118"/>
    </row>
    <row r="565" spans="1:30" x14ac:dyDescent="0.2">
      <c r="A565" s="105"/>
      <c r="B565" s="105"/>
      <c r="C565" s="105"/>
      <c r="D565" s="105"/>
      <c r="E565" s="105"/>
      <c r="F565" s="101"/>
      <c r="G565" s="99"/>
      <c r="H565" s="99"/>
      <c r="I565" s="99"/>
      <c r="J565" s="102"/>
      <c r="K565" s="99"/>
      <c r="L565" s="103"/>
      <c r="M565" s="111"/>
      <c r="N565" s="115"/>
      <c r="O565" s="111"/>
      <c r="P565" s="115"/>
      <c r="Q565" s="118"/>
      <c r="AC565" s="118"/>
      <c r="AD565" s="118"/>
    </row>
    <row r="566" spans="1:30" x14ac:dyDescent="0.2">
      <c r="A566" s="101"/>
      <c r="B566" s="101"/>
      <c r="C566" s="101"/>
      <c r="D566" s="101"/>
      <c r="E566" s="101"/>
      <c r="F566" s="101"/>
      <c r="G566" s="101"/>
      <c r="H566" s="101"/>
      <c r="I566" s="101"/>
      <c r="J566" s="101"/>
      <c r="K566" s="101"/>
      <c r="L566" s="101"/>
      <c r="M566" s="111"/>
      <c r="N566" s="115"/>
      <c r="O566" s="111"/>
      <c r="P566" s="115"/>
      <c r="Q566" s="118"/>
      <c r="AC566" s="118"/>
      <c r="AD566" s="118"/>
    </row>
    <row r="567" spans="1:30" x14ac:dyDescent="0.2">
      <c r="A567" s="101"/>
      <c r="B567" s="101"/>
      <c r="C567" s="101"/>
      <c r="D567" s="101"/>
      <c r="E567" s="101"/>
      <c r="F567" s="101"/>
      <c r="G567" s="101"/>
      <c r="H567" s="101"/>
      <c r="I567" s="101"/>
      <c r="J567" s="101"/>
      <c r="K567" s="101"/>
      <c r="L567" s="101"/>
      <c r="M567" s="111"/>
      <c r="N567" s="115"/>
      <c r="O567" s="111"/>
      <c r="P567" s="115"/>
      <c r="Q567" s="118"/>
      <c r="T567" s="99"/>
      <c r="U567" s="99"/>
      <c r="V567" s="102"/>
      <c r="W567" s="101"/>
      <c r="X567" s="101"/>
      <c r="Y567" s="101"/>
      <c r="Z567" s="101"/>
      <c r="AC567" s="111"/>
      <c r="AD567" s="115"/>
    </row>
    <row r="568" spans="1:30" x14ac:dyDescent="0.2">
      <c r="A568" s="99"/>
      <c r="B568" s="99"/>
      <c r="C568" s="102"/>
      <c r="D568" s="102"/>
      <c r="E568" s="102"/>
      <c r="F568" s="101"/>
      <c r="G568" s="101"/>
      <c r="H568" s="101"/>
      <c r="I568" s="101"/>
      <c r="J568" s="101"/>
      <c r="K568" s="101"/>
      <c r="L568" s="101"/>
      <c r="M568" s="101"/>
      <c r="N568" s="111"/>
      <c r="O568" s="101"/>
      <c r="P568" s="111"/>
      <c r="Q568" s="115"/>
      <c r="T568" s="101"/>
      <c r="U568" s="101"/>
      <c r="V568" s="101"/>
      <c r="W568" s="101"/>
      <c r="X568" s="101"/>
      <c r="Y568" s="101"/>
      <c r="Z568" s="101"/>
      <c r="AA568" s="101"/>
      <c r="AB568" s="101"/>
      <c r="AC568" s="111"/>
      <c r="AD568" s="115"/>
    </row>
    <row r="569" spans="1:30" x14ac:dyDescent="0.2">
      <c r="A569" s="101"/>
      <c r="B569" s="101"/>
      <c r="C569" s="101"/>
      <c r="D569" s="101"/>
      <c r="E569" s="101"/>
      <c r="F569" s="101"/>
      <c r="G569" s="101"/>
      <c r="H569" s="101"/>
      <c r="I569" s="101"/>
      <c r="J569" s="101"/>
      <c r="K569" s="101"/>
      <c r="L569" s="101"/>
      <c r="M569" s="101"/>
      <c r="N569" s="111"/>
      <c r="O569" s="101"/>
      <c r="P569" s="111"/>
      <c r="Q569" s="115"/>
      <c r="T569" s="99"/>
      <c r="U569" s="99"/>
      <c r="V569" s="441"/>
      <c r="W569" s="441"/>
      <c r="X569" s="441"/>
      <c r="Y569" s="441"/>
      <c r="Z569" s="441"/>
      <c r="AA569" s="101"/>
      <c r="AB569" s="101"/>
      <c r="AC569" s="111"/>
      <c r="AD569" s="115"/>
    </row>
    <row r="570" spans="1:30" x14ac:dyDescent="0.2">
      <c r="A570" s="99"/>
      <c r="B570" s="99"/>
      <c r="C570" s="762"/>
      <c r="D570" s="762"/>
      <c r="E570" s="762"/>
      <c r="F570" s="762"/>
      <c r="G570" s="762"/>
      <c r="H570" s="762"/>
      <c r="I570" s="762"/>
      <c r="J570" s="762"/>
      <c r="K570" s="762"/>
      <c r="L570" s="762"/>
      <c r="M570" s="762"/>
      <c r="N570" s="111"/>
      <c r="O570" s="441"/>
      <c r="P570" s="111"/>
      <c r="Q570" s="115"/>
      <c r="T570" s="101"/>
      <c r="U570" s="101"/>
      <c r="V570" s="441"/>
      <c r="W570" s="441"/>
      <c r="X570" s="441"/>
      <c r="Y570" s="441"/>
      <c r="Z570" s="441"/>
      <c r="AA570" s="441"/>
      <c r="AB570" s="441"/>
      <c r="AC570" s="111"/>
      <c r="AD570" s="115"/>
    </row>
    <row r="571" spans="1:30" x14ac:dyDescent="0.2">
      <c r="A571" s="101"/>
      <c r="B571" s="101"/>
      <c r="C571" s="762"/>
      <c r="D571" s="762"/>
      <c r="E571" s="762"/>
      <c r="F571" s="762"/>
      <c r="G571" s="762"/>
      <c r="H571" s="762"/>
      <c r="I571" s="762"/>
      <c r="J571" s="762"/>
      <c r="K571" s="762"/>
      <c r="L571" s="762"/>
      <c r="M571" s="762"/>
      <c r="N571" s="111"/>
      <c r="O571" s="441"/>
      <c r="P571" s="111"/>
      <c r="Q571" s="115"/>
      <c r="T571" s="101"/>
      <c r="U571" s="101"/>
      <c r="V571" s="441"/>
      <c r="W571" s="441"/>
      <c r="X571" s="441"/>
      <c r="Y571" s="441"/>
      <c r="Z571" s="441"/>
      <c r="AA571" s="441"/>
      <c r="AB571" s="441"/>
      <c r="AC571" s="111"/>
      <c r="AD571" s="115"/>
    </row>
    <row r="572" spans="1:30" x14ac:dyDescent="0.2">
      <c r="A572" s="101"/>
      <c r="B572" s="101"/>
      <c r="C572" s="762"/>
      <c r="D572" s="762"/>
      <c r="E572" s="762"/>
      <c r="F572" s="762"/>
      <c r="G572" s="762"/>
      <c r="H572" s="762"/>
      <c r="I572" s="762"/>
      <c r="J572" s="762"/>
      <c r="K572" s="762"/>
      <c r="L572" s="762"/>
      <c r="M572" s="762"/>
      <c r="N572" s="111"/>
      <c r="O572" s="441"/>
      <c r="P572" s="111"/>
      <c r="Q572" s="115"/>
      <c r="T572" s="101"/>
      <c r="U572" s="101"/>
      <c r="V572" s="441"/>
      <c r="W572" s="441"/>
      <c r="X572" s="441"/>
      <c r="Y572" s="441"/>
      <c r="Z572" s="441"/>
      <c r="AA572" s="441"/>
      <c r="AB572" s="441"/>
      <c r="AC572" s="111"/>
      <c r="AD572" s="115"/>
    </row>
    <row r="573" spans="1:30" x14ac:dyDescent="0.2">
      <c r="A573" s="101"/>
      <c r="B573" s="101"/>
      <c r="C573" s="762"/>
      <c r="D573" s="762"/>
      <c r="E573" s="762"/>
      <c r="F573" s="762"/>
      <c r="G573" s="762"/>
      <c r="H573" s="762"/>
      <c r="I573" s="762"/>
      <c r="J573" s="762"/>
      <c r="K573" s="762"/>
      <c r="L573" s="762"/>
      <c r="M573" s="762"/>
      <c r="N573" s="111"/>
      <c r="O573" s="441"/>
      <c r="P573" s="111"/>
      <c r="Q573" s="115"/>
      <c r="T573" s="101"/>
      <c r="U573" s="101"/>
      <c r="V573" s="101"/>
      <c r="W573" s="101"/>
      <c r="X573" s="101"/>
      <c r="Y573" s="101"/>
      <c r="Z573" s="101"/>
      <c r="AA573" s="441"/>
      <c r="AB573" s="441"/>
      <c r="AC573" s="111"/>
      <c r="AD573" s="115"/>
    </row>
    <row r="574" spans="1:30" x14ac:dyDescent="0.2">
      <c r="A574" s="101"/>
      <c r="B574" s="101"/>
      <c r="C574" s="101"/>
      <c r="D574" s="101"/>
      <c r="E574" s="101"/>
      <c r="F574" s="101"/>
      <c r="G574" s="101"/>
      <c r="H574" s="101"/>
      <c r="I574" s="101"/>
      <c r="J574" s="101"/>
      <c r="K574" s="101"/>
      <c r="L574" s="101"/>
      <c r="M574" s="101"/>
      <c r="N574" s="111"/>
      <c r="O574" s="101"/>
      <c r="P574" s="111"/>
      <c r="Q574" s="115"/>
      <c r="T574" s="101"/>
      <c r="U574" s="101"/>
      <c r="V574" s="106"/>
      <c r="W574" s="106"/>
      <c r="X574" s="106"/>
      <c r="Y574" s="106"/>
      <c r="Z574" s="106"/>
      <c r="AA574" s="101"/>
      <c r="AB574" s="101"/>
      <c r="AC574" s="112"/>
      <c r="AD574" s="116"/>
    </row>
    <row r="575" spans="1:30" x14ac:dyDescent="0.2">
      <c r="A575" s="101"/>
      <c r="B575" s="101"/>
      <c r="C575" s="106"/>
      <c r="D575" s="106"/>
      <c r="E575" s="106"/>
      <c r="F575" s="106"/>
      <c r="G575" s="106"/>
      <c r="H575" s="106"/>
      <c r="I575" s="106"/>
      <c r="J575" s="106"/>
      <c r="K575" s="106"/>
      <c r="L575" s="106"/>
      <c r="M575" s="106"/>
      <c r="N575" s="112"/>
      <c r="O575" s="106"/>
      <c r="P575" s="112"/>
      <c r="Q575" s="116"/>
      <c r="T575" s="107"/>
      <c r="U575" s="107"/>
      <c r="V575" s="108"/>
      <c r="W575" s="108"/>
      <c r="X575" s="108"/>
      <c r="Y575" s="108"/>
      <c r="Z575" s="108"/>
      <c r="AA575" s="106"/>
      <c r="AB575" s="106"/>
      <c r="AC575" s="113"/>
      <c r="AD575" s="117"/>
    </row>
    <row r="576" spans="1:30" x14ac:dyDescent="0.2">
      <c r="A576" s="107"/>
      <c r="B576" s="107"/>
      <c r="C576" s="108"/>
      <c r="D576" s="108"/>
      <c r="E576" s="108"/>
      <c r="F576" s="108"/>
      <c r="G576" s="108"/>
      <c r="H576" s="108"/>
      <c r="I576" s="108"/>
      <c r="J576" s="108"/>
      <c r="K576" s="108"/>
      <c r="L576" s="108"/>
      <c r="M576" s="108"/>
      <c r="N576" s="113"/>
      <c r="O576" s="108"/>
      <c r="P576" s="113"/>
      <c r="Q576" s="117"/>
      <c r="T576" s="107"/>
      <c r="U576" s="107"/>
      <c r="V576" s="108"/>
      <c r="W576" s="108"/>
      <c r="X576" s="108"/>
      <c r="Y576" s="108"/>
      <c r="Z576" s="108"/>
      <c r="AA576" s="108"/>
      <c r="AB576" s="108"/>
      <c r="AC576" s="113"/>
      <c r="AD576" s="117"/>
    </row>
    <row r="577" spans="1:30" x14ac:dyDescent="0.2">
      <c r="A577" s="107"/>
      <c r="B577" s="107"/>
      <c r="C577" s="108"/>
      <c r="D577" s="108"/>
      <c r="E577" s="108"/>
      <c r="F577" s="108"/>
      <c r="G577" s="108"/>
      <c r="H577" s="108"/>
      <c r="I577" s="108"/>
      <c r="J577" s="108"/>
      <c r="K577" s="108"/>
      <c r="L577" s="108"/>
      <c r="M577" s="108"/>
      <c r="N577" s="113"/>
      <c r="O577" s="108"/>
      <c r="P577" s="113"/>
      <c r="Q577" s="117"/>
      <c r="T577" s="107"/>
      <c r="U577" s="107"/>
      <c r="V577" s="108"/>
      <c r="W577" s="108"/>
      <c r="X577" s="108"/>
      <c r="Y577" s="108"/>
      <c r="Z577" s="108"/>
      <c r="AA577" s="108"/>
      <c r="AB577" s="108"/>
      <c r="AC577" s="113"/>
      <c r="AD577" s="117"/>
    </row>
    <row r="578" spans="1:30" x14ac:dyDescent="0.2">
      <c r="A578" s="107"/>
      <c r="B578" s="107"/>
      <c r="C578" s="108"/>
      <c r="D578" s="108"/>
      <c r="E578" s="108"/>
      <c r="F578" s="108"/>
      <c r="G578" s="108"/>
      <c r="H578" s="108"/>
      <c r="I578" s="108"/>
      <c r="J578" s="108"/>
      <c r="K578" s="108"/>
      <c r="L578" s="108"/>
      <c r="M578" s="108"/>
      <c r="N578" s="113"/>
      <c r="O578" s="108"/>
      <c r="P578" s="113"/>
      <c r="Q578" s="117"/>
      <c r="T578" s="107"/>
      <c r="U578" s="107"/>
      <c r="V578" s="108"/>
      <c r="W578" s="108"/>
      <c r="X578" s="108"/>
      <c r="Y578" s="108"/>
      <c r="Z578" s="108"/>
      <c r="AA578" s="108"/>
      <c r="AB578" s="108"/>
      <c r="AC578" s="113"/>
      <c r="AD578" s="117"/>
    </row>
    <row r="579" spans="1:30" x14ac:dyDescent="0.2">
      <c r="A579" s="107"/>
      <c r="B579" s="107"/>
      <c r="C579" s="108"/>
      <c r="D579" s="108"/>
      <c r="E579" s="108"/>
      <c r="F579" s="108"/>
      <c r="G579" s="108"/>
      <c r="H579" s="108"/>
      <c r="I579" s="108"/>
      <c r="J579" s="108"/>
      <c r="K579" s="108"/>
      <c r="L579" s="108"/>
      <c r="M579" s="108"/>
      <c r="N579" s="113"/>
      <c r="O579" s="108"/>
      <c r="P579" s="113"/>
      <c r="Q579" s="117"/>
      <c r="T579" s="107"/>
      <c r="U579" s="107"/>
      <c r="V579" s="108"/>
      <c r="W579" s="108"/>
      <c r="X579" s="108"/>
      <c r="Y579" s="108"/>
      <c r="Z579" s="108"/>
      <c r="AA579" s="108"/>
      <c r="AB579" s="108"/>
      <c r="AC579" s="113"/>
      <c r="AD579" s="117"/>
    </row>
    <row r="580" spans="1:30" x14ac:dyDescent="0.2">
      <c r="A580" s="107"/>
      <c r="B580" s="107"/>
      <c r="C580" s="108"/>
      <c r="D580" s="108"/>
      <c r="E580" s="108"/>
      <c r="F580" s="108"/>
      <c r="G580" s="108"/>
      <c r="H580" s="108"/>
      <c r="I580" s="108"/>
      <c r="J580" s="108"/>
      <c r="K580" s="108"/>
      <c r="L580" s="108"/>
      <c r="M580" s="108"/>
      <c r="N580" s="113"/>
      <c r="O580" s="108"/>
      <c r="P580" s="113"/>
      <c r="Q580" s="117"/>
      <c r="T580" s="107"/>
      <c r="U580" s="107"/>
      <c r="V580" s="108"/>
      <c r="W580" s="108"/>
      <c r="X580" s="108"/>
      <c r="Y580" s="108"/>
      <c r="Z580" s="108"/>
      <c r="AA580" s="108"/>
      <c r="AB580" s="108"/>
      <c r="AC580" s="113"/>
      <c r="AD580" s="117"/>
    </row>
    <row r="581" spans="1:30" x14ac:dyDescent="0.2">
      <c r="A581" s="107"/>
      <c r="B581" s="107"/>
      <c r="C581" s="108"/>
      <c r="D581" s="108"/>
      <c r="E581" s="108"/>
      <c r="F581" s="108"/>
      <c r="G581" s="108"/>
      <c r="H581" s="108"/>
      <c r="I581" s="108"/>
      <c r="J581" s="108"/>
      <c r="K581" s="108"/>
      <c r="L581" s="108"/>
      <c r="M581" s="108"/>
      <c r="N581" s="113"/>
      <c r="O581" s="108"/>
      <c r="P581" s="113"/>
      <c r="Q581" s="117"/>
      <c r="T581" s="107"/>
      <c r="U581" s="107"/>
      <c r="V581" s="108"/>
      <c r="W581" s="108"/>
      <c r="X581" s="108"/>
      <c r="Y581" s="108"/>
      <c r="Z581" s="108"/>
      <c r="AA581" s="108"/>
      <c r="AB581" s="108"/>
      <c r="AC581" s="113"/>
      <c r="AD581" s="117"/>
    </row>
    <row r="582" spans="1:30" x14ac:dyDescent="0.2">
      <c r="A582" s="107"/>
      <c r="B582" s="107"/>
      <c r="C582" s="108"/>
      <c r="D582" s="108"/>
      <c r="E582" s="108"/>
      <c r="F582" s="108"/>
      <c r="G582" s="108"/>
      <c r="H582" s="108"/>
      <c r="I582" s="108"/>
      <c r="J582" s="108"/>
      <c r="K582" s="108"/>
      <c r="L582" s="108"/>
      <c r="M582" s="108"/>
      <c r="N582" s="113"/>
      <c r="O582" s="108"/>
      <c r="P582" s="113"/>
      <c r="Q582" s="117"/>
      <c r="AA582" s="108"/>
      <c r="AB582" s="108"/>
    </row>
  </sheetData>
  <mergeCells count="108">
    <mergeCell ref="C570:M570"/>
    <mergeCell ref="C571:M571"/>
    <mergeCell ref="C572:M572"/>
    <mergeCell ref="C573:M573"/>
    <mergeCell ref="A75:A77"/>
    <mergeCell ref="S75:S77"/>
    <mergeCell ref="A78:A80"/>
    <mergeCell ref="S78:S80"/>
    <mergeCell ref="A81:B81"/>
    <mergeCell ref="S81:T81"/>
    <mergeCell ref="A66:A68"/>
    <mergeCell ref="S66:S68"/>
    <mergeCell ref="A69:A71"/>
    <mergeCell ref="S69:S71"/>
    <mergeCell ref="A72:A74"/>
    <mergeCell ref="S72:S74"/>
    <mergeCell ref="AG58:AH58"/>
    <mergeCell ref="AI58:AI59"/>
    <mergeCell ref="A60:A62"/>
    <mergeCell ref="S60:S62"/>
    <mergeCell ref="A63:A65"/>
    <mergeCell ref="S63:S65"/>
    <mergeCell ref="Q58:Q59"/>
    <mergeCell ref="S58:T59"/>
    <mergeCell ref="U58:X58"/>
    <mergeCell ref="Y58:AB58"/>
    <mergeCell ref="AC58:AD58"/>
    <mergeCell ref="AE58:AF58"/>
    <mergeCell ref="D55:Q55"/>
    <mergeCell ref="V55:AI55"/>
    <mergeCell ref="D56:Q56"/>
    <mergeCell ref="V56:AI56"/>
    <mergeCell ref="A58:B59"/>
    <mergeCell ref="C58:F58"/>
    <mergeCell ref="G58:J58"/>
    <mergeCell ref="K58:L58"/>
    <mergeCell ref="M58:N58"/>
    <mergeCell ref="O58:P58"/>
    <mergeCell ref="A51:B56"/>
    <mergeCell ref="C51:Q51"/>
    <mergeCell ref="S51:T56"/>
    <mergeCell ref="U51:AI51"/>
    <mergeCell ref="D52:Q52"/>
    <mergeCell ref="V52:AI52"/>
    <mergeCell ref="D53:Q53"/>
    <mergeCell ref="V53:AI53"/>
    <mergeCell ref="D54:Q54"/>
    <mergeCell ref="V54:AI54"/>
    <mergeCell ref="M42:P42"/>
    <mergeCell ref="AE42:AH42"/>
    <mergeCell ref="A43:C45"/>
    <mergeCell ref="K43:K49"/>
    <mergeCell ref="L43:L49"/>
    <mergeCell ref="S43:U45"/>
    <mergeCell ref="AC43:AC49"/>
    <mergeCell ref="AD43:AD49"/>
    <mergeCell ref="A34:A36"/>
    <mergeCell ref="S34:S36"/>
    <mergeCell ref="A37:A39"/>
    <mergeCell ref="S37:S39"/>
    <mergeCell ref="A40:B40"/>
    <mergeCell ref="S40:T40"/>
    <mergeCell ref="A25:A27"/>
    <mergeCell ref="S25:S27"/>
    <mergeCell ref="A28:A30"/>
    <mergeCell ref="S28:S30"/>
    <mergeCell ref="A31:A33"/>
    <mergeCell ref="S31:S33"/>
    <mergeCell ref="AG17:AH17"/>
    <mergeCell ref="AI17:AI18"/>
    <mergeCell ref="A19:A21"/>
    <mergeCell ref="S19:S21"/>
    <mergeCell ref="A22:A24"/>
    <mergeCell ref="S22:S24"/>
    <mergeCell ref="Q17:Q18"/>
    <mergeCell ref="S17:T18"/>
    <mergeCell ref="U17:X17"/>
    <mergeCell ref="Y17:AB17"/>
    <mergeCell ref="AC17:AD17"/>
    <mergeCell ref="AE17:AF17"/>
    <mergeCell ref="D15:Q15"/>
    <mergeCell ref="V15:AI15"/>
    <mergeCell ref="A17:B18"/>
    <mergeCell ref="C17:F17"/>
    <mergeCell ref="G17:J17"/>
    <mergeCell ref="K17:L17"/>
    <mergeCell ref="M17:N17"/>
    <mergeCell ref="O17:P17"/>
    <mergeCell ref="A10:B15"/>
    <mergeCell ref="C10:Q10"/>
    <mergeCell ref="S10:T15"/>
    <mergeCell ref="U10:AI10"/>
    <mergeCell ref="D11:Q11"/>
    <mergeCell ref="V11:AI11"/>
    <mergeCell ref="D12:Q12"/>
    <mergeCell ref="V12:AI12"/>
    <mergeCell ref="D13:Q13"/>
    <mergeCell ref="V13:AI13"/>
    <mergeCell ref="M1:P1"/>
    <mergeCell ref="AE1:AH1"/>
    <mergeCell ref="A2:C4"/>
    <mergeCell ref="K2:K8"/>
    <mergeCell ref="L2:L8"/>
    <mergeCell ref="S2:U4"/>
    <mergeCell ref="AC2:AC8"/>
    <mergeCell ref="AD2:AD8"/>
    <mergeCell ref="D14:Q14"/>
    <mergeCell ref="V14:AI14"/>
  </mergeCells>
  <conditionalFormatting sqref="AD2">
    <cfRule type="cellIs" dxfId="308" priority="104" operator="notEqual">
      <formula>0</formula>
    </cfRule>
  </conditionalFormatting>
  <conditionalFormatting sqref="L2">
    <cfRule type="cellIs" dxfId="307" priority="107" operator="notEqual">
      <formula>0</formula>
    </cfRule>
  </conditionalFormatting>
  <conditionalFormatting sqref="F3">
    <cfRule type="cellIs" dxfId="306" priority="106" operator="notEqual">
      <formula>IF(OR(COUNT(C19:C21)&lt;&gt;0,COUNT(G19:G21)&lt;&gt;0),1,0)+IF(OR(COUNT(C22:C24)&lt;&gt;0,COUNT(G22:G24)&lt;&gt;0),1,0)+IF(OR(COUNT(C25:C27)&lt;&gt;0,COUNT(G25:G27)&lt;&gt;0),1,0)+IF(OR(COUNT(C28:C30)&lt;&gt;0,COUNT(G28:G30)&lt;&gt;0),1,0)+IF(OR(COUNT(C31:C33)&lt;&gt;0,COUNT(G31:G33)&lt;&gt;0),1,0)+IF(OR(COUNT(C34:C36)&lt;&gt;0,COUNT(G34:G36)&lt;&gt;0),1,0)+IF(OR(COUNT(C37:C39)&lt;&gt;0,COUNT(G37:G39)&lt;&gt;0),1,0)</formula>
    </cfRule>
  </conditionalFormatting>
  <conditionalFormatting sqref="X3">
    <cfRule type="cellIs" dxfId="305" priority="105" operator="notEqual">
      <formula>IF(OR(COUNT(U19:U21)&lt;&gt;0,COUNT(Y19:Y21)&lt;&gt;0),1,0)+IF(OR(COUNT(U22:U24)&lt;&gt;0,COUNT(Y22:Y24)&lt;&gt;0),1,0)+IF(OR(COUNT(U25:U27)&lt;&gt;0,COUNT(Y25:Y27)&lt;&gt;0),1,0)+IF(OR(COUNT(U28:U30)&lt;&gt;0,COUNT(Y28:Y30)&lt;&gt;0),1,0)+IF(OR(COUNT(U31:U33)&lt;&gt;0,COUNT(Y31:Y33)&lt;&gt;0),1,0)+IF(OR(COUNT(U34:U36)&lt;&gt;0,COUNT(Y34:Y36)&lt;&gt;0),1,0)+IF(OR(COUNT(U37:U39)&lt;&gt;0,COUNT(Y37:Y39)&lt;&gt;0),1,0)</formula>
    </cfRule>
  </conditionalFormatting>
  <conditionalFormatting sqref="C40">
    <cfRule type="cellIs" dxfId="304" priority="81" operator="between">
      <formula>0.9*SUM($C$19:$C$39)</formula>
      <formula>1.1*SUM($C$19:$C$39)</formula>
    </cfRule>
  </conditionalFormatting>
  <conditionalFormatting sqref="K40">
    <cfRule type="cellIs" dxfId="303" priority="80" operator="between">
      <formula>0.9*SUM(K19:K39)</formula>
      <formula>1.1*SUM(K19:K39)</formula>
    </cfRule>
  </conditionalFormatting>
  <conditionalFormatting sqref="M40">
    <cfRule type="cellIs" dxfId="302" priority="79" operator="between">
      <formula>0.9*SUM(M19:M39)</formula>
      <formula>1.1*SUM(M19:M39)</formula>
    </cfRule>
  </conditionalFormatting>
  <conditionalFormatting sqref="O40">
    <cfRule type="cellIs" dxfId="301" priority="78" operator="between">
      <formula>0.9*SUM(O19:O39)</formula>
      <formula>1.1*SUM(O19:O39)</formula>
    </cfRule>
  </conditionalFormatting>
  <conditionalFormatting sqref="I40">
    <cfRule type="cellIs" dxfId="300" priority="77" operator="between">
      <formula>0.9*$G$40</formula>
      <formula>1.1*$G$40</formula>
    </cfRule>
  </conditionalFormatting>
  <conditionalFormatting sqref="L40">
    <cfRule type="cellIs" dxfId="299" priority="76" operator="between">
      <formula>0.9*$K$40</formula>
      <formula>1.1*$K$40</formula>
    </cfRule>
  </conditionalFormatting>
  <conditionalFormatting sqref="N40">
    <cfRule type="cellIs" dxfId="298" priority="75" operator="between">
      <formula>0.9*$M$40</formula>
      <formula>1.1*$M$40</formula>
    </cfRule>
  </conditionalFormatting>
  <conditionalFormatting sqref="P40">
    <cfRule type="cellIs" dxfId="297" priority="74" operator="between">
      <formula>0.9*$O$40</formula>
      <formula>1.1*$O$40</formula>
    </cfRule>
  </conditionalFormatting>
  <conditionalFormatting sqref="U40">
    <cfRule type="cellIs" dxfId="296" priority="73" operator="between">
      <formula>0.9*SUM(U19:U39)</formula>
      <formula>1.1*SUM(U19:U39)</formula>
    </cfRule>
  </conditionalFormatting>
  <conditionalFormatting sqref="Y40">
    <cfRule type="cellIs" dxfId="295" priority="72" operator="between">
      <formula>0.9*SUM(Y19:Y39)</formula>
      <formula>1.1*SUM(U19:Y39)</formula>
    </cfRule>
  </conditionalFormatting>
  <conditionalFormatting sqref="AC40">
    <cfRule type="cellIs" dxfId="294" priority="71" operator="between">
      <formula>0.9*SUM(AC19:AC39)</formula>
      <formula>1.1*SUM(AC19:AC39)</formula>
    </cfRule>
  </conditionalFormatting>
  <conditionalFormatting sqref="AE40">
    <cfRule type="cellIs" dxfId="293" priority="70" operator="between">
      <formula>0.9*SUM(AE19:AE39)</formula>
      <formula>1.1*SUM(AE19:AE39)</formula>
    </cfRule>
  </conditionalFormatting>
  <conditionalFormatting sqref="AG40">
    <cfRule type="cellIs" dxfId="292" priority="69" operator="between">
      <formula>0.9*SUM(AG19:AG39)</formula>
      <formula>1.1*SUM(AG19:AG39)</formula>
    </cfRule>
  </conditionalFormatting>
  <conditionalFormatting sqref="W40">
    <cfRule type="cellIs" dxfId="291" priority="68" operator="between">
      <formula>0.9*$U$40</formula>
      <formula>1.1*$U$40</formula>
    </cfRule>
  </conditionalFormatting>
  <conditionalFormatting sqref="AA40">
    <cfRule type="cellIs" dxfId="290" priority="67" operator="between">
      <formula>0.9*$Y$40</formula>
      <formula>1.1*$Y$40</formula>
    </cfRule>
  </conditionalFormatting>
  <conditionalFormatting sqref="AD40">
    <cfRule type="cellIs" dxfId="289" priority="66" operator="between">
      <formula>0.9*$AC$40</formula>
      <formula>1.1*$AC$40</formula>
    </cfRule>
  </conditionalFormatting>
  <conditionalFormatting sqref="AF40">
    <cfRule type="cellIs" dxfId="288" priority="65" operator="between">
      <formula>0.9*$AE$40</formula>
      <formula>1.1*$AE$40</formula>
    </cfRule>
  </conditionalFormatting>
  <conditionalFormatting sqref="AH40">
    <cfRule type="cellIs" dxfId="287" priority="64" operator="between">
      <formula>0.9*$AG$40</formula>
      <formula>1.1*$AG$40</formula>
    </cfRule>
  </conditionalFormatting>
  <conditionalFormatting sqref="G40">
    <cfRule type="cellIs" dxfId="286" priority="63" operator="between">
      <formula>0.9*SUM($G$19:$G$39)</formula>
      <formula>1.1*SUM($G$19:$G$39)</formula>
    </cfRule>
  </conditionalFormatting>
  <conditionalFormatting sqref="E40">
    <cfRule type="cellIs" dxfId="285" priority="62" operator="between">
      <formula>0.9*$C$40</formula>
      <formula>1.1*$C$40</formula>
    </cfRule>
  </conditionalFormatting>
  <conditionalFormatting sqref="C81">
    <cfRule type="cellIs" dxfId="284" priority="61" operator="between">
      <formula>0.9*SUM(C60:C80)</formula>
      <formula>1.1*SUM(C60:C80)</formula>
    </cfRule>
  </conditionalFormatting>
  <conditionalFormatting sqref="G81">
    <cfRule type="cellIs" dxfId="283" priority="60" operator="between">
      <formula>0.9*SUM(G60:G80)</formula>
      <formula>1.1*SUM(G60:G80)</formula>
    </cfRule>
  </conditionalFormatting>
  <conditionalFormatting sqref="K81">
    <cfRule type="cellIs" dxfId="282" priority="59" operator="between">
      <formula>0.9*SUM(K60:K80)</formula>
      <formula>1.1*SUM(K60:K80)</formula>
    </cfRule>
  </conditionalFormatting>
  <conditionalFormatting sqref="M81">
    <cfRule type="cellIs" dxfId="281" priority="58" operator="between">
      <formula>0.9*SUM(M60:M80)</formula>
      <formula>1.1*SUM(M60:M80)</formula>
    </cfRule>
  </conditionalFormatting>
  <conditionalFormatting sqref="O81">
    <cfRule type="cellIs" dxfId="280" priority="57" operator="between">
      <formula>0.9*SUM(O60:O80)</formula>
      <formula>1.1*SUM(O60:O80)</formula>
    </cfRule>
  </conditionalFormatting>
  <conditionalFormatting sqref="E81">
    <cfRule type="cellIs" dxfId="279" priority="56" operator="between">
      <formula>0.9*$C$81</formula>
      <formula>1.1*$C$81</formula>
    </cfRule>
  </conditionalFormatting>
  <conditionalFormatting sqref="I81">
    <cfRule type="cellIs" dxfId="278" priority="55" operator="between">
      <formula>0.9*$G$81</formula>
      <formula>1.1*$G$81</formula>
    </cfRule>
  </conditionalFormatting>
  <conditionalFormatting sqref="L81">
    <cfRule type="cellIs" dxfId="277" priority="54" operator="between">
      <formula>0.9*$K$81</formula>
      <formula>1.1*$K$81</formula>
    </cfRule>
  </conditionalFormatting>
  <conditionalFormatting sqref="N81">
    <cfRule type="cellIs" dxfId="276" priority="53" operator="between">
      <formula>0.9*$M$81</formula>
      <formula>1.1*$M$81</formula>
    </cfRule>
  </conditionalFormatting>
  <conditionalFormatting sqref="P81">
    <cfRule type="cellIs" dxfId="275" priority="52" operator="between">
      <formula>0.9*$O$81</formula>
      <formula>1.1*$O$81</formula>
    </cfRule>
  </conditionalFormatting>
  <conditionalFormatting sqref="U81">
    <cfRule type="cellIs" dxfId="274" priority="51" operator="between">
      <formula>0.9*SUM(U60:U80)</formula>
      <formula>1.1*SUM(U60:U80)</formula>
    </cfRule>
  </conditionalFormatting>
  <conditionalFormatting sqref="Y81">
    <cfRule type="cellIs" dxfId="273" priority="50" operator="between">
      <formula>0.9*SUM(Y60:Y80)</formula>
      <formula>1.1*SUM(Y60:Y80)</formula>
    </cfRule>
  </conditionalFormatting>
  <conditionalFormatting sqref="AC81">
    <cfRule type="cellIs" dxfId="272" priority="49" operator="between">
      <formula>0.9*SUM(AC60:AC80)</formula>
      <formula>1.1*SUM(AC60:AC80)</formula>
    </cfRule>
  </conditionalFormatting>
  <conditionalFormatting sqref="AE81">
    <cfRule type="cellIs" dxfId="271" priority="48" operator="between">
      <formula>0.9*SUM(AE60:AE80)</formula>
      <formula>1.1*SUM(AE60:AE80)</formula>
    </cfRule>
  </conditionalFormatting>
  <conditionalFormatting sqref="AG81">
    <cfRule type="cellIs" dxfId="270" priority="47" operator="between">
      <formula>0.9*SUM(AG60:AG80)</formula>
      <formula>1.1*SUM(AG60:AG80)</formula>
    </cfRule>
  </conditionalFormatting>
  <conditionalFormatting sqref="W81">
    <cfRule type="cellIs" dxfId="269" priority="46" operator="between">
      <formula>0.9*$U$81</formula>
      <formula>1.1*$U$81</formula>
    </cfRule>
  </conditionalFormatting>
  <conditionalFormatting sqref="AA81">
    <cfRule type="cellIs" dxfId="268" priority="45" operator="between">
      <formula>0.9*$Y$81</formula>
      <formula>1.1*$Y$81</formula>
    </cfRule>
  </conditionalFormatting>
  <conditionalFormatting sqref="AD81">
    <cfRule type="cellIs" dxfId="267" priority="44" operator="between">
      <formula>0.9*$AC$81</formula>
      <formula>1.1*$AC$81</formula>
    </cfRule>
  </conditionalFormatting>
  <conditionalFormatting sqref="AF81">
    <cfRule type="cellIs" dxfId="266" priority="43" operator="between">
      <formula>0.9*$AE$81</formula>
      <formula>1.1*$AE$81</formula>
    </cfRule>
  </conditionalFormatting>
  <conditionalFormatting sqref="AH81">
    <cfRule type="cellIs" dxfId="265" priority="42" operator="between">
      <formula>0.9*$AG$81</formula>
      <formula>1.1*$AG$81</formula>
    </cfRule>
  </conditionalFormatting>
  <conditionalFormatting sqref="X5">
    <cfRule type="cellIs" dxfId="264" priority="39" operator="notEqual">
      <formula>COUNT($AC$19:$AC$39)</formula>
    </cfRule>
  </conditionalFormatting>
  <conditionalFormatting sqref="F5">
    <cfRule type="cellIs" dxfId="263" priority="38" operator="notEqual">
      <formula>COUNT($K$19:$K$39)</formula>
    </cfRule>
  </conditionalFormatting>
  <conditionalFormatting sqref="F44">
    <cfRule type="cellIs" dxfId="262" priority="37" operator="notEqual">
      <formula>IF(OR(COUNT(C60:C62)&lt;&gt;0,COUNT(G60:G62)&lt;&gt;0),1,0)+IF(OR(COUNT(C63:C65)&lt;&gt;0,COUNT(G63:G65)&lt;&gt;0),1,0)+IF(OR(COUNT(C66:C68)&lt;&gt;0,COUNT(G66:G68)&lt;&gt;0),1,0)+IF(OR(COUNT(C69:C71)&lt;&gt;0,COUNT(G69:G71)&lt;&gt;0),1,0)+IF(OR(COUNT(C72:C74)&lt;&gt;0,COUNT(G72:G74)&lt;&gt;0),1,0)+IF(OR(COUNT(C75:C77)&lt;&gt;0,COUNT(G75:G77)&lt;&gt;0),1,0)+IF(OR(COUNT(C78:C80)&lt;&gt;0,COUNT(G78:G80)&lt;&gt;0),1,0)</formula>
    </cfRule>
  </conditionalFormatting>
  <conditionalFormatting sqref="X44">
    <cfRule type="cellIs" dxfId="261" priority="36" operator="notEqual">
      <formula>IF(OR(COUNT(U60:U62)&lt;&gt;0,COUNT(Y60:Y62)&lt;&gt;0),1,0)+IF(OR(COUNT(U63:U65)&lt;&gt;0,COUNT(Y63:Y65)&lt;&gt;0),1,0)+IF(OR(COUNT(U66:U68)&lt;&gt;0,COUNT(Y66:Y68)&lt;&gt;0),1,0)+IF(OR(COUNT(U69:U71)&lt;&gt;0,COUNT(Y69:Y71)&lt;&gt;0),1,0)+IF(OR(COUNT(U72:U74)&lt;&gt;0,COUNT(Y72:Y74)&lt;&gt;0),1,0)+IF(OR(COUNT(U75:U77)&lt;&gt;0,COUNT(Y75:Y77)&lt;&gt;0),1,0)+IF(OR(COUNT(U78:U80)&lt;&gt;0,COUNT(Y78:Y80)&lt;&gt;0),1,0)</formula>
    </cfRule>
  </conditionalFormatting>
  <conditionalFormatting sqref="AD43">
    <cfRule type="cellIs" dxfId="260" priority="34" operator="notEqual">
      <formula>0</formula>
    </cfRule>
  </conditionalFormatting>
  <conditionalFormatting sqref="L43">
    <cfRule type="cellIs" dxfId="259" priority="35" operator="notEqual">
      <formula>0</formula>
    </cfRule>
  </conditionalFormatting>
  <conditionalFormatting sqref="X46">
    <cfRule type="cellIs" dxfId="258" priority="33" operator="notEqual">
      <formula>COUNT($AC$60:$AC$80)</formula>
    </cfRule>
  </conditionalFormatting>
  <conditionalFormatting sqref="F46">
    <cfRule type="cellIs" dxfId="257" priority="32" operator="notEqual">
      <formula>COUNT($K$60:$K$80)</formula>
    </cfRule>
  </conditionalFormatting>
  <dataValidations count="3">
    <dataValidation type="list" allowBlank="1" showInputMessage="1" showErrorMessage="1" promptTitle="Phases" sqref="A100:B103 A93:B94 A97:B97" xr:uid="{AB9BF5C8-5F4E-419E-A4AB-CD7FB26833A5}">
      <formula1>$A$89:$A$103</formula1>
    </dataValidation>
    <dataValidation type="whole" errorStyle="warning" allowBlank="1" showInputMessage="1" showErrorMessage="1" promptTitle="Integers" prompt="Must be an integer between 1 and 52 inclusive." sqref="W2 E2 E43 W43" xr:uid="{983BA258-BA7A-4596-B339-D198D03F8A79}">
      <formula1>1</formula1>
      <formula2>52</formula2>
    </dataValidation>
    <dataValidation type="decimal" allowBlank="1" showInputMessage="1" showErrorMessage="1" error="Must be blank or values between 0 an 100 inclusice." sqref="Q19:Q39 AI19:AI39 Q60:Q80 AI60:AI80" xr:uid="{285C36CB-8D64-4A05-8C4C-A821B2ACDE48}">
      <formula1>0</formula1>
      <formula2>100</formula2>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20" operator="containsText" id="{811FC756-7258-4230-8D51-FBD4D68C9D96}">
            <xm:f>NOT(ISERROR(SEARCH($BH$7,E4)))</xm:f>
            <xm:f>$BH$7</xm:f>
            <x14:dxf>
              <fill>
                <patternFill>
                  <bgColor rgb="FF00B050"/>
                </patternFill>
              </fill>
            </x14:dxf>
          </x14:cfRule>
          <x14:cfRule type="containsText" priority="21" operator="containsText" id="{FB9A744A-21D3-4C93-AA84-0B6F39CFE4EB}">
            <xm:f>NOT(ISERROR(SEARCH($BH$6,E4)))</xm:f>
            <xm:f>$BH$6</xm:f>
            <x14:dxf>
              <fill>
                <patternFill>
                  <bgColor theme="3" tint="0.79998168889431442"/>
                </patternFill>
              </fill>
            </x14:dxf>
          </x14:cfRule>
          <x14:cfRule type="containsText" priority="22" operator="containsText" id="{9D04B354-7DDA-4829-AE8B-C297EFC825F0}">
            <xm:f>NOT(ISERROR(SEARCH($BH$5,E4)))</xm:f>
            <xm:f>$BH$5</xm:f>
            <x14:dxf>
              <fill>
                <patternFill>
                  <bgColor rgb="FF92D050"/>
                </patternFill>
              </fill>
            </x14:dxf>
          </x14:cfRule>
          <x14:cfRule type="containsText" priority="23" operator="containsText" id="{03A0D7B9-CDBA-4C9F-9EE7-AE2F084932FA}">
            <xm:f>NOT(ISERROR(SEARCH($BH$4,E4)))</xm:f>
            <xm:f>$BH$4</xm:f>
            <x14:dxf>
              <fill>
                <patternFill>
                  <bgColor rgb="FF66FF66"/>
                </patternFill>
              </fill>
            </x14:dxf>
          </x14:cfRule>
          <x14:cfRule type="containsText" priority="24" operator="containsText" id="{CCB3A205-6ED7-4725-B4A2-03DA62866BC4}">
            <xm:f>NOT(ISERROR(SEARCH($BH$3,E4)))</xm:f>
            <xm:f>$BH$3</xm:f>
            <x14:dxf>
              <fill>
                <patternFill>
                  <bgColor theme="5" tint="0.59996337778862885"/>
                </patternFill>
              </fill>
            </x14:dxf>
          </x14:cfRule>
          <x14:cfRule type="containsText" priority="25" operator="containsText" id="{87CAD297-87CD-4673-BA24-96C3EB5C9213}">
            <xm:f>NOT(ISERROR(SEARCH($BH$2,E4)))</xm:f>
            <xm:f>$BH$2</xm:f>
            <x14:dxf>
              <fill>
                <patternFill>
                  <bgColor theme="5" tint="0.79998168889431442"/>
                </patternFill>
              </fill>
            </x14:dxf>
          </x14:cfRule>
          <xm:sqref>E4</xm:sqref>
        </x14:conditionalFormatting>
        <x14:conditionalFormatting xmlns:xm="http://schemas.microsoft.com/office/excel/2006/main">
          <x14:cfRule type="containsText" priority="14" operator="containsText" id="{D11B4247-0324-4310-90CE-4C9396C5E9F4}">
            <xm:f>NOT(ISERROR(SEARCH($BH$7,W4)))</xm:f>
            <xm:f>$BH$7</xm:f>
            <x14:dxf>
              <fill>
                <patternFill>
                  <bgColor rgb="FF00B050"/>
                </patternFill>
              </fill>
            </x14:dxf>
          </x14:cfRule>
          <x14:cfRule type="containsText" priority="15" operator="containsText" id="{414E6DF8-4B1C-459B-B38A-7CFDE5E9246A}">
            <xm:f>NOT(ISERROR(SEARCH($BH$6,W4)))</xm:f>
            <xm:f>$BH$6</xm:f>
            <x14:dxf>
              <fill>
                <patternFill>
                  <bgColor theme="3" tint="0.79998168889431442"/>
                </patternFill>
              </fill>
            </x14:dxf>
          </x14:cfRule>
          <x14:cfRule type="containsText" priority="16" operator="containsText" id="{43A9BAB1-F3E2-4224-8D07-B0D056D27FE8}">
            <xm:f>NOT(ISERROR(SEARCH($BH$5,W4)))</xm:f>
            <xm:f>$BH$5</xm:f>
            <x14:dxf>
              <fill>
                <patternFill>
                  <bgColor rgb="FF92D050"/>
                </patternFill>
              </fill>
            </x14:dxf>
          </x14:cfRule>
          <x14:cfRule type="containsText" priority="17" operator="containsText" id="{3FEF120C-9BDB-4F43-AF35-FC3C0A17EFBA}">
            <xm:f>NOT(ISERROR(SEARCH($BH$4,W4)))</xm:f>
            <xm:f>$BH$4</xm:f>
            <x14:dxf>
              <fill>
                <patternFill>
                  <bgColor rgb="FF66FF66"/>
                </patternFill>
              </fill>
            </x14:dxf>
          </x14:cfRule>
          <x14:cfRule type="containsText" priority="18" operator="containsText" id="{C952C7D7-1A83-4E41-9F4C-37F634D7D0FF}">
            <xm:f>NOT(ISERROR(SEARCH($BH$3,W4)))</xm:f>
            <xm:f>$BH$3</xm:f>
            <x14:dxf>
              <fill>
                <patternFill>
                  <bgColor theme="5" tint="0.59996337778862885"/>
                </patternFill>
              </fill>
            </x14:dxf>
          </x14:cfRule>
          <x14:cfRule type="containsText" priority="19" operator="containsText" id="{19CFA611-7FBC-4EB2-A9BE-61F98938BB0A}">
            <xm:f>NOT(ISERROR(SEARCH($BH$2,W4)))</xm:f>
            <xm:f>$BH$2</xm:f>
            <x14:dxf>
              <fill>
                <patternFill>
                  <bgColor theme="5" tint="0.79998168889431442"/>
                </patternFill>
              </fill>
            </x14:dxf>
          </x14:cfRule>
          <xm:sqref>W4</xm:sqref>
        </x14:conditionalFormatting>
        <x14:conditionalFormatting xmlns:xm="http://schemas.microsoft.com/office/excel/2006/main">
          <x14:cfRule type="containsText" priority="8" operator="containsText" id="{30F76A54-2F17-4C02-B563-92831CECE333}">
            <xm:f>NOT(ISERROR(SEARCH($BH$7,E45)))</xm:f>
            <xm:f>$BH$7</xm:f>
            <x14:dxf>
              <fill>
                <patternFill>
                  <bgColor rgb="FF00B050"/>
                </patternFill>
              </fill>
            </x14:dxf>
          </x14:cfRule>
          <x14:cfRule type="containsText" priority="9" operator="containsText" id="{57B653FB-DEB9-4CB8-9D93-4E675DFDBEE0}">
            <xm:f>NOT(ISERROR(SEARCH($BH$6,E45)))</xm:f>
            <xm:f>$BH$6</xm:f>
            <x14:dxf>
              <fill>
                <patternFill>
                  <bgColor theme="3" tint="0.79998168889431442"/>
                </patternFill>
              </fill>
            </x14:dxf>
          </x14:cfRule>
          <x14:cfRule type="containsText" priority="10" operator="containsText" id="{23E30718-B6C5-414E-9EA7-62EDE86906C6}">
            <xm:f>NOT(ISERROR(SEARCH($BH$5,E45)))</xm:f>
            <xm:f>$BH$5</xm:f>
            <x14:dxf>
              <fill>
                <patternFill>
                  <bgColor rgb="FF92D050"/>
                </patternFill>
              </fill>
            </x14:dxf>
          </x14:cfRule>
          <x14:cfRule type="containsText" priority="11" operator="containsText" id="{CCF5658E-FB64-4349-A56C-49B1BBF92036}">
            <xm:f>NOT(ISERROR(SEARCH($BH$4,E45)))</xm:f>
            <xm:f>$BH$4</xm:f>
            <x14:dxf>
              <fill>
                <patternFill>
                  <bgColor rgb="FF66FF66"/>
                </patternFill>
              </fill>
            </x14:dxf>
          </x14:cfRule>
          <x14:cfRule type="containsText" priority="12" operator="containsText" id="{5E1F5C5E-E8F0-4849-8C19-FBA0DCF53718}">
            <xm:f>NOT(ISERROR(SEARCH($BH$3,E45)))</xm:f>
            <xm:f>$BH$3</xm:f>
            <x14:dxf>
              <fill>
                <patternFill>
                  <bgColor theme="5" tint="0.59996337778862885"/>
                </patternFill>
              </fill>
            </x14:dxf>
          </x14:cfRule>
          <x14:cfRule type="containsText" priority="13" operator="containsText" id="{DEEF2950-0E42-47A6-9346-D76EEE6EE3D5}">
            <xm:f>NOT(ISERROR(SEARCH($BH$2,E45)))</xm:f>
            <xm:f>$BH$2</xm:f>
            <x14:dxf>
              <fill>
                <patternFill>
                  <bgColor theme="5" tint="0.79998168889431442"/>
                </patternFill>
              </fill>
            </x14:dxf>
          </x14:cfRule>
          <xm:sqref>E45</xm:sqref>
        </x14:conditionalFormatting>
        <x14:conditionalFormatting xmlns:xm="http://schemas.microsoft.com/office/excel/2006/main">
          <x14:cfRule type="containsText" priority="2" operator="containsText" id="{54E8E7EE-E971-474C-8DF2-B17D96F3A169}">
            <xm:f>NOT(ISERROR(SEARCH($BH$7,W45)))</xm:f>
            <xm:f>$BH$7</xm:f>
            <x14:dxf>
              <fill>
                <patternFill>
                  <bgColor theme="6" tint="-0.24994659260841701"/>
                </patternFill>
              </fill>
            </x14:dxf>
          </x14:cfRule>
          <x14:cfRule type="containsText" priority="3" operator="containsText" id="{93EF1866-6C1A-4499-BB1F-34BB6E0145B2}">
            <xm:f>NOT(ISERROR(SEARCH($BH$6,W45)))</xm:f>
            <xm:f>$BH$6</xm:f>
            <x14:dxf>
              <fill>
                <patternFill>
                  <bgColor theme="3" tint="0.79998168889431442"/>
                </patternFill>
              </fill>
            </x14:dxf>
          </x14:cfRule>
          <x14:cfRule type="containsText" priority="4" operator="containsText" id="{D7CD6EEB-BC09-4A4E-8598-2369A2910629}">
            <xm:f>NOT(ISERROR(SEARCH($BH$5,W45)))</xm:f>
            <xm:f>$BH$5</xm:f>
            <x14:dxf>
              <fill>
                <patternFill>
                  <bgColor rgb="FF92D050"/>
                </patternFill>
              </fill>
            </x14:dxf>
          </x14:cfRule>
          <x14:cfRule type="containsText" priority="5" operator="containsText" id="{6BAC71EE-C330-4D15-ABC8-D6167694F596}">
            <xm:f>NOT(ISERROR(SEARCH($BH$4,W45)))</xm:f>
            <xm:f>$BH$4</xm:f>
            <x14:dxf>
              <fill>
                <patternFill>
                  <bgColor rgb="FF66FF66"/>
                </patternFill>
              </fill>
            </x14:dxf>
          </x14:cfRule>
          <x14:cfRule type="containsText" priority="6" operator="containsText" id="{E82734D1-7015-4769-ADE8-FC954673845E}">
            <xm:f>NOT(ISERROR(SEARCH($BH$3,W45)))</xm:f>
            <xm:f>$BH$3</xm:f>
            <x14:dxf>
              <fill>
                <patternFill>
                  <bgColor theme="5" tint="0.59996337778862885"/>
                </patternFill>
              </fill>
            </x14:dxf>
          </x14:cfRule>
          <x14:cfRule type="containsText" priority="7" operator="containsText" id="{6E5E34F1-B71C-4F0C-B823-68ADD3DBD3C8}">
            <xm:f>NOT(ISERROR(SEARCH($BH$2,W45)))</xm:f>
            <xm:f>$BH$2</xm:f>
            <x14:dxf>
              <fill>
                <patternFill>
                  <bgColor theme="5" tint="0.79998168889431442"/>
                </patternFill>
              </fill>
            </x14:dxf>
          </x14:cfRule>
          <xm:sqref>W45</xm:sqref>
        </x14:conditionalFormatting>
        <x14:conditionalFormatting xmlns:xm="http://schemas.microsoft.com/office/excel/2006/main">
          <x14:cfRule type="containsText" priority="1" operator="containsText" id="{F2ACE0D1-ACF8-4DE9-9695-2AC47726D162}">
            <xm:f>NOT(ISERROR(SEARCH($BG$4,E4)))</xm:f>
            <xm:f>$BG$4</xm:f>
            <x14:dxf>
              <fill>
                <patternFill patternType="none">
                  <bgColor auto="1"/>
                </patternFill>
              </fill>
            </x14:dxf>
          </x14:cfRule>
          <xm:sqref>E4 E45 W4 W45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79B69FE0-9DC3-4A21-BC18-4FF17469CB85}">
          <x14:formula1>
            <xm:f>'Basic Athlete Data'!$K$34:$K$47</xm:f>
          </x14:formula1>
          <xm:sqref>M2:M8 O2:O8 AE2:AE8 AG2:AG8 O43:O49 M43:M49 AE43:AE49 AG43:AG49</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CB7A5-EEF4-4C07-9E64-18E5AB6C0890}">
  <sheetPr>
    <tabColor rgb="FFFFC000"/>
  </sheetPr>
  <dimension ref="A1:BI582"/>
  <sheetViews>
    <sheetView zoomScaleNormal="100" workbookViewId="0">
      <selection activeCell="D52" sqref="D52:Q52"/>
    </sheetView>
  </sheetViews>
  <sheetFormatPr defaultColWidth="17.28515625" defaultRowHeight="12.75" x14ac:dyDescent="0.2"/>
  <cols>
    <col min="1" max="1" width="15.7109375" style="118" customWidth="1"/>
    <col min="2" max="2" width="4.5703125" style="118" customWidth="1"/>
    <col min="3" max="13" width="11.140625" style="118" customWidth="1"/>
    <col min="14" max="14" width="11.140625" style="110" customWidth="1"/>
    <col min="15" max="15" width="11.140625" style="118" customWidth="1"/>
    <col min="16" max="16" width="11.140625" style="110" customWidth="1"/>
    <col min="17" max="17" width="11.140625" style="91" customWidth="1"/>
    <col min="18" max="18" width="1.42578125" style="27" customWidth="1"/>
    <col min="19" max="19" width="13.7109375" style="118" customWidth="1"/>
    <col min="20" max="20" width="5.140625" style="118" customWidth="1"/>
    <col min="21" max="28" width="11.140625" style="118" customWidth="1"/>
    <col min="29" max="29" width="11.140625" style="110" customWidth="1"/>
    <col min="30" max="30" width="11.140625" style="91" customWidth="1"/>
    <col min="31" max="35" width="11.140625" style="118" customWidth="1"/>
    <col min="36" max="16384" width="17.28515625" style="118"/>
  </cols>
  <sheetData>
    <row r="1" spans="1:61" ht="16.5" thickBot="1" x14ac:dyDescent="0.3">
      <c r="M1" s="765" t="s">
        <v>214</v>
      </c>
      <c r="N1" s="766"/>
      <c r="O1" s="766"/>
      <c r="P1" s="767"/>
      <c r="AE1" s="765" t="s">
        <v>214</v>
      </c>
      <c r="AF1" s="766"/>
      <c r="AG1" s="766"/>
      <c r="AH1" s="767"/>
      <c r="BG1" s="166" t="s">
        <v>19</v>
      </c>
      <c r="BH1" s="166" t="s">
        <v>18</v>
      </c>
      <c r="BI1" s="166" t="s">
        <v>392</v>
      </c>
    </row>
    <row r="2" spans="1:61" ht="12.75" customHeight="1" thickBot="1" x14ac:dyDescent="0.25">
      <c r="A2" s="690" t="s">
        <v>67</v>
      </c>
      <c r="B2" s="690"/>
      <c r="C2" s="690"/>
      <c r="D2" s="24" t="s">
        <v>31</v>
      </c>
      <c r="E2" s="388">
        <f>'MP 37-40'!W43+1</f>
        <v>41</v>
      </c>
      <c r="F2" s="380" t="s">
        <v>209</v>
      </c>
      <c r="G2" s="376" t="s">
        <v>174</v>
      </c>
      <c r="H2" s="144">
        <f ca="1">OFFSET(YTP!$E$72,0,E2-1,1,1)</f>
        <v>6</v>
      </c>
      <c r="I2" s="131" t="s">
        <v>176</v>
      </c>
      <c r="J2" s="309">
        <f>SUM(E19:E39,I19:I39,L19:L39,P19:P39,N19:N39)</f>
        <v>0</v>
      </c>
      <c r="K2" s="724" t="s">
        <v>188</v>
      </c>
      <c r="L2" s="727">
        <f ca="1">OFFSET(YTP!$E$9,0,E2-1,1,1)</f>
        <v>0</v>
      </c>
      <c r="M2" s="485" t="str">
        <f>Score_1_label</f>
        <v>Series 1</v>
      </c>
      <c r="N2" s="428"/>
      <c r="O2" s="485" t="str">
        <f>Score_8_label</f>
        <v>Kneeling</v>
      </c>
      <c r="P2" s="429"/>
      <c r="S2" s="690" t="s">
        <v>67</v>
      </c>
      <c r="T2" s="690"/>
      <c r="U2" s="690"/>
      <c r="V2" s="24" t="s">
        <v>31</v>
      </c>
      <c r="W2" s="277">
        <f>$E$2+1</f>
        <v>42</v>
      </c>
      <c r="X2" s="380" t="s">
        <v>209</v>
      </c>
      <c r="Y2" s="130" t="s">
        <v>174</v>
      </c>
      <c r="Z2" s="144">
        <f ca="1">OFFSET(YTP!$E$72,0,W2-1,1,1)</f>
        <v>4.5</v>
      </c>
      <c r="AA2" s="131" t="s">
        <v>176</v>
      </c>
      <c r="AB2" s="309">
        <f>SUM(W19:W39,AA19:AA39,AD19:AD39,AH19:AH39,AF19:AF39)</f>
        <v>0</v>
      </c>
      <c r="AC2" s="724" t="s">
        <v>188</v>
      </c>
      <c r="AD2" s="727">
        <f ca="1">OFFSET(YTP!$E$9,0,W2-1,1,1)</f>
        <v>0</v>
      </c>
      <c r="AE2" s="485" t="str">
        <f>Score_1_label</f>
        <v>Series 1</v>
      </c>
      <c r="AF2" s="428"/>
      <c r="AG2" s="485" t="str">
        <f>Score_8_label</f>
        <v>Kneeling</v>
      </c>
      <c r="AH2" s="429"/>
      <c r="BG2" s="605" t="s">
        <v>197</v>
      </c>
      <c r="BH2" s="601" t="s">
        <v>72</v>
      </c>
      <c r="BI2" s="458" t="s">
        <v>393</v>
      </c>
    </row>
    <row r="3" spans="1:61" ht="16.5" thickBot="1" x14ac:dyDescent="0.25">
      <c r="A3" s="690"/>
      <c r="B3" s="690"/>
      <c r="C3" s="690"/>
      <c r="D3" s="63" t="s">
        <v>34</v>
      </c>
      <c r="E3" s="374">
        <f>YTP_Start_Date+7*(E2-1)</f>
        <v>44781</v>
      </c>
      <c r="F3" s="382">
        <f ca="1">OFFSET(YTP!$E$14,0,E2-1,1,1)</f>
        <v>0</v>
      </c>
      <c r="G3" s="377" t="s">
        <v>158</v>
      </c>
      <c r="H3" s="129">
        <f>SUM(D15:D35,H15:H35)</f>
        <v>0</v>
      </c>
      <c r="I3" s="128" t="s">
        <v>159</v>
      </c>
      <c r="J3" s="310">
        <f>SUM(F19:F39,J19:J39)</f>
        <v>0</v>
      </c>
      <c r="K3" s="725"/>
      <c r="L3" s="728"/>
      <c r="M3" s="486" t="str">
        <f>Score_2_label</f>
        <v>Series 2</v>
      </c>
      <c r="N3" s="431"/>
      <c r="O3" s="486" t="str">
        <f>Score_9_label</f>
        <v>Prone</v>
      </c>
      <c r="P3" s="432"/>
      <c r="S3" s="690"/>
      <c r="T3" s="690"/>
      <c r="U3" s="690"/>
      <c r="V3" s="63" t="s">
        <v>34</v>
      </c>
      <c r="W3" s="136">
        <f>YTP_Start_Date+7*(W2-1)</f>
        <v>44788</v>
      </c>
      <c r="X3" s="382">
        <f ca="1">OFFSET(YTP!$E$14,0,W2-1,1,1)</f>
        <v>0</v>
      </c>
      <c r="Y3" s="132" t="s">
        <v>158</v>
      </c>
      <c r="Z3" s="129">
        <f>SUM(V15:V35,Z15:Z35)</f>
        <v>0</v>
      </c>
      <c r="AA3" s="128" t="s">
        <v>159</v>
      </c>
      <c r="AB3" s="310">
        <f>SUM(X19:X39,AB19:AB39)</f>
        <v>0</v>
      </c>
      <c r="AC3" s="725"/>
      <c r="AD3" s="728"/>
      <c r="AE3" s="486" t="str">
        <f>Score_2_label</f>
        <v>Series 2</v>
      </c>
      <c r="AF3" s="431"/>
      <c r="AG3" s="486" t="str">
        <f>Score_9_label</f>
        <v>Prone</v>
      </c>
      <c r="AH3" s="432"/>
      <c r="BG3" s="604" t="s">
        <v>13</v>
      </c>
      <c r="BH3" s="602" t="s">
        <v>73</v>
      </c>
      <c r="BI3" s="29" t="s">
        <v>394</v>
      </c>
    </row>
    <row r="4" spans="1:61" ht="12.75" customHeight="1" thickBot="1" x14ac:dyDescent="0.25">
      <c r="A4" s="690"/>
      <c r="B4" s="690"/>
      <c r="C4" s="690"/>
      <c r="D4" s="64" t="s">
        <v>35</v>
      </c>
      <c r="E4" s="375" t="str">
        <f ca="1">IF(OFFSET(YTP!$E$6,0,E2-1,1,1)="",'MP 1-4'!W45,IF(OFFSET(YTP!$E$6,0,E2-1,1,1)="General","General",IF(OFFSET(YTP!$E$6,0,E2-1,1,1)="Specific","Specific",IF(OFFSET(YTP!$E$6,0,E2-1,1,1)="Pre-Competition","Pre-Comp",IF(OFFSET(YTP!$E$6,0,E2-1,1,1)="Regular","Reg. Comp",IF(OFFSET(YTP!$E$6,0,E2-1,1,1)="Major","Major Comp",IF(OFFSET(YTP!$E$6,0,E2-1,1,1)="Taper","Taper","Transition")))))))</f>
        <v>Specific</v>
      </c>
      <c r="F4" s="379" t="s">
        <v>215</v>
      </c>
      <c r="G4" s="377" t="s">
        <v>177</v>
      </c>
      <c r="H4" s="129">
        <f ca="1">OFFSET(YTP!$E$74,0,E2-1,1,1)</f>
        <v>0</v>
      </c>
      <c r="I4" s="128" t="s">
        <v>178</v>
      </c>
      <c r="J4" s="310" t="e">
        <f>AVERAGEA(Q19:Q39)</f>
        <v>#DIV/0!</v>
      </c>
      <c r="K4" s="725"/>
      <c r="L4" s="728"/>
      <c r="M4" s="486" t="str">
        <f>Score_3_label</f>
        <v>Series 3</v>
      </c>
      <c r="N4" s="431"/>
      <c r="O4" s="486" t="str">
        <f>Score_10_label</f>
        <v>Standing</v>
      </c>
      <c r="P4" s="432"/>
      <c r="S4" s="690"/>
      <c r="T4" s="690"/>
      <c r="U4" s="690"/>
      <c r="V4" s="64" t="s">
        <v>35</v>
      </c>
      <c r="W4" s="140" t="str">
        <f ca="1">IF(OFFSET(YTP!$E$6,0,W2-1,1,1)="",E4,IF(OFFSET(YTP!$E$6,0,W2-1,1,1)="General","General",IF(OFFSET(YTP!$E$6,0,W2-1,1,1)="Specific","Specific",IF(OFFSET(YTP!$E$6,0,W2-1,1,1)="Pre-Competition","Pre-Comp",IF(OFFSET(YTP!$E$6,0,W2-1,1,1)="Regular","Reg. Comp",IF(OFFSET(YTP!$E$6,0,W2-1,1,1)="Major","Major Comp",IF(OFFSET(YTP!$E$6,0,W2-1,1,1)="Taper","Taper","Transition")))))))</f>
        <v>Specific</v>
      </c>
      <c r="X4" s="379" t="s">
        <v>215</v>
      </c>
      <c r="Y4" s="132" t="s">
        <v>177</v>
      </c>
      <c r="Z4" s="129">
        <f ca="1">OFFSET(YTP!$E$74,0,W2-1,1,1)</f>
        <v>0</v>
      </c>
      <c r="AA4" s="128" t="s">
        <v>178</v>
      </c>
      <c r="AB4" s="310" t="e">
        <f>AVERAGEA(AI19:AI39)</f>
        <v>#DIV/0!</v>
      </c>
      <c r="AC4" s="725"/>
      <c r="AD4" s="728"/>
      <c r="AE4" s="486" t="str">
        <f>Score_3_label</f>
        <v>Series 3</v>
      </c>
      <c r="AF4" s="431"/>
      <c r="AG4" s="486" t="str">
        <f>Score_10_label</f>
        <v>Standing</v>
      </c>
      <c r="AH4" s="432"/>
      <c r="BG4" s="603" t="s">
        <v>71</v>
      </c>
      <c r="BH4" s="600" t="s">
        <v>152</v>
      </c>
      <c r="BI4" s="27" t="s">
        <v>395</v>
      </c>
    </row>
    <row r="5" spans="1:61" ht="12.75" customHeight="1" thickBot="1" x14ac:dyDescent="0.25">
      <c r="A5" s="99"/>
      <c r="B5" s="99"/>
      <c r="C5" s="143"/>
      <c r="D5" s="143"/>
      <c r="E5" s="143"/>
      <c r="F5" s="383">
        <f ca="1">OFFSET(YTP!$E$15,0,E2-1,1,1)</f>
        <v>4</v>
      </c>
      <c r="G5" s="378" t="s">
        <v>175</v>
      </c>
      <c r="H5" s="135">
        <f ca="1">OFFSET(YTP!$E$75,0,E2-1,1,1)</f>
        <v>0</v>
      </c>
      <c r="I5" s="134" t="s">
        <v>151</v>
      </c>
      <c r="J5" s="311" t="e">
        <f>((100*J2/YTP!$E$66)/7.5)*(J4/10)</f>
        <v>#DIV/0!</v>
      </c>
      <c r="K5" s="725"/>
      <c r="L5" s="728"/>
      <c r="M5" s="486" t="str">
        <f>Score_4_label</f>
        <v>Series 4</v>
      </c>
      <c r="N5" s="431"/>
      <c r="O5" s="486" t="str">
        <f>Score_11_label</f>
        <v>Qualifier</v>
      </c>
      <c r="P5" s="432"/>
      <c r="S5" s="99"/>
      <c r="T5" s="99"/>
      <c r="U5" s="143"/>
      <c r="V5" s="143"/>
      <c r="W5" s="143"/>
      <c r="X5" s="383">
        <f ca="1">OFFSET(YTP!$E$15,0,W2-1,1,1)</f>
        <v>3</v>
      </c>
      <c r="Y5" s="133" t="s">
        <v>175</v>
      </c>
      <c r="Z5" s="135">
        <f ca="1">OFFSET(YTP!$E$75,0,W2-1,1,1)</f>
        <v>0</v>
      </c>
      <c r="AA5" s="134" t="s">
        <v>151</v>
      </c>
      <c r="AB5" s="311" t="e">
        <f>((100*AB2/YTP!$E$66)/7.5)*(AB4/10)</f>
        <v>#DIV/0!</v>
      </c>
      <c r="AC5" s="725"/>
      <c r="AD5" s="728"/>
      <c r="AE5" s="486" t="str">
        <f>Score_4_label</f>
        <v>Series 4</v>
      </c>
      <c r="AF5" s="431"/>
      <c r="AG5" s="486" t="str">
        <f>Score_11_label</f>
        <v>Qualifier</v>
      </c>
      <c r="AH5" s="432"/>
      <c r="BG5" s="27"/>
      <c r="BH5" s="606" t="s">
        <v>231</v>
      </c>
      <c r="BI5" s="27" t="s">
        <v>396</v>
      </c>
    </row>
    <row r="6" spans="1:61" s="27" customFormat="1" ht="12.75" customHeight="1" x14ac:dyDescent="0.2">
      <c r="A6" s="99"/>
      <c r="B6" s="99"/>
      <c r="C6" s="143"/>
      <c r="D6" s="143"/>
      <c r="E6" s="143"/>
      <c r="F6" s="103"/>
      <c r="G6" s="99"/>
      <c r="H6" s="102"/>
      <c r="I6" s="99"/>
      <c r="J6" s="102"/>
      <c r="K6" s="725"/>
      <c r="L6" s="728"/>
      <c r="M6" s="486" t="str">
        <f>Score_5_label</f>
        <v>Series 5</v>
      </c>
      <c r="N6" s="431"/>
      <c r="O6" s="486">
        <f>Score_12_label</f>
        <v>0</v>
      </c>
      <c r="P6" s="432"/>
      <c r="Q6" s="401"/>
      <c r="S6" s="99"/>
      <c r="T6" s="99"/>
      <c r="U6" s="143"/>
      <c r="V6" s="143"/>
      <c r="W6" s="143"/>
      <c r="X6" s="103"/>
      <c r="Y6" s="99"/>
      <c r="Z6" s="102"/>
      <c r="AA6" s="99"/>
      <c r="AB6" s="102"/>
      <c r="AC6" s="725"/>
      <c r="AD6" s="728"/>
      <c r="AE6" s="486" t="str">
        <f>Score_5_label</f>
        <v>Series 5</v>
      </c>
      <c r="AF6" s="431"/>
      <c r="AG6" s="486">
        <f>Score_12_label</f>
        <v>0</v>
      </c>
      <c r="AH6" s="432"/>
      <c r="BG6" s="121"/>
      <c r="BH6" s="176" t="s">
        <v>107</v>
      </c>
      <c r="BI6" s="121" t="s">
        <v>397</v>
      </c>
    </row>
    <row r="7" spans="1:61" s="27" customFormat="1" ht="12.75" customHeight="1" x14ac:dyDescent="0.2">
      <c r="A7" s="99"/>
      <c r="B7" s="99"/>
      <c r="C7" s="143"/>
      <c r="D7" s="143"/>
      <c r="E7" s="143"/>
      <c r="F7" s="103"/>
      <c r="G7" s="99"/>
      <c r="H7" s="102"/>
      <c r="I7" s="99"/>
      <c r="J7" s="102"/>
      <c r="K7" s="725"/>
      <c r="L7" s="728"/>
      <c r="M7" s="486" t="str">
        <f>Score_6_label</f>
        <v>Series 6</v>
      </c>
      <c r="N7" s="431"/>
      <c r="O7" s="486">
        <f>Score_13_label</f>
        <v>0</v>
      </c>
      <c r="P7" s="432"/>
      <c r="Q7" s="401"/>
      <c r="S7" s="99"/>
      <c r="T7" s="99"/>
      <c r="U7" s="143"/>
      <c r="V7" s="143"/>
      <c r="W7" s="143"/>
      <c r="X7" s="103"/>
      <c r="Y7" s="99"/>
      <c r="Z7" s="102"/>
      <c r="AA7" s="99"/>
      <c r="AB7" s="102"/>
      <c r="AC7" s="725"/>
      <c r="AD7" s="728"/>
      <c r="AE7" s="486" t="str">
        <f>Score_6_label</f>
        <v>Series 6</v>
      </c>
      <c r="AF7" s="431"/>
      <c r="AG7" s="486">
        <f>Score_13_label</f>
        <v>0</v>
      </c>
      <c r="AH7" s="432"/>
      <c r="BH7" s="607" t="s">
        <v>162</v>
      </c>
      <c r="BI7" s="27" t="s">
        <v>398</v>
      </c>
    </row>
    <row r="8" spans="1:61" s="27" customFormat="1" ht="12.75" customHeight="1" thickBot="1" x14ac:dyDescent="0.25">
      <c r="A8" s="99"/>
      <c r="B8" s="99"/>
      <c r="C8" s="143"/>
      <c r="D8" s="143"/>
      <c r="E8" s="143"/>
      <c r="F8" s="103"/>
      <c r="G8" s="99"/>
      <c r="H8" s="102"/>
      <c r="I8" s="99"/>
      <c r="J8" s="102"/>
      <c r="K8" s="726"/>
      <c r="L8" s="729"/>
      <c r="M8" s="487" t="str">
        <f>Score_7_label</f>
        <v>Qualifier</v>
      </c>
      <c r="N8" s="434"/>
      <c r="O8" s="487">
        <f>Score_14_label</f>
        <v>0</v>
      </c>
      <c r="P8" s="435"/>
      <c r="Q8" s="401"/>
      <c r="S8" s="99"/>
      <c r="T8" s="99"/>
      <c r="U8" s="143"/>
      <c r="V8" s="143"/>
      <c r="W8" s="143"/>
      <c r="X8" s="103"/>
      <c r="Y8" s="99"/>
      <c r="Z8" s="102"/>
      <c r="AA8" s="99"/>
      <c r="AB8" s="102"/>
      <c r="AC8" s="726"/>
      <c r="AD8" s="729"/>
      <c r="AE8" s="487" t="str">
        <f>Score_7_label</f>
        <v>Qualifier</v>
      </c>
      <c r="AF8" s="434"/>
      <c r="AG8" s="487">
        <f>Score_14_label</f>
        <v>0</v>
      </c>
      <c r="AH8" s="435"/>
      <c r="BI8" s="27" t="s">
        <v>410</v>
      </c>
    </row>
    <row r="9" spans="1:61" ht="13.5" thickBot="1" x14ac:dyDescent="0.25">
      <c r="A9" s="1"/>
      <c r="B9" s="1"/>
      <c r="C9" s="1"/>
      <c r="D9" s="1"/>
      <c r="E9" s="1"/>
      <c r="F9" s="1"/>
      <c r="K9" s="1"/>
      <c r="L9" s="1"/>
      <c r="M9" s="13"/>
      <c r="N9" s="91"/>
      <c r="O9" s="13"/>
      <c r="P9" s="91"/>
      <c r="Q9" s="27"/>
      <c r="R9" s="1"/>
      <c r="S9" s="1"/>
      <c r="T9" s="1"/>
      <c r="U9" s="1"/>
      <c r="V9" s="1"/>
      <c r="W9" s="1"/>
      <c r="X9" s="1"/>
      <c r="AC9" s="1"/>
      <c r="AD9" s="1"/>
      <c r="AE9" s="13"/>
      <c r="AF9" s="91"/>
      <c r="AG9" s="27"/>
      <c r="BG9" s="27"/>
      <c r="BH9" s="27"/>
      <c r="BI9" s="27" t="s">
        <v>411</v>
      </c>
    </row>
    <row r="10" spans="1:61" ht="13.5" thickBot="1" x14ac:dyDescent="0.25">
      <c r="A10" s="748" t="s">
        <v>66</v>
      </c>
      <c r="B10" s="749"/>
      <c r="C10" s="768" t="s">
        <v>150</v>
      </c>
      <c r="D10" s="754"/>
      <c r="E10" s="754"/>
      <c r="F10" s="754"/>
      <c r="G10" s="754"/>
      <c r="H10" s="754"/>
      <c r="I10" s="754"/>
      <c r="J10" s="754"/>
      <c r="K10" s="754"/>
      <c r="L10" s="754"/>
      <c r="M10" s="754"/>
      <c r="N10" s="754"/>
      <c r="O10" s="754"/>
      <c r="P10" s="754"/>
      <c r="Q10" s="755"/>
      <c r="S10" s="748" t="s">
        <v>66</v>
      </c>
      <c r="T10" s="749"/>
      <c r="U10" s="768" t="s">
        <v>150</v>
      </c>
      <c r="V10" s="754"/>
      <c r="W10" s="754"/>
      <c r="X10" s="754"/>
      <c r="Y10" s="754"/>
      <c r="Z10" s="754"/>
      <c r="AA10" s="754"/>
      <c r="AB10" s="754"/>
      <c r="AC10" s="754"/>
      <c r="AD10" s="754"/>
      <c r="AE10" s="754"/>
      <c r="AF10" s="754"/>
      <c r="AG10" s="754"/>
      <c r="AH10" s="754"/>
      <c r="AI10" s="755"/>
      <c r="BG10" s="27"/>
      <c r="BH10" s="27"/>
      <c r="BI10" s="27" t="s">
        <v>412</v>
      </c>
    </row>
    <row r="11" spans="1:61" x14ac:dyDescent="0.2">
      <c r="A11" s="750"/>
      <c r="B11" s="751"/>
      <c r="C11" s="145" t="s">
        <v>5</v>
      </c>
      <c r="D11" s="759" t="s">
        <v>160</v>
      </c>
      <c r="E11" s="760"/>
      <c r="F11" s="760"/>
      <c r="G11" s="760"/>
      <c r="H11" s="760"/>
      <c r="I11" s="760"/>
      <c r="J11" s="760"/>
      <c r="K11" s="760"/>
      <c r="L11" s="760"/>
      <c r="M11" s="760"/>
      <c r="N11" s="760"/>
      <c r="O11" s="760"/>
      <c r="P11" s="760"/>
      <c r="Q11" s="761"/>
      <c r="S11" s="750"/>
      <c r="T11" s="751"/>
      <c r="U11" s="145" t="s">
        <v>5</v>
      </c>
      <c r="V11" s="759" t="s">
        <v>160</v>
      </c>
      <c r="W11" s="760"/>
      <c r="X11" s="760"/>
      <c r="Y11" s="760"/>
      <c r="Z11" s="760"/>
      <c r="AA11" s="760"/>
      <c r="AB11" s="760"/>
      <c r="AC11" s="760"/>
      <c r="AD11" s="760"/>
      <c r="AE11" s="760"/>
      <c r="AF11" s="760"/>
      <c r="AG11" s="760"/>
      <c r="AH11" s="760"/>
      <c r="AI11" s="761"/>
      <c r="BG11" s="27"/>
      <c r="BH11" s="27"/>
      <c r="BI11" s="27" t="s">
        <v>413</v>
      </c>
    </row>
    <row r="12" spans="1:61" x14ac:dyDescent="0.2">
      <c r="A12" s="750"/>
      <c r="B12" s="751"/>
      <c r="C12" s="146" t="s">
        <v>4</v>
      </c>
      <c r="D12" s="756"/>
      <c r="E12" s="757"/>
      <c r="F12" s="757"/>
      <c r="G12" s="757"/>
      <c r="H12" s="757"/>
      <c r="I12" s="757"/>
      <c r="J12" s="757"/>
      <c r="K12" s="757"/>
      <c r="L12" s="757"/>
      <c r="M12" s="757"/>
      <c r="N12" s="757"/>
      <c r="O12" s="757"/>
      <c r="P12" s="757"/>
      <c r="Q12" s="758"/>
      <c r="S12" s="750"/>
      <c r="T12" s="751"/>
      <c r="U12" s="146" t="s">
        <v>4</v>
      </c>
      <c r="V12" s="756"/>
      <c r="W12" s="757"/>
      <c r="X12" s="757"/>
      <c r="Y12" s="757"/>
      <c r="Z12" s="757"/>
      <c r="AA12" s="757"/>
      <c r="AB12" s="757"/>
      <c r="AC12" s="757"/>
      <c r="AD12" s="757"/>
      <c r="AE12" s="757"/>
      <c r="AF12" s="757"/>
      <c r="AG12" s="757"/>
      <c r="AH12" s="757"/>
      <c r="AI12" s="758"/>
      <c r="BG12" s="27"/>
      <c r="BH12" s="27"/>
      <c r="BI12" s="27" t="s">
        <v>414</v>
      </c>
    </row>
    <row r="13" spans="1:61" x14ac:dyDescent="0.2">
      <c r="A13" s="750"/>
      <c r="B13" s="751"/>
      <c r="C13" s="146" t="s">
        <v>3</v>
      </c>
      <c r="D13" s="756"/>
      <c r="E13" s="757"/>
      <c r="F13" s="757"/>
      <c r="G13" s="757"/>
      <c r="H13" s="757"/>
      <c r="I13" s="757"/>
      <c r="J13" s="757"/>
      <c r="K13" s="757"/>
      <c r="L13" s="757"/>
      <c r="M13" s="757"/>
      <c r="N13" s="757"/>
      <c r="O13" s="757"/>
      <c r="P13" s="757"/>
      <c r="Q13" s="758"/>
      <c r="S13" s="750"/>
      <c r="T13" s="751"/>
      <c r="U13" s="146" t="s">
        <v>3</v>
      </c>
      <c r="V13" s="756"/>
      <c r="W13" s="757"/>
      <c r="X13" s="757"/>
      <c r="Y13" s="757"/>
      <c r="Z13" s="757"/>
      <c r="AA13" s="757"/>
      <c r="AB13" s="757"/>
      <c r="AC13" s="757"/>
      <c r="AD13" s="757"/>
      <c r="AE13" s="757"/>
      <c r="AF13" s="757"/>
      <c r="AG13" s="757"/>
      <c r="AH13" s="757"/>
      <c r="AI13" s="758"/>
      <c r="BG13" s="27"/>
      <c r="BH13" s="27"/>
      <c r="BI13" s="27" t="s">
        <v>415</v>
      </c>
    </row>
    <row r="14" spans="1:61" x14ac:dyDescent="0.2">
      <c r="A14" s="750"/>
      <c r="B14" s="751"/>
      <c r="C14" s="147" t="s">
        <v>6</v>
      </c>
      <c r="D14" s="756"/>
      <c r="E14" s="757"/>
      <c r="F14" s="757"/>
      <c r="G14" s="757"/>
      <c r="H14" s="757"/>
      <c r="I14" s="757"/>
      <c r="J14" s="757"/>
      <c r="K14" s="757"/>
      <c r="L14" s="757"/>
      <c r="M14" s="757"/>
      <c r="N14" s="757"/>
      <c r="O14" s="757"/>
      <c r="P14" s="757"/>
      <c r="Q14" s="758"/>
      <c r="S14" s="750"/>
      <c r="T14" s="751"/>
      <c r="U14" s="147" t="s">
        <v>6</v>
      </c>
      <c r="V14" s="756"/>
      <c r="W14" s="757"/>
      <c r="X14" s="757"/>
      <c r="Y14" s="757"/>
      <c r="Z14" s="757"/>
      <c r="AA14" s="757"/>
      <c r="AB14" s="757"/>
      <c r="AC14" s="757"/>
      <c r="AD14" s="757"/>
      <c r="AE14" s="757"/>
      <c r="AF14" s="757"/>
      <c r="AG14" s="757"/>
      <c r="AH14" s="757"/>
      <c r="AI14" s="758"/>
      <c r="BG14" s="27"/>
      <c r="BH14" s="27"/>
      <c r="BI14" s="27" t="s">
        <v>399</v>
      </c>
    </row>
    <row r="15" spans="1:61" ht="13.5" thickBot="1" x14ac:dyDescent="0.25">
      <c r="A15" s="752"/>
      <c r="B15" s="753"/>
      <c r="C15" s="148" t="s">
        <v>37</v>
      </c>
      <c r="D15" s="735"/>
      <c r="E15" s="736"/>
      <c r="F15" s="736"/>
      <c r="G15" s="736"/>
      <c r="H15" s="736"/>
      <c r="I15" s="736"/>
      <c r="J15" s="736"/>
      <c r="K15" s="736"/>
      <c r="L15" s="736"/>
      <c r="M15" s="736"/>
      <c r="N15" s="736"/>
      <c r="O15" s="736"/>
      <c r="P15" s="736"/>
      <c r="Q15" s="737"/>
      <c r="S15" s="752"/>
      <c r="T15" s="753"/>
      <c r="U15" s="148" t="s">
        <v>37</v>
      </c>
      <c r="V15" s="735"/>
      <c r="W15" s="736"/>
      <c r="X15" s="736"/>
      <c r="Y15" s="736"/>
      <c r="Z15" s="736"/>
      <c r="AA15" s="736"/>
      <c r="AB15" s="736"/>
      <c r="AC15" s="736"/>
      <c r="AD15" s="736"/>
      <c r="AE15" s="736"/>
      <c r="AF15" s="736"/>
      <c r="AG15" s="736"/>
      <c r="AH15" s="736"/>
      <c r="AI15" s="737"/>
      <c r="BG15" s="27"/>
      <c r="BH15" s="27"/>
      <c r="BI15" s="27" t="s">
        <v>400</v>
      </c>
    </row>
    <row r="16" spans="1:61" ht="13.5" thickBot="1" x14ac:dyDescent="0.25">
      <c r="A16" s="1"/>
      <c r="B16" s="1"/>
      <c r="C16" s="1"/>
      <c r="D16" s="1"/>
      <c r="E16" s="1"/>
      <c r="F16" s="1"/>
      <c r="G16" s="1"/>
      <c r="H16" s="1"/>
      <c r="I16" s="1"/>
      <c r="J16" s="1"/>
      <c r="K16" s="1"/>
      <c r="L16" s="1"/>
      <c r="M16" s="1"/>
      <c r="N16" s="13"/>
      <c r="O16" s="1"/>
      <c r="P16" s="13"/>
      <c r="Q16" s="114"/>
      <c r="S16" s="1"/>
      <c r="T16" s="1"/>
      <c r="U16" s="1"/>
      <c r="V16" s="1"/>
      <c r="W16" s="1"/>
      <c r="X16" s="1"/>
      <c r="Y16" s="1"/>
      <c r="Z16" s="1"/>
      <c r="AA16" s="1"/>
      <c r="AB16" s="1"/>
      <c r="AC16" s="1"/>
      <c r="AD16" s="1"/>
      <c r="AE16" s="1"/>
      <c r="AF16" s="13"/>
      <c r="AG16" s="114"/>
      <c r="BG16" s="27"/>
      <c r="BH16" s="27"/>
      <c r="BI16" s="27" t="s">
        <v>401</v>
      </c>
    </row>
    <row r="17" spans="1:61" ht="12" customHeight="1" thickBot="1" x14ac:dyDescent="0.25">
      <c r="A17" s="738"/>
      <c r="B17" s="739"/>
      <c r="C17" s="742" t="s">
        <v>5</v>
      </c>
      <c r="D17" s="743"/>
      <c r="E17" s="744"/>
      <c r="F17" s="745"/>
      <c r="G17" s="742" t="s">
        <v>4</v>
      </c>
      <c r="H17" s="743"/>
      <c r="I17" s="744"/>
      <c r="J17" s="745"/>
      <c r="K17" s="730" t="s">
        <v>3</v>
      </c>
      <c r="L17" s="731"/>
      <c r="M17" s="730" t="s">
        <v>6</v>
      </c>
      <c r="N17" s="731"/>
      <c r="O17" s="730" t="s">
        <v>171</v>
      </c>
      <c r="P17" s="731"/>
      <c r="Q17" s="746" t="s">
        <v>156</v>
      </c>
      <c r="R17" s="296" t="s">
        <v>104</v>
      </c>
      <c r="S17" s="738"/>
      <c r="T17" s="739"/>
      <c r="U17" s="742" t="s">
        <v>5</v>
      </c>
      <c r="V17" s="743"/>
      <c r="W17" s="744"/>
      <c r="X17" s="745"/>
      <c r="Y17" s="742" t="s">
        <v>4</v>
      </c>
      <c r="Z17" s="743"/>
      <c r="AA17" s="744"/>
      <c r="AB17" s="745"/>
      <c r="AC17" s="730" t="s">
        <v>3</v>
      </c>
      <c r="AD17" s="731"/>
      <c r="AE17" s="730" t="s">
        <v>6</v>
      </c>
      <c r="AF17" s="731"/>
      <c r="AG17" s="730" t="s">
        <v>171</v>
      </c>
      <c r="AH17" s="731"/>
      <c r="AI17" s="746" t="s">
        <v>173</v>
      </c>
      <c r="BG17" s="27"/>
      <c r="BH17" s="27"/>
      <c r="BI17" s="27" t="s">
        <v>402</v>
      </c>
    </row>
    <row r="18" spans="1:61" ht="26.1" customHeight="1" thickBot="1" x14ac:dyDescent="0.25">
      <c r="A18" s="740"/>
      <c r="B18" s="741"/>
      <c r="C18" s="291" t="s">
        <v>154</v>
      </c>
      <c r="D18" s="295" t="s">
        <v>157</v>
      </c>
      <c r="E18" s="292" t="s">
        <v>155</v>
      </c>
      <c r="F18" s="295" t="s">
        <v>157</v>
      </c>
      <c r="G18" s="291" t="s">
        <v>154</v>
      </c>
      <c r="H18" s="293" t="s">
        <v>157</v>
      </c>
      <c r="I18" s="292" t="s">
        <v>155</v>
      </c>
      <c r="J18" s="295" t="s">
        <v>157</v>
      </c>
      <c r="K18" s="291" t="s">
        <v>154</v>
      </c>
      <c r="L18" s="294" t="s">
        <v>155</v>
      </c>
      <c r="M18" s="291" t="s">
        <v>154</v>
      </c>
      <c r="N18" s="294" t="s">
        <v>155</v>
      </c>
      <c r="O18" s="291" t="s">
        <v>154</v>
      </c>
      <c r="P18" s="294" t="s">
        <v>155</v>
      </c>
      <c r="Q18" s="747"/>
      <c r="R18" s="296"/>
      <c r="S18" s="740"/>
      <c r="T18" s="741"/>
      <c r="U18" s="291" t="s">
        <v>154</v>
      </c>
      <c r="V18" s="295" t="s">
        <v>157</v>
      </c>
      <c r="W18" s="292" t="s">
        <v>155</v>
      </c>
      <c r="X18" s="295" t="s">
        <v>157</v>
      </c>
      <c r="Y18" s="291" t="s">
        <v>154</v>
      </c>
      <c r="Z18" s="293" t="s">
        <v>157</v>
      </c>
      <c r="AA18" s="292" t="s">
        <v>155</v>
      </c>
      <c r="AB18" s="295" t="s">
        <v>157</v>
      </c>
      <c r="AC18" s="291" t="s">
        <v>154</v>
      </c>
      <c r="AD18" s="294" t="s">
        <v>155</v>
      </c>
      <c r="AE18" s="291" t="s">
        <v>154</v>
      </c>
      <c r="AF18" s="294" t="s">
        <v>155</v>
      </c>
      <c r="AG18" s="291" t="s">
        <v>154</v>
      </c>
      <c r="AH18" s="294" t="s">
        <v>155</v>
      </c>
      <c r="AI18" s="747"/>
      <c r="BG18" s="458"/>
      <c r="BH18" s="458"/>
      <c r="BI18" s="27" t="s">
        <v>403</v>
      </c>
    </row>
    <row r="19" spans="1:61" ht="12.75" customHeight="1" x14ac:dyDescent="0.2">
      <c r="A19" s="732" t="s">
        <v>15</v>
      </c>
      <c r="B19" s="423" t="str">
        <f>'MP 1-4'!B19</f>
        <v>Mor</v>
      </c>
      <c r="C19" s="278"/>
      <c r="D19" s="285"/>
      <c r="E19" s="303"/>
      <c r="F19" s="304"/>
      <c r="G19" s="279"/>
      <c r="H19" s="288"/>
      <c r="I19" s="303"/>
      <c r="J19" s="304"/>
      <c r="K19" s="278"/>
      <c r="L19" s="297"/>
      <c r="M19" s="278"/>
      <c r="N19" s="297"/>
      <c r="O19" s="278"/>
      <c r="P19" s="297"/>
      <c r="Q19" s="298"/>
      <c r="S19" s="732" t="s">
        <v>15</v>
      </c>
      <c r="T19" s="423" t="str">
        <f>$B$19</f>
        <v>Mor</v>
      </c>
      <c r="U19" s="278"/>
      <c r="V19" s="285"/>
      <c r="W19" s="303"/>
      <c r="X19" s="304"/>
      <c r="Y19" s="279"/>
      <c r="Z19" s="288"/>
      <c r="AA19" s="303"/>
      <c r="AB19" s="304"/>
      <c r="AC19" s="278"/>
      <c r="AD19" s="297"/>
      <c r="AE19" s="278"/>
      <c r="AF19" s="297"/>
      <c r="AG19" s="278"/>
      <c r="AH19" s="297"/>
      <c r="AI19" s="298"/>
      <c r="BG19" s="458"/>
      <c r="BH19" s="458"/>
      <c r="BI19" s="27" t="s">
        <v>404</v>
      </c>
    </row>
    <row r="20" spans="1:61" ht="12.75" customHeight="1" x14ac:dyDescent="0.2">
      <c r="A20" s="733"/>
      <c r="B20" s="424" t="str">
        <f>'MP 1-4'!B20</f>
        <v>Aft</v>
      </c>
      <c r="C20" s="411"/>
      <c r="D20" s="412"/>
      <c r="E20" s="413"/>
      <c r="F20" s="414"/>
      <c r="G20" s="415"/>
      <c r="H20" s="416"/>
      <c r="I20" s="413"/>
      <c r="J20" s="414"/>
      <c r="K20" s="411"/>
      <c r="L20" s="417"/>
      <c r="M20" s="411"/>
      <c r="N20" s="417"/>
      <c r="O20" s="411"/>
      <c r="P20" s="417"/>
      <c r="Q20" s="418"/>
      <c r="S20" s="733"/>
      <c r="T20" s="424" t="str">
        <f>$B$20</f>
        <v>Aft</v>
      </c>
      <c r="U20" s="411"/>
      <c r="V20" s="412"/>
      <c r="W20" s="413"/>
      <c r="X20" s="414"/>
      <c r="Y20" s="415"/>
      <c r="Z20" s="416"/>
      <c r="AA20" s="413"/>
      <c r="AB20" s="414"/>
      <c r="AC20" s="411"/>
      <c r="AD20" s="417"/>
      <c r="AE20" s="411"/>
      <c r="AF20" s="417"/>
      <c r="AG20" s="411"/>
      <c r="AH20" s="417"/>
      <c r="AI20" s="418"/>
      <c r="BG20" s="458"/>
      <c r="BH20" s="458"/>
      <c r="BI20" s="27" t="s">
        <v>405</v>
      </c>
    </row>
    <row r="21" spans="1:61" ht="13.5" thickBot="1" x14ac:dyDescent="0.25">
      <c r="A21" s="734"/>
      <c r="B21" s="425" t="str">
        <f>'MP 1-4'!B21</f>
        <v>Evn</v>
      </c>
      <c r="C21" s="280"/>
      <c r="D21" s="286"/>
      <c r="E21" s="305"/>
      <c r="F21" s="306"/>
      <c r="G21" s="281"/>
      <c r="H21" s="289"/>
      <c r="I21" s="305"/>
      <c r="J21" s="306"/>
      <c r="K21" s="280"/>
      <c r="L21" s="299"/>
      <c r="M21" s="280"/>
      <c r="N21" s="299"/>
      <c r="O21" s="280"/>
      <c r="P21" s="299"/>
      <c r="Q21" s="300"/>
      <c r="S21" s="734"/>
      <c r="T21" s="425" t="str">
        <f>$B$21</f>
        <v>Evn</v>
      </c>
      <c r="U21" s="280"/>
      <c r="V21" s="286"/>
      <c r="W21" s="305"/>
      <c r="X21" s="306"/>
      <c r="Y21" s="281"/>
      <c r="Z21" s="289"/>
      <c r="AA21" s="305"/>
      <c r="AB21" s="306"/>
      <c r="AC21" s="280"/>
      <c r="AD21" s="299"/>
      <c r="AE21" s="280"/>
      <c r="AF21" s="299"/>
      <c r="AG21" s="280"/>
      <c r="AH21" s="299"/>
      <c r="AI21" s="300"/>
      <c r="BG21" s="458"/>
      <c r="BH21" s="458"/>
      <c r="BI21" s="27" t="s">
        <v>406</v>
      </c>
    </row>
    <row r="22" spans="1:61" x14ac:dyDescent="0.2">
      <c r="A22" s="732" t="s">
        <v>40</v>
      </c>
      <c r="B22" s="423" t="str">
        <f>$B$19</f>
        <v>Mor</v>
      </c>
      <c r="C22" s="278"/>
      <c r="D22" s="285"/>
      <c r="E22" s="303"/>
      <c r="F22" s="304"/>
      <c r="G22" s="279"/>
      <c r="H22" s="288"/>
      <c r="I22" s="303"/>
      <c r="J22" s="304"/>
      <c r="K22" s="278"/>
      <c r="L22" s="297"/>
      <c r="M22" s="278"/>
      <c r="N22" s="297"/>
      <c r="O22" s="278"/>
      <c r="P22" s="297"/>
      <c r="Q22" s="298"/>
      <c r="S22" s="732" t="s">
        <v>40</v>
      </c>
      <c r="T22" s="423" t="str">
        <f>$B$19</f>
        <v>Mor</v>
      </c>
      <c r="U22" s="278"/>
      <c r="V22" s="285"/>
      <c r="W22" s="303"/>
      <c r="X22" s="304"/>
      <c r="Y22" s="279"/>
      <c r="Z22" s="288"/>
      <c r="AA22" s="303"/>
      <c r="AB22" s="304"/>
      <c r="AC22" s="278"/>
      <c r="AD22" s="297"/>
      <c r="AE22" s="278"/>
      <c r="AF22" s="297"/>
      <c r="AG22" s="278"/>
      <c r="AH22" s="297"/>
      <c r="AI22" s="298"/>
      <c r="BG22" s="458"/>
      <c r="BH22" s="458"/>
      <c r="BI22" s="27" t="s">
        <v>407</v>
      </c>
    </row>
    <row r="23" spans="1:61" x14ac:dyDescent="0.2">
      <c r="A23" s="733"/>
      <c r="B23" s="424" t="str">
        <f>$B$20</f>
        <v>Aft</v>
      </c>
      <c r="C23" s="403"/>
      <c r="D23" s="404"/>
      <c r="E23" s="405"/>
      <c r="F23" s="406"/>
      <c r="G23" s="407"/>
      <c r="H23" s="408"/>
      <c r="I23" s="405"/>
      <c r="J23" s="406"/>
      <c r="K23" s="403"/>
      <c r="L23" s="409"/>
      <c r="M23" s="403"/>
      <c r="N23" s="409"/>
      <c r="O23" s="403"/>
      <c r="P23" s="409"/>
      <c r="Q23" s="410"/>
      <c r="S23" s="733"/>
      <c r="T23" s="424" t="str">
        <f>$B$20</f>
        <v>Aft</v>
      </c>
      <c r="U23" s="403"/>
      <c r="V23" s="404"/>
      <c r="W23" s="405"/>
      <c r="X23" s="406"/>
      <c r="Y23" s="407"/>
      <c r="Z23" s="408"/>
      <c r="AA23" s="405"/>
      <c r="AB23" s="406"/>
      <c r="AC23" s="403"/>
      <c r="AD23" s="409"/>
      <c r="AE23" s="403"/>
      <c r="AF23" s="409"/>
      <c r="AG23" s="411"/>
      <c r="AH23" s="409"/>
      <c r="AI23" s="410"/>
      <c r="BG23" s="458"/>
      <c r="BH23" s="458"/>
      <c r="BI23" s="27" t="s">
        <v>408</v>
      </c>
    </row>
    <row r="24" spans="1:61" ht="13.5" thickBot="1" x14ac:dyDescent="0.25">
      <c r="A24" s="734"/>
      <c r="B24" s="425" t="str">
        <f>$B$21</f>
        <v>Evn</v>
      </c>
      <c r="C24" s="282"/>
      <c r="D24" s="287"/>
      <c r="E24" s="307"/>
      <c r="F24" s="308"/>
      <c r="G24" s="283"/>
      <c r="H24" s="290"/>
      <c r="I24" s="307"/>
      <c r="J24" s="308"/>
      <c r="K24" s="282"/>
      <c r="L24" s="301"/>
      <c r="M24" s="282"/>
      <c r="N24" s="301"/>
      <c r="O24" s="282"/>
      <c r="P24" s="301"/>
      <c r="Q24" s="302"/>
      <c r="S24" s="734"/>
      <c r="T24" s="425" t="str">
        <f>$B$21</f>
        <v>Evn</v>
      </c>
      <c r="U24" s="282"/>
      <c r="V24" s="287"/>
      <c r="W24" s="307"/>
      <c r="X24" s="308"/>
      <c r="Y24" s="283"/>
      <c r="Z24" s="290"/>
      <c r="AA24" s="307"/>
      <c r="AB24" s="308"/>
      <c r="AC24" s="282"/>
      <c r="AD24" s="301"/>
      <c r="AE24" s="282"/>
      <c r="AF24" s="301"/>
      <c r="AG24" s="280"/>
      <c r="AH24" s="301"/>
      <c r="AI24" s="302"/>
      <c r="BG24" s="458"/>
      <c r="BH24" s="458"/>
      <c r="BI24" s="458" t="s">
        <v>409</v>
      </c>
    </row>
    <row r="25" spans="1:61" x14ac:dyDescent="0.2">
      <c r="A25" s="732" t="s">
        <v>41</v>
      </c>
      <c r="B25" s="423" t="str">
        <f>$B$19</f>
        <v>Mor</v>
      </c>
      <c r="C25" s="278"/>
      <c r="D25" s="285"/>
      <c r="E25" s="303"/>
      <c r="F25" s="304"/>
      <c r="G25" s="279"/>
      <c r="H25" s="288"/>
      <c r="I25" s="303"/>
      <c r="J25" s="304"/>
      <c r="K25" s="278"/>
      <c r="L25" s="297"/>
      <c r="M25" s="278"/>
      <c r="N25" s="297"/>
      <c r="O25" s="278"/>
      <c r="P25" s="297"/>
      <c r="Q25" s="298"/>
      <c r="S25" s="732" t="s">
        <v>41</v>
      </c>
      <c r="T25" s="423" t="str">
        <f>$B$19</f>
        <v>Mor</v>
      </c>
      <c r="U25" s="278"/>
      <c r="V25" s="285"/>
      <c r="W25" s="303"/>
      <c r="X25" s="304"/>
      <c r="Y25" s="279"/>
      <c r="Z25" s="288"/>
      <c r="AA25" s="303"/>
      <c r="AB25" s="304"/>
      <c r="AC25" s="278"/>
      <c r="AD25" s="297"/>
      <c r="AE25" s="278"/>
      <c r="AF25" s="297"/>
      <c r="AG25" s="278"/>
      <c r="AH25" s="297"/>
      <c r="AI25" s="298"/>
      <c r="BG25" s="458"/>
      <c r="BH25" s="458"/>
      <c r="BI25" s="458" t="s">
        <v>444</v>
      </c>
    </row>
    <row r="26" spans="1:61" x14ac:dyDescent="0.2">
      <c r="A26" s="733"/>
      <c r="B26" s="424" t="str">
        <f>$B$20</f>
        <v>Aft</v>
      </c>
      <c r="C26" s="403"/>
      <c r="D26" s="404"/>
      <c r="E26" s="405"/>
      <c r="F26" s="406"/>
      <c r="G26" s="407"/>
      <c r="H26" s="408"/>
      <c r="I26" s="405"/>
      <c r="J26" s="406"/>
      <c r="K26" s="403"/>
      <c r="L26" s="409"/>
      <c r="M26" s="403"/>
      <c r="N26" s="409"/>
      <c r="O26" s="403"/>
      <c r="P26" s="409"/>
      <c r="Q26" s="410"/>
      <c r="S26" s="733"/>
      <c r="T26" s="424" t="str">
        <f>$B$20</f>
        <v>Aft</v>
      </c>
      <c r="U26" s="403"/>
      <c r="V26" s="404"/>
      <c r="W26" s="405"/>
      <c r="X26" s="406"/>
      <c r="Y26" s="407"/>
      <c r="Z26" s="408"/>
      <c r="AA26" s="405"/>
      <c r="AB26" s="406"/>
      <c r="AC26" s="403"/>
      <c r="AD26" s="409"/>
      <c r="AE26" s="403"/>
      <c r="AF26" s="409"/>
      <c r="AG26" s="403"/>
      <c r="AH26" s="409"/>
      <c r="AI26" s="410"/>
      <c r="BG26" s="458"/>
      <c r="BH26" s="458"/>
      <c r="BI26" s="458" t="s">
        <v>107</v>
      </c>
    </row>
    <row r="27" spans="1:61" ht="13.5" thickBot="1" x14ac:dyDescent="0.25">
      <c r="A27" s="734"/>
      <c r="B27" s="425" t="str">
        <f>$B$21</f>
        <v>Evn</v>
      </c>
      <c r="C27" s="282"/>
      <c r="D27" s="287"/>
      <c r="E27" s="307"/>
      <c r="F27" s="308"/>
      <c r="G27" s="283"/>
      <c r="H27" s="290"/>
      <c r="I27" s="307"/>
      <c r="J27" s="308"/>
      <c r="K27" s="282"/>
      <c r="L27" s="301"/>
      <c r="M27" s="282"/>
      <c r="N27" s="301"/>
      <c r="O27" s="282"/>
      <c r="P27" s="301"/>
      <c r="Q27" s="302"/>
      <c r="S27" s="734"/>
      <c r="T27" s="425" t="str">
        <f>$B$21</f>
        <v>Evn</v>
      </c>
      <c r="U27" s="282"/>
      <c r="V27" s="287"/>
      <c r="W27" s="307"/>
      <c r="X27" s="308"/>
      <c r="Y27" s="283"/>
      <c r="Z27" s="290"/>
      <c r="AA27" s="307"/>
      <c r="AB27" s="308"/>
      <c r="AC27" s="282"/>
      <c r="AD27" s="301"/>
      <c r="AE27" s="282"/>
      <c r="AF27" s="301"/>
      <c r="AG27" s="282"/>
      <c r="AH27" s="301"/>
      <c r="AI27" s="302"/>
      <c r="BG27" s="458"/>
      <c r="BH27" s="458"/>
      <c r="BI27" s="458" t="s">
        <v>8</v>
      </c>
    </row>
    <row r="28" spans="1:61" x14ac:dyDescent="0.2">
      <c r="A28" s="732" t="s">
        <v>68</v>
      </c>
      <c r="B28" s="423" t="str">
        <f>$B$19</f>
        <v>Mor</v>
      </c>
      <c r="C28" s="278"/>
      <c r="D28" s="285"/>
      <c r="E28" s="303"/>
      <c r="F28" s="304"/>
      <c r="G28" s="279"/>
      <c r="H28" s="288"/>
      <c r="I28" s="303"/>
      <c r="J28" s="304"/>
      <c r="K28" s="278"/>
      <c r="L28" s="297"/>
      <c r="M28" s="278"/>
      <c r="N28" s="297"/>
      <c r="O28" s="278"/>
      <c r="P28" s="297"/>
      <c r="Q28" s="298"/>
      <c r="S28" s="732" t="s">
        <v>68</v>
      </c>
      <c r="T28" s="423" t="str">
        <f>$B$19</f>
        <v>Mor</v>
      </c>
      <c r="U28" s="278"/>
      <c r="V28" s="285"/>
      <c r="W28" s="303"/>
      <c r="X28" s="304"/>
      <c r="Y28" s="279"/>
      <c r="Z28" s="288"/>
      <c r="AA28" s="303"/>
      <c r="AB28" s="304"/>
      <c r="AC28" s="278"/>
      <c r="AD28" s="297"/>
      <c r="AE28" s="278"/>
      <c r="AF28" s="297"/>
      <c r="AG28" s="278"/>
      <c r="AH28" s="297"/>
      <c r="AI28" s="298"/>
      <c r="BG28" s="458"/>
      <c r="BH28" s="458"/>
      <c r="BI28" s="458" t="s">
        <v>443</v>
      </c>
    </row>
    <row r="29" spans="1:61" x14ac:dyDescent="0.2">
      <c r="A29" s="733"/>
      <c r="B29" s="424" t="str">
        <f>$B$20</f>
        <v>Aft</v>
      </c>
      <c r="C29" s="403"/>
      <c r="D29" s="404"/>
      <c r="E29" s="405"/>
      <c r="F29" s="406"/>
      <c r="G29" s="407"/>
      <c r="H29" s="408"/>
      <c r="I29" s="405"/>
      <c r="J29" s="406"/>
      <c r="K29" s="403"/>
      <c r="L29" s="409"/>
      <c r="M29" s="403"/>
      <c r="N29" s="409"/>
      <c r="O29" s="403"/>
      <c r="P29" s="409"/>
      <c r="Q29" s="410"/>
      <c r="S29" s="733"/>
      <c r="T29" s="424" t="str">
        <f>$B$20</f>
        <v>Aft</v>
      </c>
      <c r="U29" s="403"/>
      <c r="V29" s="404"/>
      <c r="W29" s="405"/>
      <c r="X29" s="406"/>
      <c r="Y29" s="407"/>
      <c r="Z29" s="408"/>
      <c r="AA29" s="405"/>
      <c r="AB29" s="406"/>
      <c r="AC29" s="403"/>
      <c r="AD29" s="409"/>
      <c r="AE29" s="403"/>
      <c r="AF29" s="409"/>
      <c r="AG29" s="403"/>
      <c r="AH29" s="409"/>
      <c r="AI29" s="410"/>
    </row>
    <row r="30" spans="1:61" ht="13.5" thickBot="1" x14ac:dyDescent="0.25">
      <c r="A30" s="734"/>
      <c r="B30" s="425" t="str">
        <f>$B$21</f>
        <v>Evn</v>
      </c>
      <c r="C30" s="282"/>
      <c r="D30" s="287"/>
      <c r="E30" s="307"/>
      <c r="F30" s="308"/>
      <c r="G30" s="283"/>
      <c r="H30" s="290"/>
      <c r="I30" s="307"/>
      <c r="J30" s="308"/>
      <c r="K30" s="282"/>
      <c r="L30" s="301"/>
      <c r="M30" s="282"/>
      <c r="N30" s="301"/>
      <c r="O30" s="282"/>
      <c r="P30" s="301"/>
      <c r="Q30" s="302"/>
      <c r="S30" s="734"/>
      <c r="T30" s="425" t="str">
        <f>$B$21</f>
        <v>Evn</v>
      </c>
      <c r="U30" s="282"/>
      <c r="V30" s="287"/>
      <c r="W30" s="307"/>
      <c r="X30" s="308"/>
      <c r="Y30" s="283"/>
      <c r="Z30" s="290"/>
      <c r="AA30" s="307"/>
      <c r="AB30" s="308"/>
      <c r="AC30" s="282"/>
      <c r="AD30" s="301"/>
      <c r="AE30" s="282"/>
      <c r="AF30" s="301"/>
      <c r="AG30" s="282"/>
      <c r="AH30" s="301"/>
      <c r="AI30" s="302"/>
    </row>
    <row r="31" spans="1:61" x14ac:dyDescent="0.2">
      <c r="A31" s="732" t="s">
        <v>42</v>
      </c>
      <c r="B31" s="423" t="str">
        <f>$B$19</f>
        <v>Mor</v>
      </c>
      <c r="C31" s="278"/>
      <c r="D31" s="285"/>
      <c r="E31" s="303"/>
      <c r="F31" s="304"/>
      <c r="G31" s="279"/>
      <c r="H31" s="288"/>
      <c r="I31" s="303"/>
      <c r="J31" s="304"/>
      <c r="K31" s="278"/>
      <c r="L31" s="297"/>
      <c r="M31" s="278"/>
      <c r="N31" s="297"/>
      <c r="O31" s="278"/>
      <c r="P31" s="297"/>
      <c r="Q31" s="298"/>
      <c r="S31" s="732" t="s">
        <v>42</v>
      </c>
      <c r="T31" s="423" t="str">
        <f>$B$19</f>
        <v>Mor</v>
      </c>
      <c r="U31" s="278"/>
      <c r="V31" s="285"/>
      <c r="W31" s="303"/>
      <c r="X31" s="304"/>
      <c r="Y31" s="279"/>
      <c r="Z31" s="288"/>
      <c r="AA31" s="303"/>
      <c r="AB31" s="304"/>
      <c r="AC31" s="278"/>
      <c r="AD31" s="297"/>
      <c r="AE31" s="278"/>
      <c r="AF31" s="297"/>
      <c r="AG31" s="278"/>
      <c r="AH31" s="297"/>
      <c r="AI31" s="298"/>
    </row>
    <row r="32" spans="1:61" x14ac:dyDescent="0.2">
      <c r="A32" s="733"/>
      <c r="B32" s="424" t="str">
        <f>$B$20</f>
        <v>Aft</v>
      </c>
      <c r="C32" s="403"/>
      <c r="D32" s="404"/>
      <c r="E32" s="405"/>
      <c r="F32" s="406"/>
      <c r="G32" s="407"/>
      <c r="H32" s="408"/>
      <c r="I32" s="405"/>
      <c r="J32" s="406"/>
      <c r="K32" s="403"/>
      <c r="L32" s="409"/>
      <c r="M32" s="403"/>
      <c r="N32" s="409"/>
      <c r="O32" s="403"/>
      <c r="P32" s="409"/>
      <c r="Q32" s="410"/>
      <c r="S32" s="733"/>
      <c r="T32" s="424" t="str">
        <f>$B$20</f>
        <v>Aft</v>
      </c>
      <c r="U32" s="403"/>
      <c r="V32" s="404"/>
      <c r="W32" s="405"/>
      <c r="X32" s="406"/>
      <c r="Y32" s="407"/>
      <c r="Z32" s="408"/>
      <c r="AA32" s="405"/>
      <c r="AB32" s="406"/>
      <c r="AC32" s="403"/>
      <c r="AD32" s="409"/>
      <c r="AE32" s="403"/>
      <c r="AF32" s="409"/>
      <c r="AG32" s="403"/>
      <c r="AH32" s="409"/>
      <c r="AI32" s="410"/>
    </row>
    <row r="33" spans="1:35" ht="13.5" thickBot="1" x14ac:dyDescent="0.25">
      <c r="A33" s="734"/>
      <c r="B33" s="425" t="str">
        <f>$B$21</f>
        <v>Evn</v>
      </c>
      <c r="C33" s="282"/>
      <c r="D33" s="287"/>
      <c r="E33" s="307"/>
      <c r="F33" s="308"/>
      <c r="G33" s="283"/>
      <c r="H33" s="290"/>
      <c r="I33" s="307"/>
      <c r="J33" s="308"/>
      <c r="K33" s="282"/>
      <c r="L33" s="301"/>
      <c r="M33" s="282"/>
      <c r="N33" s="301"/>
      <c r="O33" s="282"/>
      <c r="P33" s="301"/>
      <c r="Q33" s="302"/>
      <c r="S33" s="734"/>
      <c r="T33" s="425" t="str">
        <f>$B$21</f>
        <v>Evn</v>
      </c>
      <c r="U33" s="282"/>
      <c r="V33" s="287"/>
      <c r="W33" s="307"/>
      <c r="X33" s="308"/>
      <c r="Y33" s="283"/>
      <c r="Z33" s="290"/>
      <c r="AA33" s="307"/>
      <c r="AB33" s="308"/>
      <c r="AC33" s="282"/>
      <c r="AD33" s="301"/>
      <c r="AE33" s="282"/>
      <c r="AF33" s="301"/>
      <c r="AG33" s="282"/>
      <c r="AH33" s="301"/>
      <c r="AI33" s="302"/>
    </row>
    <row r="34" spans="1:35" x14ac:dyDescent="0.2">
      <c r="A34" s="732" t="s">
        <v>43</v>
      </c>
      <c r="B34" s="423" t="str">
        <f>$B$19</f>
        <v>Mor</v>
      </c>
      <c r="C34" s="278"/>
      <c r="D34" s="285"/>
      <c r="E34" s="303"/>
      <c r="F34" s="304"/>
      <c r="G34" s="279"/>
      <c r="H34" s="288"/>
      <c r="I34" s="303"/>
      <c r="J34" s="304"/>
      <c r="K34" s="278"/>
      <c r="L34" s="297"/>
      <c r="M34" s="278"/>
      <c r="N34" s="297"/>
      <c r="O34" s="278"/>
      <c r="P34" s="297"/>
      <c r="Q34" s="298"/>
      <c r="S34" s="732" t="s">
        <v>43</v>
      </c>
      <c r="T34" s="423" t="str">
        <f>$B$19</f>
        <v>Mor</v>
      </c>
      <c r="U34" s="278"/>
      <c r="V34" s="285"/>
      <c r="W34" s="303"/>
      <c r="X34" s="304"/>
      <c r="Y34" s="279"/>
      <c r="Z34" s="288"/>
      <c r="AA34" s="303"/>
      <c r="AB34" s="304"/>
      <c r="AC34" s="278"/>
      <c r="AD34" s="297"/>
      <c r="AE34" s="278"/>
      <c r="AF34" s="297"/>
      <c r="AG34" s="278"/>
      <c r="AH34" s="297"/>
      <c r="AI34" s="298"/>
    </row>
    <row r="35" spans="1:35" x14ac:dyDescent="0.2">
      <c r="A35" s="733"/>
      <c r="B35" s="424" t="str">
        <f>$B$20</f>
        <v>Aft</v>
      </c>
      <c r="C35" s="403"/>
      <c r="D35" s="404"/>
      <c r="E35" s="405"/>
      <c r="F35" s="406"/>
      <c r="G35" s="407"/>
      <c r="H35" s="408"/>
      <c r="I35" s="405"/>
      <c r="J35" s="406"/>
      <c r="K35" s="403"/>
      <c r="L35" s="409"/>
      <c r="M35" s="403"/>
      <c r="N35" s="409"/>
      <c r="O35" s="403"/>
      <c r="P35" s="409"/>
      <c r="Q35" s="410"/>
      <c r="S35" s="733"/>
      <c r="T35" s="424" t="str">
        <f>$B$20</f>
        <v>Aft</v>
      </c>
      <c r="U35" s="403"/>
      <c r="V35" s="404"/>
      <c r="W35" s="405"/>
      <c r="X35" s="406"/>
      <c r="Y35" s="407"/>
      <c r="Z35" s="408"/>
      <c r="AA35" s="405"/>
      <c r="AB35" s="406"/>
      <c r="AC35" s="403"/>
      <c r="AD35" s="409"/>
      <c r="AE35" s="403"/>
      <c r="AF35" s="409"/>
      <c r="AG35" s="403"/>
      <c r="AH35" s="409"/>
      <c r="AI35" s="410"/>
    </row>
    <row r="36" spans="1:35" ht="13.5" thickBot="1" x14ac:dyDescent="0.25">
      <c r="A36" s="734"/>
      <c r="B36" s="425" t="str">
        <f>$B$21</f>
        <v>Evn</v>
      </c>
      <c r="C36" s="282"/>
      <c r="D36" s="287"/>
      <c r="E36" s="307"/>
      <c r="F36" s="308"/>
      <c r="G36" s="283"/>
      <c r="H36" s="290"/>
      <c r="I36" s="307"/>
      <c r="J36" s="308"/>
      <c r="K36" s="282"/>
      <c r="L36" s="301"/>
      <c r="M36" s="282"/>
      <c r="N36" s="301"/>
      <c r="O36" s="282"/>
      <c r="P36" s="301"/>
      <c r="Q36" s="302"/>
      <c r="S36" s="734"/>
      <c r="T36" s="425" t="str">
        <f>$B$21</f>
        <v>Evn</v>
      </c>
      <c r="U36" s="282"/>
      <c r="V36" s="287"/>
      <c r="W36" s="307"/>
      <c r="X36" s="308"/>
      <c r="Y36" s="283"/>
      <c r="Z36" s="290"/>
      <c r="AA36" s="307"/>
      <c r="AB36" s="308"/>
      <c r="AC36" s="282"/>
      <c r="AD36" s="301"/>
      <c r="AE36" s="282"/>
      <c r="AF36" s="301"/>
      <c r="AG36" s="282"/>
      <c r="AH36" s="301"/>
      <c r="AI36" s="302"/>
    </row>
    <row r="37" spans="1:35" x14ac:dyDescent="0.2">
      <c r="A37" s="732" t="s">
        <v>44</v>
      </c>
      <c r="B37" s="423" t="str">
        <f>$B$19</f>
        <v>Mor</v>
      </c>
      <c r="C37" s="278"/>
      <c r="D37" s="285"/>
      <c r="E37" s="303"/>
      <c r="F37" s="304"/>
      <c r="G37" s="279"/>
      <c r="H37" s="288"/>
      <c r="I37" s="303"/>
      <c r="J37" s="304"/>
      <c r="K37" s="278"/>
      <c r="L37" s="297"/>
      <c r="M37" s="278"/>
      <c r="N37" s="297"/>
      <c r="O37" s="278"/>
      <c r="P37" s="297"/>
      <c r="Q37" s="298"/>
      <c r="S37" s="732" t="s">
        <v>44</v>
      </c>
      <c r="T37" s="423" t="str">
        <f>$B$19</f>
        <v>Mor</v>
      </c>
      <c r="U37" s="278"/>
      <c r="V37" s="285"/>
      <c r="W37" s="303"/>
      <c r="X37" s="304"/>
      <c r="Y37" s="279"/>
      <c r="Z37" s="288"/>
      <c r="AA37" s="303"/>
      <c r="AB37" s="304"/>
      <c r="AC37" s="278"/>
      <c r="AD37" s="297"/>
      <c r="AE37" s="278"/>
      <c r="AF37" s="297"/>
      <c r="AG37" s="278"/>
      <c r="AH37" s="297"/>
      <c r="AI37" s="298"/>
    </row>
    <row r="38" spans="1:35" x14ac:dyDescent="0.2">
      <c r="A38" s="733"/>
      <c r="B38" s="424" t="str">
        <f>$B$20</f>
        <v>Aft</v>
      </c>
      <c r="C38" s="411"/>
      <c r="D38" s="412"/>
      <c r="E38" s="413"/>
      <c r="F38" s="414"/>
      <c r="G38" s="415"/>
      <c r="H38" s="416"/>
      <c r="I38" s="413"/>
      <c r="J38" s="414"/>
      <c r="K38" s="438"/>
      <c r="L38" s="417"/>
      <c r="M38" s="438"/>
      <c r="N38" s="417"/>
      <c r="O38" s="411"/>
      <c r="P38" s="409"/>
      <c r="Q38" s="410"/>
      <c r="S38" s="733"/>
      <c r="T38" s="424" t="str">
        <f>$B$20</f>
        <v>Aft</v>
      </c>
      <c r="U38" s="411"/>
      <c r="V38" s="412"/>
      <c r="W38" s="413"/>
      <c r="X38" s="414"/>
      <c r="Y38" s="415"/>
      <c r="Z38" s="416"/>
      <c r="AA38" s="413"/>
      <c r="AB38" s="414"/>
      <c r="AC38" s="438"/>
      <c r="AD38" s="417"/>
      <c r="AE38" s="438"/>
      <c r="AF38" s="417"/>
      <c r="AG38" s="438"/>
      <c r="AH38" s="417"/>
      <c r="AI38" s="410"/>
    </row>
    <row r="39" spans="1:35" ht="13.5" thickBot="1" x14ac:dyDescent="0.25">
      <c r="A39" s="734"/>
      <c r="B39" s="425" t="str">
        <f>$B$21</f>
        <v>Evn</v>
      </c>
      <c r="C39" s="280"/>
      <c r="D39" s="286"/>
      <c r="E39" s="437"/>
      <c r="F39" s="306"/>
      <c r="G39" s="281"/>
      <c r="H39" s="289"/>
      <c r="I39" s="305"/>
      <c r="J39" s="306"/>
      <c r="K39" s="284"/>
      <c r="L39" s="299"/>
      <c r="M39" s="284"/>
      <c r="N39" s="299"/>
      <c r="O39" s="284"/>
      <c r="P39" s="301"/>
      <c r="Q39" s="302"/>
      <c r="S39" s="734"/>
      <c r="T39" s="425" t="str">
        <f>$B$21</f>
        <v>Evn</v>
      </c>
      <c r="U39" s="280"/>
      <c r="V39" s="286"/>
      <c r="W39" s="437"/>
      <c r="X39" s="306"/>
      <c r="Y39" s="281"/>
      <c r="Z39" s="289"/>
      <c r="AA39" s="305"/>
      <c r="AB39" s="306"/>
      <c r="AC39" s="284"/>
      <c r="AD39" s="299"/>
      <c r="AE39" s="284"/>
      <c r="AF39" s="299"/>
      <c r="AG39" s="284"/>
      <c r="AH39" s="299"/>
      <c r="AI39" s="302"/>
    </row>
    <row r="40" spans="1:35" ht="13.5" thickBot="1" x14ac:dyDescent="0.25">
      <c r="A40" s="763" t="s">
        <v>172</v>
      </c>
      <c r="B40" s="764"/>
      <c r="C40" s="530">
        <f ca="1">OFFSET(YTP!$E$68,0,E2-1,1,1)</f>
        <v>0</v>
      </c>
      <c r="D40" s="211"/>
      <c r="E40" s="530">
        <f>SUM(E19:E39)</f>
        <v>0</v>
      </c>
      <c r="F40" s="211"/>
      <c r="G40" s="530">
        <f ca="1">OFFSET(YTP!$E$69,0,E2-1,1,1)</f>
        <v>0</v>
      </c>
      <c r="H40" s="211"/>
      <c r="I40" s="530">
        <f>SUM(I19:I39)</f>
        <v>0</v>
      </c>
      <c r="J40" s="211"/>
      <c r="K40" s="530">
        <f ca="1">OFFSET(YTP!$E$67,0,E2-1,1,1)</f>
        <v>6</v>
      </c>
      <c r="L40" s="530">
        <f>SUM(L19:L39)</f>
        <v>0</v>
      </c>
      <c r="M40" s="530">
        <f ca="1">OFFSET(YTP!$E$70,0,E2-1,1,1)</f>
        <v>0</v>
      </c>
      <c r="N40" s="530">
        <f>SUM(N19:N39)</f>
        <v>0</v>
      </c>
      <c r="O40" s="530">
        <f ca="1">OFFSET(YTP!$E$71,0,E2-1,1,1)</f>
        <v>0</v>
      </c>
      <c r="P40" s="530">
        <f>SUM(P19:P39)</f>
        <v>0</v>
      </c>
      <c r="Q40" s="142"/>
      <c r="S40" s="763" t="s">
        <v>172</v>
      </c>
      <c r="T40" s="764"/>
      <c r="U40" s="530">
        <f ca="1">OFFSET(YTP!$E$68,0,W2-1,1,1)</f>
        <v>0</v>
      </c>
      <c r="V40" s="211"/>
      <c r="W40" s="530">
        <f>SUM(W19:W39)</f>
        <v>0</v>
      </c>
      <c r="X40" s="211"/>
      <c r="Y40" s="530">
        <f ca="1">OFFSET(YTP!$E$69,0,W2-1,1,1)</f>
        <v>0</v>
      </c>
      <c r="Z40" s="211"/>
      <c r="AA40" s="530">
        <f>SUM(AA19:AA39)</f>
        <v>0</v>
      </c>
      <c r="AB40" s="211"/>
      <c r="AC40" s="530">
        <f ca="1">OFFSET(YTP!$E$67,0,W2-1,1,1)</f>
        <v>4.5</v>
      </c>
      <c r="AD40" s="530">
        <f>SUM(AD19:AD39)</f>
        <v>0</v>
      </c>
      <c r="AE40" s="530">
        <f ca="1">OFFSET(YTP!$E$70,0,W2-1,1,1)</f>
        <v>0</v>
      </c>
      <c r="AF40" s="530">
        <f>SUM(AF19:AF39)</f>
        <v>0</v>
      </c>
      <c r="AG40" s="530">
        <f ca="1">OFFSET(YTP!$E$71,0,W2-1,1,1)</f>
        <v>0</v>
      </c>
      <c r="AH40" s="530">
        <f>SUM(AH19:AH39)</f>
        <v>0</v>
      </c>
      <c r="AI40" s="142"/>
    </row>
    <row r="41" spans="1:35" s="27" customFormat="1" ht="13.5" thickBot="1" x14ac:dyDescent="0.25">
      <c r="A41" s="107"/>
      <c r="B41" s="107"/>
      <c r="C41" s="137"/>
      <c r="D41" s="137"/>
      <c r="E41" s="137"/>
      <c r="F41" s="137"/>
      <c r="G41" s="137"/>
      <c r="H41" s="137"/>
      <c r="I41" s="137"/>
      <c r="J41" s="137"/>
      <c r="K41" s="137"/>
      <c r="L41" s="137"/>
      <c r="M41" s="137"/>
      <c r="N41" s="137"/>
      <c r="O41" s="137"/>
      <c r="P41" s="137"/>
      <c r="Q41" s="117"/>
    </row>
    <row r="42" spans="1:35" s="27" customFormat="1" ht="13.5" thickBot="1" x14ac:dyDescent="0.25">
      <c r="A42" s="107"/>
      <c r="B42" s="107"/>
      <c r="C42" s="137"/>
      <c r="D42" s="137"/>
      <c r="E42" s="137"/>
      <c r="F42" s="137"/>
      <c r="G42" s="137"/>
      <c r="H42" s="137"/>
      <c r="I42" s="137"/>
      <c r="J42" s="137"/>
      <c r="K42" s="137"/>
      <c r="L42" s="137"/>
      <c r="M42" s="765" t="s">
        <v>214</v>
      </c>
      <c r="N42" s="766"/>
      <c r="O42" s="766"/>
      <c r="P42" s="767"/>
      <c r="Q42" s="117"/>
      <c r="AE42" s="765" t="s">
        <v>214</v>
      </c>
      <c r="AF42" s="766"/>
      <c r="AG42" s="766"/>
      <c r="AH42" s="767"/>
    </row>
    <row r="43" spans="1:35" s="458" customFormat="1" ht="12.75" customHeight="1" x14ac:dyDescent="0.2">
      <c r="A43" s="690" t="s">
        <v>67</v>
      </c>
      <c r="B43" s="690"/>
      <c r="C43" s="769"/>
      <c r="D43" s="24" t="s">
        <v>31</v>
      </c>
      <c r="E43" s="277">
        <f>$E$2+2</f>
        <v>43</v>
      </c>
      <c r="F43" s="380" t="s">
        <v>209</v>
      </c>
      <c r="G43" s="130" t="s">
        <v>174</v>
      </c>
      <c r="H43" s="144">
        <f ca="1">OFFSET(YTP!$E$72,0,E43-1,1,1)</f>
        <v>3</v>
      </c>
      <c r="I43" s="131" t="s">
        <v>176</v>
      </c>
      <c r="J43" s="309">
        <f>SUM(E60:E80,I60:I80,L60:L80,P60:P80,N60:N80)</f>
        <v>0</v>
      </c>
      <c r="K43" s="770" t="s">
        <v>188</v>
      </c>
      <c r="L43" s="727">
        <f ca="1">OFFSET(YTP!$E$9,0,E43-1,1,1)</f>
        <v>0</v>
      </c>
      <c r="M43" s="485" t="str">
        <f>Score_1_label</f>
        <v>Series 1</v>
      </c>
      <c r="N43" s="428"/>
      <c r="O43" s="485" t="str">
        <f>Score_8_label</f>
        <v>Kneeling</v>
      </c>
      <c r="P43" s="429"/>
      <c r="Q43" s="91"/>
      <c r="R43" s="27"/>
      <c r="S43" s="690" t="s">
        <v>67</v>
      </c>
      <c r="T43" s="690"/>
      <c r="U43" s="769"/>
      <c r="V43" s="24" t="s">
        <v>31</v>
      </c>
      <c r="W43" s="277">
        <f>$E$2+3</f>
        <v>44</v>
      </c>
      <c r="X43" s="380" t="s">
        <v>209</v>
      </c>
      <c r="Y43" s="130" t="s">
        <v>174</v>
      </c>
      <c r="Z43" s="144">
        <f ca="1">OFFSET(YTP!$E$72,0,W43-1,1,1)</f>
        <v>11.75</v>
      </c>
      <c r="AA43" s="131" t="s">
        <v>176</v>
      </c>
      <c r="AB43" s="309">
        <f>SUM(W60:W80,AA60:AA80,AD60:AD80,AH60:AH80,AF60:AF80)</f>
        <v>0</v>
      </c>
      <c r="AC43" s="770" t="s">
        <v>188</v>
      </c>
      <c r="AD43" s="727">
        <f ca="1">OFFSET(YTP!$E$9,0,W43-1,1,1)</f>
        <v>0</v>
      </c>
      <c r="AE43" s="485" t="str">
        <f>Score_1_label</f>
        <v>Series 1</v>
      </c>
      <c r="AF43" s="428"/>
      <c r="AG43" s="485" t="str">
        <f>Score_8_label</f>
        <v>Kneeling</v>
      </c>
      <c r="AH43" s="429"/>
    </row>
    <row r="44" spans="1:35" s="458" customFormat="1" ht="12.75" customHeight="1" x14ac:dyDescent="0.2">
      <c r="A44" s="690"/>
      <c r="B44" s="690"/>
      <c r="C44" s="769"/>
      <c r="D44" s="63" t="s">
        <v>34</v>
      </c>
      <c r="E44" s="136">
        <f>YTP_Start_Date+7*(E43-1)</f>
        <v>44795</v>
      </c>
      <c r="F44" s="382">
        <f ca="1">OFFSET(YTP!$E$14,0,E43-1,1,1)</f>
        <v>0</v>
      </c>
      <c r="G44" s="132" t="s">
        <v>158</v>
      </c>
      <c r="H44" s="129">
        <f>SUM(D60:D80,H60:H80)</f>
        <v>0</v>
      </c>
      <c r="I44" s="128" t="s">
        <v>159</v>
      </c>
      <c r="J44" s="310">
        <f>SUM(F60:F80,J60:J80)</f>
        <v>0</v>
      </c>
      <c r="K44" s="771"/>
      <c r="L44" s="728"/>
      <c r="M44" s="486" t="str">
        <f>Score_2_label</f>
        <v>Series 2</v>
      </c>
      <c r="N44" s="431"/>
      <c r="O44" s="486" t="str">
        <f>Score_9_label</f>
        <v>Prone</v>
      </c>
      <c r="P44" s="432"/>
      <c r="Q44" s="91"/>
      <c r="R44" s="27"/>
      <c r="S44" s="690"/>
      <c r="T44" s="690"/>
      <c r="U44" s="769"/>
      <c r="V44" s="63" t="s">
        <v>34</v>
      </c>
      <c r="W44" s="136">
        <f>YTP_Start_Date+7*(W43-1)</f>
        <v>44802</v>
      </c>
      <c r="X44" s="382">
        <f ca="1">OFFSET(YTP!$E$14,0,W43-1,1,1)</f>
        <v>5</v>
      </c>
      <c r="Y44" s="132" t="s">
        <v>158</v>
      </c>
      <c r="Z44" s="129">
        <f>SUM(V60:V80,Z60:Z80)</f>
        <v>0</v>
      </c>
      <c r="AA44" s="128" t="s">
        <v>159</v>
      </c>
      <c r="AB44" s="310">
        <f>SUM(X60:X80,AB60:AB80)</f>
        <v>0</v>
      </c>
      <c r="AC44" s="771"/>
      <c r="AD44" s="728"/>
      <c r="AE44" s="486" t="str">
        <f>Score_2_label</f>
        <v>Series 2</v>
      </c>
      <c r="AF44" s="431"/>
      <c r="AG44" s="486" t="str">
        <f>Score_9_label</f>
        <v>Prone</v>
      </c>
      <c r="AH44" s="432"/>
    </row>
    <row r="45" spans="1:35" s="458" customFormat="1" ht="12.75" customHeight="1" thickBot="1" x14ac:dyDescent="0.25">
      <c r="A45" s="690"/>
      <c r="B45" s="690"/>
      <c r="C45" s="769"/>
      <c r="D45" s="64" t="s">
        <v>35</v>
      </c>
      <c r="E45" s="140" t="str">
        <f ca="1">IF(OFFSET(YTP!$E$6,0,E43-1,1,1)="",W4,IF(OFFSET(YTP!$E$6,0,E43-1,1,1)="General","General",IF(OFFSET(YTP!$E$6,0,E43-1,1,1)="Specific","Specific",IF(OFFSET(YTP!$E$6,0,E43-1,1,1)="Pre-Competition","Pre-Comp",IF(OFFSET(YTP!$E$6,0,E43-1,1,1)="Regular","Reg. Comp",IF(OFFSET(YTP!$E$6,0,E43-1,1,1)="Major","Major Comp",IF(OFFSET(YTP!$E$6,0,E43-1,1,1)="Taper","Taper","Transition")))))))</f>
        <v>Specific</v>
      </c>
      <c r="F45" s="379" t="s">
        <v>215</v>
      </c>
      <c r="G45" s="132" t="s">
        <v>177</v>
      </c>
      <c r="H45" s="129">
        <f ca="1">OFFSET(YTP!$E$74,0,E43-1,1,1)</f>
        <v>0</v>
      </c>
      <c r="I45" s="128" t="s">
        <v>178</v>
      </c>
      <c r="J45" s="310" t="e">
        <f>AVERAGEA(Q60:Q80)</f>
        <v>#DIV/0!</v>
      </c>
      <c r="K45" s="771"/>
      <c r="L45" s="728"/>
      <c r="M45" s="486" t="str">
        <f>Score_3_label</f>
        <v>Series 3</v>
      </c>
      <c r="N45" s="431"/>
      <c r="O45" s="486" t="str">
        <f>Score_10_label</f>
        <v>Standing</v>
      </c>
      <c r="P45" s="432"/>
      <c r="Q45" s="91"/>
      <c r="R45" s="27"/>
      <c r="S45" s="690"/>
      <c r="T45" s="690"/>
      <c r="U45" s="769"/>
      <c r="V45" s="64" t="s">
        <v>35</v>
      </c>
      <c r="W45" s="140" t="str">
        <f ca="1">IF(OFFSET(YTP!$E$6,0,W43-1,1,1)="",E45,IF(OFFSET(YTP!$E$6,0,W43-1,1,1)="General","General",IF(OFFSET(YTP!$E$6,0,W43-1,1,1)="Specific","Specific",IF(OFFSET(YTP!$E$6,0,W43-1,1,1)="Pre-Competition","Pre-Comp",IF(OFFSET(YTP!$E$6,0,W43-1,1,1)="Regular","Reg. Comp",IF(OFFSET(YTP!$E$6,0,W43-1,1,1)="Major","Major Comp",IF(OFFSET(YTP!$E$6,0,W43-1,1,1)="Taper","Taper","Transition")))))))</f>
        <v>Specific</v>
      </c>
      <c r="X45" s="379" t="s">
        <v>215</v>
      </c>
      <c r="Y45" s="132" t="s">
        <v>177</v>
      </c>
      <c r="Z45" s="129">
        <f ca="1">OFFSET(YTP!$E$74,0,W43-1,1,1)</f>
        <v>0</v>
      </c>
      <c r="AA45" s="128" t="s">
        <v>178</v>
      </c>
      <c r="AB45" s="310" t="e">
        <f>AVERAGEA(AI60:AI80)</f>
        <v>#DIV/0!</v>
      </c>
      <c r="AC45" s="771"/>
      <c r="AD45" s="728"/>
      <c r="AE45" s="486" t="str">
        <f>Score_3_label</f>
        <v>Series 3</v>
      </c>
      <c r="AF45" s="431"/>
      <c r="AG45" s="486" t="str">
        <f>Score_10_label</f>
        <v>Standing</v>
      </c>
      <c r="AH45" s="432"/>
    </row>
    <row r="46" spans="1:35" s="458" customFormat="1" ht="12.75" customHeight="1" thickBot="1" x14ac:dyDescent="0.25">
      <c r="A46" s="99"/>
      <c r="B46" s="99"/>
      <c r="C46" s="143"/>
      <c r="D46" s="143"/>
      <c r="E46" s="143"/>
      <c r="F46" s="383">
        <f ca="1">OFFSET(YTP!$E$15,0,E43-1,1,1)</f>
        <v>2</v>
      </c>
      <c r="G46" s="133" t="s">
        <v>175</v>
      </c>
      <c r="H46" s="135">
        <f ca="1">OFFSET(YTP!$E$75,0,E43-1,1,1)</f>
        <v>0</v>
      </c>
      <c r="I46" s="134" t="s">
        <v>151</v>
      </c>
      <c r="J46" s="311" t="e">
        <f>((100*J43/YTP!$E$66)/7.5)*(J45/10)</f>
        <v>#DIV/0!</v>
      </c>
      <c r="K46" s="771"/>
      <c r="L46" s="728"/>
      <c r="M46" s="486" t="str">
        <f>Score_4_label</f>
        <v>Series 4</v>
      </c>
      <c r="N46" s="431"/>
      <c r="O46" s="486" t="str">
        <f>Score_11_label</f>
        <v>Qualifier</v>
      </c>
      <c r="P46" s="432"/>
      <c r="Q46" s="91"/>
      <c r="R46" s="27"/>
      <c r="S46" s="99"/>
      <c r="T46" s="99"/>
      <c r="U46" s="143"/>
      <c r="V46" s="143"/>
      <c r="W46" s="143"/>
      <c r="X46" s="383">
        <f ca="1">OFFSET(YTP!$E$15,0,W43-1,1,1)</f>
        <v>2</v>
      </c>
      <c r="Y46" s="133" t="s">
        <v>175</v>
      </c>
      <c r="Z46" s="135">
        <f ca="1">OFFSET(YTP!$E$75,0,W43-1,1,1)</f>
        <v>0</v>
      </c>
      <c r="AA46" s="134" t="s">
        <v>151</v>
      </c>
      <c r="AB46" s="311" t="e">
        <f>((100*AB43/YTP!$E$66)/7.5)*(AB45/10)</f>
        <v>#DIV/0!</v>
      </c>
      <c r="AC46" s="771"/>
      <c r="AD46" s="728"/>
      <c r="AE46" s="486" t="str">
        <f>Score_4_label</f>
        <v>Series 4</v>
      </c>
      <c r="AF46" s="431"/>
      <c r="AG46" s="486" t="str">
        <f>Score_11_label</f>
        <v>Qualifier</v>
      </c>
      <c r="AH46" s="432"/>
    </row>
    <row r="47" spans="1:35" s="27" customFormat="1" ht="12.75" customHeight="1" x14ac:dyDescent="0.2">
      <c r="A47" s="99"/>
      <c r="B47" s="99"/>
      <c r="C47" s="143"/>
      <c r="D47" s="143"/>
      <c r="E47" s="143"/>
      <c r="F47" s="103"/>
      <c r="G47" s="99"/>
      <c r="H47" s="102"/>
      <c r="I47" s="99"/>
      <c r="J47" s="102"/>
      <c r="K47" s="771"/>
      <c r="L47" s="728"/>
      <c r="M47" s="486" t="str">
        <f>Score_5_label</f>
        <v>Series 5</v>
      </c>
      <c r="N47" s="436"/>
      <c r="O47" s="486">
        <f>Score_12_label</f>
        <v>0</v>
      </c>
      <c r="P47" s="432"/>
      <c r="Q47" s="401"/>
      <c r="S47" s="99"/>
      <c r="T47" s="99"/>
      <c r="U47" s="143"/>
      <c r="V47" s="143"/>
      <c r="W47" s="143"/>
      <c r="X47" s="103"/>
      <c r="Y47" s="99"/>
      <c r="Z47" s="102"/>
      <c r="AA47" s="99"/>
      <c r="AB47" s="102"/>
      <c r="AC47" s="771"/>
      <c r="AD47" s="728"/>
      <c r="AE47" s="486" t="str">
        <f>Score_5_label</f>
        <v>Series 5</v>
      </c>
      <c r="AF47" s="436"/>
      <c r="AG47" s="486">
        <f>Score_12_label</f>
        <v>0</v>
      </c>
      <c r="AH47" s="432"/>
    </row>
    <row r="48" spans="1:35" s="27" customFormat="1" ht="12.75" customHeight="1" x14ac:dyDescent="0.2">
      <c r="A48" s="99"/>
      <c r="B48" s="99"/>
      <c r="C48" s="143"/>
      <c r="D48" s="143"/>
      <c r="E48" s="143"/>
      <c r="F48" s="103"/>
      <c r="G48" s="99"/>
      <c r="H48" s="102"/>
      <c r="I48" s="99"/>
      <c r="J48" s="102"/>
      <c r="K48" s="771"/>
      <c r="L48" s="728"/>
      <c r="M48" s="486" t="str">
        <f>Score_6_label</f>
        <v>Series 6</v>
      </c>
      <c r="N48" s="431"/>
      <c r="O48" s="486">
        <f>Score_13_label</f>
        <v>0</v>
      </c>
      <c r="P48" s="432"/>
      <c r="Q48" s="401"/>
      <c r="S48" s="99"/>
      <c r="T48" s="99"/>
      <c r="U48" s="143"/>
      <c r="V48" s="143"/>
      <c r="W48" s="143"/>
      <c r="X48" s="103"/>
      <c r="Y48" s="99"/>
      <c r="Z48" s="102"/>
      <c r="AA48" s="99"/>
      <c r="AB48" s="102"/>
      <c r="AC48" s="771"/>
      <c r="AD48" s="728"/>
      <c r="AE48" s="486" t="str">
        <f>Score_6_label</f>
        <v>Series 6</v>
      </c>
      <c r="AF48" s="431"/>
      <c r="AG48" s="486">
        <f>Score_13_label</f>
        <v>0</v>
      </c>
      <c r="AH48" s="432"/>
    </row>
    <row r="49" spans="1:35" s="27" customFormat="1" ht="12.75" customHeight="1" thickBot="1" x14ac:dyDescent="0.25">
      <c r="A49" s="99"/>
      <c r="B49" s="99"/>
      <c r="C49" s="143"/>
      <c r="D49" s="143"/>
      <c r="E49" s="143"/>
      <c r="F49" s="103"/>
      <c r="G49" s="99"/>
      <c r="H49" s="102"/>
      <c r="I49" s="99"/>
      <c r="J49" s="102"/>
      <c r="K49" s="772"/>
      <c r="L49" s="729"/>
      <c r="M49" s="487" t="str">
        <f>Score_7_label</f>
        <v>Qualifier</v>
      </c>
      <c r="N49" s="434"/>
      <c r="O49" s="487">
        <f>Score_14_label</f>
        <v>0</v>
      </c>
      <c r="P49" s="435"/>
      <c r="Q49" s="401"/>
      <c r="S49" s="99"/>
      <c r="T49" s="99"/>
      <c r="U49" s="143"/>
      <c r="V49" s="143"/>
      <c r="W49" s="143"/>
      <c r="X49" s="103"/>
      <c r="Y49" s="99"/>
      <c r="Z49" s="102"/>
      <c r="AA49" s="99"/>
      <c r="AB49" s="102"/>
      <c r="AC49" s="772"/>
      <c r="AD49" s="729"/>
      <c r="AE49" s="487" t="str">
        <f>Score_7_label</f>
        <v>Qualifier</v>
      </c>
      <c r="AF49" s="434"/>
      <c r="AG49" s="487">
        <f>Score_14_label</f>
        <v>0</v>
      </c>
      <c r="AH49" s="435"/>
    </row>
    <row r="50" spans="1:35" ht="12.75" customHeight="1" thickBot="1" x14ac:dyDescent="0.25">
      <c r="A50" s="1"/>
      <c r="B50" s="1"/>
      <c r="C50" s="1"/>
      <c r="D50" s="1"/>
      <c r="E50" s="1"/>
      <c r="F50" s="1"/>
      <c r="K50" s="1"/>
      <c r="L50" s="1"/>
      <c r="M50" s="13"/>
      <c r="N50" s="91"/>
      <c r="O50" s="13"/>
      <c r="P50" s="91"/>
      <c r="Q50" s="27"/>
      <c r="R50" s="1"/>
      <c r="S50" s="1"/>
      <c r="T50" s="1"/>
      <c r="U50" s="1"/>
      <c r="V50" s="1"/>
      <c r="W50" s="1"/>
      <c r="X50" s="1"/>
      <c r="AC50" s="1"/>
      <c r="AD50" s="1"/>
      <c r="AE50" s="13"/>
      <c r="AF50" s="91"/>
      <c r="AG50" s="27"/>
    </row>
    <row r="51" spans="1:35" ht="12.75" customHeight="1" thickBot="1" x14ac:dyDescent="0.25">
      <c r="A51" s="748" t="s">
        <v>66</v>
      </c>
      <c r="B51" s="749"/>
      <c r="C51" s="768" t="s">
        <v>150</v>
      </c>
      <c r="D51" s="754"/>
      <c r="E51" s="754"/>
      <c r="F51" s="754"/>
      <c r="G51" s="754"/>
      <c r="H51" s="754"/>
      <c r="I51" s="754"/>
      <c r="J51" s="754"/>
      <c r="K51" s="754"/>
      <c r="L51" s="754"/>
      <c r="M51" s="754"/>
      <c r="N51" s="754"/>
      <c r="O51" s="754"/>
      <c r="P51" s="754"/>
      <c r="Q51" s="755"/>
      <c r="S51" s="748" t="s">
        <v>66</v>
      </c>
      <c r="T51" s="749"/>
      <c r="U51" s="768" t="s">
        <v>150</v>
      </c>
      <c r="V51" s="754"/>
      <c r="W51" s="754"/>
      <c r="X51" s="754"/>
      <c r="Y51" s="754"/>
      <c r="Z51" s="754"/>
      <c r="AA51" s="754"/>
      <c r="AB51" s="754"/>
      <c r="AC51" s="754"/>
      <c r="AD51" s="754"/>
      <c r="AE51" s="754"/>
      <c r="AF51" s="754"/>
      <c r="AG51" s="754"/>
      <c r="AH51" s="754"/>
      <c r="AI51" s="755"/>
    </row>
    <row r="52" spans="1:35" ht="12.75" customHeight="1" x14ac:dyDescent="0.2">
      <c r="A52" s="750"/>
      <c r="B52" s="751"/>
      <c r="C52" s="145" t="s">
        <v>5</v>
      </c>
      <c r="D52" s="759" t="s">
        <v>160</v>
      </c>
      <c r="E52" s="760"/>
      <c r="F52" s="760"/>
      <c r="G52" s="760"/>
      <c r="H52" s="760"/>
      <c r="I52" s="760"/>
      <c r="J52" s="760"/>
      <c r="K52" s="760"/>
      <c r="L52" s="760"/>
      <c r="M52" s="760"/>
      <c r="N52" s="760"/>
      <c r="O52" s="760"/>
      <c r="P52" s="760"/>
      <c r="Q52" s="761"/>
      <c r="S52" s="750"/>
      <c r="T52" s="751"/>
      <c r="U52" s="145" t="s">
        <v>5</v>
      </c>
      <c r="V52" s="759" t="s">
        <v>160</v>
      </c>
      <c r="W52" s="760"/>
      <c r="X52" s="760"/>
      <c r="Y52" s="760"/>
      <c r="Z52" s="760"/>
      <c r="AA52" s="760"/>
      <c r="AB52" s="760"/>
      <c r="AC52" s="760"/>
      <c r="AD52" s="760"/>
      <c r="AE52" s="760"/>
      <c r="AF52" s="760"/>
      <c r="AG52" s="760"/>
      <c r="AH52" s="760"/>
      <c r="AI52" s="761"/>
    </row>
    <row r="53" spans="1:35" ht="12.75" customHeight="1" x14ac:dyDescent="0.2">
      <c r="A53" s="750"/>
      <c r="B53" s="751"/>
      <c r="C53" s="146" t="s">
        <v>4</v>
      </c>
      <c r="D53" s="756"/>
      <c r="E53" s="757"/>
      <c r="F53" s="757"/>
      <c r="G53" s="757"/>
      <c r="H53" s="757"/>
      <c r="I53" s="757"/>
      <c r="J53" s="757"/>
      <c r="K53" s="757"/>
      <c r="L53" s="757"/>
      <c r="M53" s="757"/>
      <c r="N53" s="757"/>
      <c r="O53" s="757"/>
      <c r="P53" s="757"/>
      <c r="Q53" s="758"/>
      <c r="S53" s="750"/>
      <c r="T53" s="751"/>
      <c r="U53" s="146" t="s">
        <v>4</v>
      </c>
      <c r="V53" s="756"/>
      <c r="W53" s="757"/>
      <c r="X53" s="757"/>
      <c r="Y53" s="757"/>
      <c r="Z53" s="757"/>
      <c r="AA53" s="757"/>
      <c r="AB53" s="757"/>
      <c r="AC53" s="757"/>
      <c r="AD53" s="757"/>
      <c r="AE53" s="757"/>
      <c r="AF53" s="757"/>
      <c r="AG53" s="757"/>
      <c r="AH53" s="757"/>
      <c r="AI53" s="758"/>
    </row>
    <row r="54" spans="1:35" ht="12.75" customHeight="1" x14ac:dyDescent="0.2">
      <c r="A54" s="750"/>
      <c r="B54" s="751"/>
      <c r="C54" s="146" t="s">
        <v>3</v>
      </c>
      <c r="D54" s="756"/>
      <c r="E54" s="757"/>
      <c r="F54" s="757"/>
      <c r="G54" s="757"/>
      <c r="H54" s="757"/>
      <c r="I54" s="757"/>
      <c r="J54" s="757"/>
      <c r="K54" s="757"/>
      <c r="L54" s="757"/>
      <c r="M54" s="757"/>
      <c r="N54" s="757"/>
      <c r="O54" s="757"/>
      <c r="P54" s="757"/>
      <c r="Q54" s="758"/>
      <c r="S54" s="750"/>
      <c r="T54" s="751"/>
      <c r="U54" s="146" t="s">
        <v>3</v>
      </c>
      <c r="V54" s="756"/>
      <c r="W54" s="757"/>
      <c r="X54" s="757"/>
      <c r="Y54" s="757"/>
      <c r="Z54" s="757"/>
      <c r="AA54" s="757"/>
      <c r="AB54" s="757"/>
      <c r="AC54" s="757"/>
      <c r="AD54" s="757"/>
      <c r="AE54" s="757"/>
      <c r="AF54" s="757"/>
      <c r="AG54" s="757"/>
      <c r="AH54" s="757"/>
      <c r="AI54" s="758"/>
    </row>
    <row r="55" spans="1:35" ht="12.75" customHeight="1" x14ac:dyDescent="0.2">
      <c r="A55" s="750"/>
      <c r="B55" s="751"/>
      <c r="C55" s="147" t="s">
        <v>6</v>
      </c>
      <c r="D55" s="756"/>
      <c r="E55" s="757"/>
      <c r="F55" s="757"/>
      <c r="G55" s="757"/>
      <c r="H55" s="757"/>
      <c r="I55" s="757"/>
      <c r="J55" s="757"/>
      <c r="K55" s="757"/>
      <c r="L55" s="757"/>
      <c r="M55" s="757"/>
      <c r="N55" s="757"/>
      <c r="O55" s="757"/>
      <c r="P55" s="757"/>
      <c r="Q55" s="758"/>
      <c r="S55" s="750"/>
      <c r="T55" s="751"/>
      <c r="U55" s="147" t="s">
        <v>6</v>
      </c>
      <c r="V55" s="756"/>
      <c r="W55" s="757"/>
      <c r="X55" s="757"/>
      <c r="Y55" s="757"/>
      <c r="Z55" s="757"/>
      <c r="AA55" s="757"/>
      <c r="AB55" s="757"/>
      <c r="AC55" s="757"/>
      <c r="AD55" s="757"/>
      <c r="AE55" s="757"/>
      <c r="AF55" s="757"/>
      <c r="AG55" s="757"/>
      <c r="AH55" s="757"/>
      <c r="AI55" s="758"/>
    </row>
    <row r="56" spans="1:35" ht="12.75" customHeight="1" thickBot="1" x14ac:dyDescent="0.25">
      <c r="A56" s="752"/>
      <c r="B56" s="753"/>
      <c r="C56" s="148" t="s">
        <v>37</v>
      </c>
      <c r="D56" s="735"/>
      <c r="E56" s="736"/>
      <c r="F56" s="736"/>
      <c r="G56" s="736"/>
      <c r="H56" s="736"/>
      <c r="I56" s="736"/>
      <c r="J56" s="736"/>
      <c r="K56" s="736"/>
      <c r="L56" s="736"/>
      <c r="M56" s="736"/>
      <c r="N56" s="736"/>
      <c r="O56" s="736"/>
      <c r="P56" s="736"/>
      <c r="Q56" s="737"/>
      <c r="S56" s="752"/>
      <c r="T56" s="753"/>
      <c r="U56" s="148" t="s">
        <v>37</v>
      </c>
      <c r="V56" s="735"/>
      <c r="W56" s="736"/>
      <c r="X56" s="736"/>
      <c r="Y56" s="736"/>
      <c r="Z56" s="736"/>
      <c r="AA56" s="736"/>
      <c r="AB56" s="736"/>
      <c r="AC56" s="736"/>
      <c r="AD56" s="736"/>
      <c r="AE56" s="736"/>
      <c r="AF56" s="736"/>
      <c r="AG56" s="736"/>
      <c r="AH56" s="736"/>
      <c r="AI56" s="737"/>
    </row>
    <row r="57" spans="1:35" ht="12.75" customHeight="1" thickBot="1" x14ac:dyDescent="0.25">
      <c r="A57" s="1"/>
      <c r="B57" s="1"/>
      <c r="C57" s="1"/>
      <c r="D57" s="1"/>
      <c r="E57" s="1"/>
      <c r="F57" s="1"/>
      <c r="G57" s="1"/>
      <c r="H57" s="1"/>
      <c r="I57" s="1"/>
      <c r="J57" s="1"/>
      <c r="K57" s="1"/>
      <c r="L57" s="1"/>
      <c r="M57" s="1"/>
      <c r="N57" s="13"/>
      <c r="O57" s="1"/>
      <c r="P57" s="13"/>
      <c r="Q57" s="114"/>
      <c r="S57" s="1"/>
      <c r="T57" s="1"/>
      <c r="U57" s="1"/>
      <c r="V57" s="1"/>
      <c r="W57" s="1"/>
      <c r="X57" s="1"/>
      <c r="Y57" s="1"/>
      <c r="Z57" s="1"/>
      <c r="AA57" s="1"/>
      <c r="AB57" s="1"/>
      <c r="AC57" s="1"/>
      <c r="AD57" s="1"/>
      <c r="AE57" s="1"/>
      <c r="AF57" s="13"/>
      <c r="AG57" s="114"/>
    </row>
    <row r="58" spans="1:35" ht="12.75" customHeight="1" thickBot="1" x14ac:dyDescent="0.25">
      <c r="A58" s="738"/>
      <c r="B58" s="739"/>
      <c r="C58" s="742" t="s">
        <v>5</v>
      </c>
      <c r="D58" s="743"/>
      <c r="E58" s="744"/>
      <c r="F58" s="745"/>
      <c r="G58" s="742" t="s">
        <v>4</v>
      </c>
      <c r="H58" s="743"/>
      <c r="I58" s="744"/>
      <c r="J58" s="745"/>
      <c r="K58" s="730" t="s">
        <v>3</v>
      </c>
      <c r="L58" s="731"/>
      <c r="M58" s="730" t="s">
        <v>6</v>
      </c>
      <c r="N58" s="731"/>
      <c r="O58" s="730" t="s">
        <v>171</v>
      </c>
      <c r="P58" s="731"/>
      <c r="Q58" s="746" t="s">
        <v>173</v>
      </c>
      <c r="R58" s="296" t="s">
        <v>104</v>
      </c>
      <c r="S58" s="738"/>
      <c r="T58" s="739"/>
      <c r="U58" s="742" t="s">
        <v>5</v>
      </c>
      <c r="V58" s="743"/>
      <c r="W58" s="744"/>
      <c r="X58" s="745"/>
      <c r="Y58" s="742" t="s">
        <v>4</v>
      </c>
      <c r="Z58" s="743"/>
      <c r="AA58" s="744"/>
      <c r="AB58" s="745"/>
      <c r="AC58" s="730" t="s">
        <v>3</v>
      </c>
      <c r="AD58" s="731"/>
      <c r="AE58" s="730" t="s">
        <v>6</v>
      </c>
      <c r="AF58" s="731"/>
      <c r="AG58" s="730" t="s">
        <v>171</v>
      </c>
      <c r="AH58" s="731"/>
      <c r="AI58" s="746" t="s">
        <v>173</v>
      </c>
    </row>
    <row r="59" spans="1:35" ht="26.1" customHeight="1" thickBot="1" x14ac:dyDescent="0.25">
      <c r="A59" s="740"/>
      <c r="B59" s="741"/>
      <c r="C59" s="291" t="s">
        <v>154</v>
      </c>
      <c r="D59" s="295" t="s">
        <v>157</v>
      </c>
      <c r="E59" s="292" t="s">
        <v>155</v>
      </c>
      <c r="F59" s="295" t="s">
        <v>157</v>
      </c>
      <c r="G59" s="291" t="s">
        <v>154</v>
      </c>
      <c r="H59" s="293" t="s">
        <v>157</v>
      </c>
      <c r="I59" s="292" t="s">
        <v>155</v>
      </c>
      <c r="J59" s="295" t="s">
        <v>157</v>
      </c>
      <c r="K59" s="291" t="s">
        <v>154</v>
      </c>
      <c r="L59" s="294" t="s">
        <v>155</v>
      </c>
      <c r="M59" s="291" t="s">
        <v>154</v>
      </c>
      <c r="N59" s="294" t="s">
        <v>155</v>
      </c>
      <c r="O59" s="291" t="s">
        <v>154</v>
      </c>
      <c r="P59" s="294" t="s">
        <v>155</v>
      </c>
      <c r="Q59" s="747"/>
      <c r="R59" s="296"/>
      <c r="S59" s="740"/>
      <c r="T59" s="741"/>
      <c r="U59" s="291" t="s">
        <v>154</v>
      </c>
      <c r="V59" s="295" t="s">
        <v>157</v>
      </c>
      <c r="W59" s="292" t="s">
        <v>155</v>
      </c>
      <c r="X59" s="295" t="s">
        <v>157</v>
      </c>
      <c r="Y59" s="291" t="s">
        <v>154</v>
      </c>
      <c r="Z59" s="293" t="s">
        <v>157</v>
      </c>
      <c r="AA59" s="292" t="s">
        <v>155</v>
      </c>
      <c r="AB59" s="295" t="s">
        <v>157</v>
      </c>
      <c r="AC59" s="291" t="s">
        <v>154</v>
      </c>
      <c r="AD59" s="294" t="s">
        <v>155</v>
      </c>
      <c r="AE59" s="291" t="s">
        <v>154</v>
      </c>
      <c r="AF59" s="294" t="s">
        <v>155</v>
      </c>
      <c r="AG59" s="291" t="s">
        <v>154</v>
      </c>
      <c r="AH59" s="294" t="s">
        <v>155</v>
      </c>
      <c r="AI59" s="747"/>
    </row>
    <row r="60" spans="1:35" ht="12.75" customHeight="1" x14ac:dyDescent="0.2">
      <c r="A60" s="732" t="s">
        <v>15</v>
      </c>
      <c r="B60" s="423" t="str">
        <f>$B$19</f>
        <v>Mor</v>
      </c>
      <c r="C60" s="278"/>
      <c r="D60" s="285"/>
      <c r="E60" s="303"/>
      <c r="F60" s="304"/>
      <c r="G60" s="279"/>
      <c r="H60" s="288"/>
      <c r="I60" s="303"/>
      <c r="J60" s="304"/>
      <c r="K60" s="278"/>
      <c r="L60" s="297"/>
      <c r="M60" s="278"/>
      <c r="N60" s="297"/>
      <c r="O60" s="278"/>
      <c r="P60" s="297"/>
      <c r="Q60" s="298"/>
      <c r="S60" s="732" t="s">
        <v>15</v>
      </c>
      <c r="T60" s="423" t="str">
        <f>$B$19</f>
        <v>Mor</v>
      </c>
      <c r="U60" s="278"/>
      <c r="V60" s="285"/>
      <c r="W60" s="303"/>
      <c r="X60" s="304"/>
      <c r="Y60" s="279"/>
      <c r="Z60" s="288"/>
      <c r="AA60" s="303"/>
      <c r="AB60" s="304"/>
      <c r="AC60" s="278"/>
      <c r="AD60" s="297"/>
      <c r="AE60" s="278"/>
      <c r="AF60" s="297"/>
      <c r="AG60" s="278"/>
      <c r="AH60" s="297"/>
      <c r="AI60" s="298"/>
    </row>
    <row r="61" spans="1:35" ht="12.75" customHeight="1" x14ac:dyDescent="0.2">
      <c r="A61" s="733"/>
      <c r="B61" s="424" t="str">
        <f>$B$20</f>
        <v>Aft</v>
      </c>
      <c r="C61" s="411"/>
      <c r="D61" s="412"/>
      <c r="E61" s="413"/>
      <c r="F61" s="414"/>
      <c r="G61" s="415"/>
      <c r="H61" s="416"/>
      <c r="I61" s="413"/>
      <c r="J61" s="414"/>
      <c r="K61" s="411"/>
      <c r="L61" s="417"/>
      <c r="M61" s="411"/>
      <c r="N61" s="417"/>
      <c r="O61" s="411"/>
      <c r="P61" s="417"/>
      <c r="Q61" s="418"/>
      <c r="S61" s="733"/>
      <c r="T61" s="424" t="str">
        <f>$B$20</f>
        <v>Aft</v>
      </c>
      <c r="U61" s="411"/>
      <c r="V61" s="412"/>
      <c r="W61" s="413"/>
      <c r="X61" s="414"/>
      <c r="Y61" s="415"/>
      <c r="Z61" s="416"/>
      <c r="AA61" s="413"/>
      <c r="AB61" s="414"/>
      <c r="AC61" s="411"/>
      <c r="AD61" s="417"/>
      <c r="AE61" s="411"/>
      <c r="AF61" s="417"/>
      <c r="AG61" s="411"/>
      <c r="AH61" s="417"/>
      <c r="AI61" s="418"/>
    </row>
    <row r="62" spans="1:35" ht="12.75" customHeight="1" thickBot="1" x14ac:dyDescent="0.25">
      <c r="A62" s="734"/>
      <c r="B62" s="425" t="str">
        <f>$B$21</f>
        <v>Evn</v>
      </c>
      <c r="C62" s="280"/>
      <c r="D62" s="286"/>
      <c r="E62" s="305"/>
      <c r="F62" s="306"/>
      <c r="G62" s="281"/>
      <c r="H62" s="289"/>
      <c r="I62" s="305"/>
      <c r="J62" s="306"/>
      <c r="K62" s="280"/>
      <c r="L62" s="299"/>
      <c r="M62" s="280"/>
      <c r="N62" s="299"/>
      <c r="O62" s="280"/>
      <c r="P62" s="299"/>
      <c r="Q62" s="300"/>
      <c r="S62" s="734"/>
      <c r="T62" s="425" t="str">
        <f>$B$21</f>
        <v>Evn</v>
      </c>
      <c r="U62" s="280"/>
      <c r="V62" s="286"/>
      <c r="W62" s="305"/>
      <c r="X62" s="306"/>
      <c r="Y62" s="281"/>
      <c r="Z62" s="289"/>
      <c r="AA62" s="305"/>
      <c r="AB62" s="306"/>
      <c r="AC62" s="280"/>
      <c r="AD62" s="299"/>
      <c r="AE62" s="280"/>
      <c r="AF62" s="299"/>
      <c r="AG62" s="280"/>
      <c r="AH62" s="299"/>
      <c r="AI62" s="300"/>
    </row>
    <row r="63" spans="1:35" ht="12.75" customHeight="1" x14ac:dyDescent="0.2">
      <c r="A63" s="732" t="s">
        <v>40</v>
      </c>
      <c r="B63" s="423" t="str">
        <f>$B$19</f>
        <v>Mor</v>
      </c>
      <c r="C63" s="278"/>
      <c r="D63" s="285"/>
      <c r="E63" s="303"/>
      <c r="F63" s="304"/>
      <c r="G63" s="279"/>
      <c r="H63" s="288"/>
      <c r="I63" s="303"/>
      <c r="J63" s="304"/>
      <c r="K63" s="278"/>
      <c r="L63" s="297"/>
      <c r="M63" s="278"/>
      <c r="N63" s="297"/>
      <c r="O63" s="278"/>
      <c r="P63" s="297"/>
      <c r="Q63" s="298"/>
      <c r="S63" s="732" t="s">
        <v>40</v>
      </c>
      <c r="T63" s="423" t="str">
        <f>$B$19</f>
        <v>Mor</v>
      </c>
      <c r="U63" s="278"/>
      <c r="V63" s="285"/>
      <c r="W63" s="303"/>
      <c r="X63" s="304"/>
      <c r="Y63" s="279"/>
      <c r="Z63" s="288"/>
      <c r="AA63" s="303"/>
      <c r="AB63" s="304"/>
      <c r="AC63" s="278"/>
      <c r="AD63" s="297"/>
      <c r="AE63" s="278"/>
      <c r="AF63" s="297"/>
      <c r="AG63" s="278"/>
      <c r="AH63" s="297"/>
      <c r="AI63" s="298"/>
    </row>
    <row r="64" spans="1:35" ht="12.75" customHeight="1" x14ac:dyDescent="0.2">
      <c r="A64" s="733"/>
      <c r="B64" s="424" t="str">
        <f>$B$20</f>
        <v>Aft</v>
      </c>
      <c r="C64" s="403"/>
      <c r="D64" s="404"/>
      <c r="E64" s="405"/>
      <c r="F64" s="406"/>
      <c r="G64" s="407"/>
      <c r="H64" s="408"/>
      <c r="I64" s="405"/>
      <c r="J64" s="406"/>
      <c r="K64" s="403"/>
      <c r="L64" s="409"/>
      <c r="M64" s="403"/>
      <c r="N64" s="409"/>
      <c r="O64" s="403"/>
      <c r="P64" s="409"/>
      <c r="Q64" s="410"/>
      <c r="S64" s="733"/>
      <c r="T64" s="424" t="str">
        <f>$B$20</f>
        <v>Aft</v>
      </c>
      <c r="U64" s="403"/>
      <c r="V64" s="404"/>
      <c r="W64" s="405"/>
      <c r="X64" s="406"/>
      <c r="Y64" s="407"/>
      <c r="Z64" s="408"/>
      <c r="AA64" s="405"/>
      <c r="AB64" s="406"/>
      <c r="AC64" s="403"/>
      <c r="AD64" s="409"/>
      <c r="AE64" s="403"/>
      <c r="AF64" s="409"/>
      <c r="AG64" s="403"/>
      <c r="AH64" s="409"/>
      <c r="AI64" s="410"/>
    </row>
    <row r="65" spans="1:35" ht="12.75" customHeight="1" thickBot="1" x14ac:dyDescent="0.25">
      <c r="A65" s="734"/>
      <c r="B65" s="425" t="str">
        <f>$B$21</f>
        <v>Evn</v>
      </c>
      <c r="C65" s="282"/>
      <c r="D65" s="287"/>
      <c r="E65" s="307"/>
      <c r="F65" s="308"/>
      <c r="G65" s="283"/>
      <c r="H65" s="290"/>
      <c r="I65" s="307"/>
      <c r="J65" s="308"/>
      <c r="K65" s="282"/>
      <c r="L65" s="301"/>
      <c r="M65" s="282"/>
      <c r="N65" s="301"/>
      <c r="O65" s="282"/>
      <c r="P65" s="301"/>
      <c r="Q65" s="302"/>
      <c r="S65" s="734"/>
      <c r="T65" s="425" t="str">
        <f>$B$21</f>
        <v>Evn</v>
      </c>
      <c r="U65" s="282"/>
      <c r="V65" s="287"/>
      <c r="W65" s="307"/>
      <c r="X65" s="308"/>
      <c r="Y65" s="283"/>
      <c r="Z65" s="290"/>
      <c r="AA65" s="307"/>
      <c r="AB65" s="308"/>
      <c r="AC65" s="282"/>
      <c r="AD65" s="301"/>
      <c r="AE65" s="282"/>
      <c r="AF65" s="301"/>
      <c r="AG65" s="282"/>
      <c r="AH65" s="301"/>
      <c r="AI65" s="302"/>
    </row>
    <row r="66" spans="1:35" ht="12.75" customHeight="1" x14ac:dyDescent="0.2">
      <c r="A66" s="732" t="s">
        <v>41</v>
      </c>
      <c r="B66" s="423" t="str">
        <f>$B$19</f>
        <v>Mor</v>
      </c>
      <c r="C66" s="278"/>
      <c r="D66" s="285"/>
      <c r="E66" s="303"/>
      <c r="F66" s="304"/>
      <c r="G66" s="279"/>
      <c r="H66" s="288"/>
      <c r="I66" s="303"/>
      <c r="J66" s="304"/>
      <c r="K66" s="278"/>
      <c r="L66" s="297"/>
      <c r="M66" s="278"/>
      <c r="N66" s="297"/>
      <c r="O66" s="278"/>
      <c r="P66" s="297"/>
      <c r="Q66" s="298"/>
      <c r="S66" s="732" t="s">
        <v>41</v>
      </c>
      <c r="T66" s="423" t="str">
        <f>$B$19</f>
        <v>Mor</v>
      </c>
      <c r="U66" s="278"/>
      <c r="V66" s="285"/>
      <c r="W66" s="303"/>
      <c r="X66" s="304"/>
      <c r="Y66" s="279"/>
      <c r="Z66" s="288"/>
      <c r="AA66" s="303"/>
      <c r="AB66" s="304"/>
      <c r="AC66" s="278"/>
      <c r="AD66" s="297"/>
      <c r="AE66" s="278"/>
      <c r="AF66" s="297"/>
      <c r="AG66" s="278"/>
      <c r="AH66" s="297"/>
      <c r="AI66" s="298"/>
    </row>
    <row r="67" spans="1:35" ht="12.75" customHeight="1" x14ac:dyDescent="0.2">
      <c r="A67" s="733"/>
      <c r="B67" s="424" t="str">
        <f>$B$20</f>
        <v>Aft</v>
      </c>
      <c r="C67" s="403"/>
      <c r="D67" s="404"/>
      <c r="E67" s="405"/>
      <c r="F67" s="406"/>
      <c r="G67" s="407"/>
      <c r="H67" s="408"/>
      <c r="I67" s="405"/>
      <c r="J67" s="406"/>
      <c r="K67" s="403"/>
      <c r="L67" s="409"/>
      <c r="M67" s="403"/>
      <c r="N67" s="409"/>
      <c r="O67" s="403"/>
      <c r="P67" s="409"/>
      <c r="Q67" s="410"/>
      <c r="S67" s="733"/>
      <c r="T67" s="424" t="str">
        <f>$B$20</f>
        <v>Aft</v>
      </c>
      <c r="U67" s="403"/>
      <c r="V67" s="404"/>
      <c r="W67" s="405"/>
      <c r="X67" s="406"/>
      <c r="Y67" s="407"/>
      <c r="Z67" s="408"/>
      <c r="AA67" s="405"/>
      <c r="AB67" s="406"/>
      <c r="AC67" s="403"/>
      <c r="AD67" s="409"/>
      <c r="AE67" s="403"/>
      <c r="AF67" s="409"/>
      <c r="AG67" s="403"/>
      <c r="AH67" s="409"/>
      <c r="AI67" s="410"/>
    </row>
    <row r="68" spans="1:35" ht="12.75" customHeight="1" thickBot="1" x14ac:dyDescent="0.25">
      <c r="A68" s="734"/>
      <c r="B68" s="425" t="str">
        <f>$B$21</f>
        <v>Evn</v>
      </c>
      <c r="C68" s="282"/>
      <c r="D68" s="287"/>
      <c r="E68" s="307"/>
      <c r="F68" s="308"/>
      <c r="G68" s="283"/>
      <c r="H68" s="290"/>
      <c r="I68" s="307"/>
      <c r="J68" s="308"/>
      <c r="K68" s="282"/>
      <c r="L68" s="301"/>
      <c r="M68" s="282"/>
      <c r="N68" s="301"/>
      <c r="O68" s="282"/>
      <c r="P68" s="301"/>
      <c r="Q68" s="302"/>
      <c r="S68" s="734"/>
      <c r="T68" s="425" t="str">
        <f>$B$21</f>
        <v>Evn</v>
      </c>
      <c r="U68" s="282"/>
      <c r="V68" s="287"/>
      <c r="W68" s="307"/>
      <c r="X68" s="308"/>
      <c r="Y68" s="283"/>
      <c r="Z68" s="290"/>
      <c r="AA68" s="307"/>
      <c r="AB68" s="308"/>
      <c r="AC68" s="282"/>
      <c r="AD68" s="301"/>
      <c r="AE68" s="282"/>
      <c r="AF68" s="301"/>
      <c r="AG68" s="282"/>
      <c r="AH68" s="301"/>
      <c r="AI68" s="302"/>
    </row>
    <row r="69" spans="1:35" ht="12.75" customHeight="1" x14ac:dyDescent="0.2">
      <c r="A69" s="732" t="s">
        <v>68</v>
      </c>
      <c r="B69" s="423" t="str">
        <f>$B$19</f>
        <v>Mor</v>
      </c>
      <c r="C69" s="278"/>
      <c r="D69" s="285"/>
      <c r="E69" s="303"/>
      <c r="F69" s="304"/>
      <c r="G69" s="279"/>
      <c r="H69" s="288"/>
      <c r="I69" s="303"/>
      <c r="J69" s="304"/>
      <c r="K69" s="278"/>
      <c r="L69" s="297"/>
      <c r="M69" s="278"/>
      <c r="N69" s="297"/>
      <c r="O69" s="278"/>
      <c r="P69" s="297"/>
      <c r="Q69" s="298"/>
      <c r="S69" s="732" t="s">
        <v>68</v>
      </c>
      <c r="T69" s="423" t="str">
        <f>$B$19</f>
        <v>Mor</v>
      </c>
      <c r="U69" s="278"/>
      <c r="V69" s="285"/>
      <c r="W69" s="303"/>
      <c r="X69" s="304"/>
      <c r="Y69" s="279"/>
      <c r="Z69" s="288"/>
      <c r="AA69" s="303"/>
      <c r="AB69" s="304"/>
      <c r="AC69" s="278"/>
      <c r="AD69" s="297"/>
      <c r="AE69" s="278"/>
      <c r="AF69" s="297"/>
      <c r="AG69" s="278"/>
      <c r="AH69" s="297"/>
      <c r="AI69" s="298"/>
    </row>
    <row r="70" spans="1:35" ht="12.75" customHeight="1" x14ac:dyDescent="0.2">
      <c r="A70" s="733"/>
      <c r="B70" s="424" t="str">
        <f>$B$20</f>
        <v>Aft</v>
      </c>
      <c r="C70" s="403"/>
      <c r="D70" s="404"/>
      <c r="E70" s="405"/>
      <c r="F70" s="406"/>
      <c r="G70" s="407"/>
      <c r="H70" s="408"/>
      <c r="I70" s="405"/>
      <c r="J70" s="406"/>
      <c r="K70" s="403"/>
      <c r="L70" s="409"/>
      <c r="M70" s="403"/>
      <c r="N70" s="409"/>
      <c r="O70" s="403"/>
      <c r="P70" s="409"/>
      <c r="Q70" s="410"/>
      <c r="S70" s="733"/>
      <c r="T70" s="424" t="str">
        <f>$B$20</f>
        <v>Aft</v>
      </c>
      <c r="U70" s="403"/>
      <c r="V70" s="404"/>
      <c r="W70" s="405"/>
      <c r="X70" s="406"/>
      <c r="Y70" s="407"/>
      <c r="Z70" s="408"/>
      <c r="AA70" s="405"/>
      <c r="AB70" s="406"/>
      <c r="AC70" s="403"/>
      <c r="AD70" s="409"/>
      <c r="AE70" s="403"/>
      <c r="AF70" s="409"/>
      <c r="AG70" s="403"/>
      <c r="AH70" s="409"/>
      <c r="AI70" s="410"/>
    </row>
    <row r="71" spans="1:35" ht="13.5" thickBot="1" x14ac:dyDescent="0.25">
      <c r="A71" s="734"/>
      <c r="B71" s="425" t="str">
        <f>$B$21</f>
        <v>Evn</v>
      </c>
      <c r="C71" s="282"/>
      <c r="D71" s="287"/>
      <c r="E71" s="307"/>
      <c r="F71" s="308"/>
      <c r="G71" s="283"/>
      <c r="H71" s="290"/>
      <c r="I71" s="307"/>
      <c r="J71" s="308"/>
      <c r="K71" s="282"/>
      <c r="L71" s="301"/>
      <c r="M71" s="282"/>
      <c r="N71" s="301"/>
      <c r="O71" s="282"/>
      <c r="P71" s="301"/>
      <c r="Q71" s="302"/>
      <c r="S71" s="734"/>
      <c r="T71" s="425" t="str">
        <f>$B$21</f>
        <v>Evn</v>
      </c>
      <c r="U71" s="282"/>
      <c r="V71" s="287"/>
      <c r="W71" s="307"/>
      <c r="X71" s="308"/>
      <c r="Y71" s="283"/>
      <c r="Z71" s="290"/>
      <c r="AA71" s="307"/>
      <c r="AB71" s="308"/>
      <c r="AC71" s="282"/>
      <c r="AD71" s="301"/>
      <c r="AE71" s="282"/>
      <c r="AF71" s="301"/>
      <c r="AG71" s="282"/>
      <c r="AH71" s="301"/>
      <c r="AI71" s="302"/>
    </row>
    <row r="72" spans="1:35" x14ac:dyDescent="0.2">
      <c r="A72" s="732" t="s">
        <v>42</v>
      </c>
      <c r="B72" s="423" t="str">
        <f>$B$19</f>
        <v>Mor</v>
      </c>
      <c r="C72" s="278"/>
      <c r="D72" s="285"/>
      <c r="E72" s="303"/>
      <c r="F72" s="304"/>
      <c r="G72" s="279"/>
      <c r="H72" s="288"/>
      <c r="I72" s="303"/>
      <c r="J72" s="304"/>
      <c r="K72" s="278"/>
      <c r="L72" s="297"/>
      <c r="M72" s="278"/>
      <c r="N72" s="297"/>
      <c r="O72" s="278"/>
      <c r="P72" s="297"/>
      <c r="Q72" s="298"/>
      <c r="S72" s="732" t="s">
        <v>42</v>
      </c>
      <c r="T72" s="423" t="str">
        <f>$B$19</f>
        <v>Mor</v>
      </c>
      <c r="U72" s="278"/>
      <c r="V72" s="285"/>
      <c r="W72" s="303"/>
      <c r="X72" s="304"/>
      <c r="Y72" s="279"/>
      <c r="Z72" s="288"/>
      <c r="AA72" s="303"/>
      <c r="AB72" s="304"/>
      <c r="AC72" s="278"/>
      <c r="AD72" s="297"/>
      <c r="AE72" s="278"/>
      <c r="AF72" s="297"/>
      <c r="AG72" s="278"/>
      <c r="AH72" s="297"/>
      <c r="AI72" s="298"/>
    </row>
    <row r="73" spans="1:35" x14ac:dyDescent="0.2">
      <c r="A73" s="733"/>
      <c r="B73" s="424" t="str">
        <f>$B$20</f>
        <v>Aft</v>
      </c>
      <c r="C73" s="403"/>
      <c r="D73" s="404"/>
      <c r="E73" s="405"/>
      <c r="F73" s="406"/>
      <c r="G73" s="407"/>
      <c r="H73" s="408"/>
      <c r="I73" s="405"/>
      <c r="J73" s="406"/>
      <c r="K73" s="403"/>
      <c r="L73" s="409"/>
      <c r="M73" s="403"/>
      <c r="N73" s="409"/>
      <c r="O73" s="403"/>
      <c r="P73" s="409"/>
      <c r="Q73" s="410"/>
      <c r="S73" s="733"/>
      <c r="T73" s="424" t="str">
        <f>$B$20</f>
        <v>Aft</v>
      </c>
      <c r="U73" s="403"/>
      <c r="V73" s="404"/>
      <c r="W73" s="405"/>
      <c r="X73" s="406"/>
      <c r="Y73" s="407"/>
      <c r="Z73" s="408"/>
      <c r="AA73" s="405"/>
      <c r="AB73" s="406"/>
      <c r="AC73" s="403"/>
      <c r="AD73" s="409"/>
      <c r="AE73" s="403"/>
      <c r="AF73" s="409"/>
      <c r="AG73" s="403"/>
      <c r="AH73" s="409"/>
      <c r="AI73" s="410"/>
    </row>
    <row r="74" spans="1:35" ht="13.5" thickBot="1" x14ac:dyDescent="0.25">
      <c r="A74" s="734"/>
      <c r="B74" s="425" t="str">
        <f>$B$21</f>
        <v>Evn</v>
      </c>
      <c r="C74" s="282"/>
      <c r="D74" s="287"/>
      <c r="E74" s="307"/>
      <c r="F74" s="308"/>
      <c r="G74" s="283"/>
      <c r="H74" s="290"/>
      <c r="I74" s="307"/>
      <c r="J74" s="308"/>
      <c r="K74" s="282"/>
      <c r="L74" s="301"/>
      <c r="M74" s="282"/>
      <c r="N74" s="301"/>
      <c r="O74" s="282"/>
      <c r="P74" s="301"/>
      <c r="Q74" s="302"/>
      <c r="S74" s="734"/>
      <c r="T74" s="425" t="str">
        <f>$B$21</f>
        <v>Evn</v>
      </c>
      <c r="U74" s="282"/>
      <c r="V74" s="287"/>
      <c r="W74" s="307"/>
      <c r="X74" s="308"/>
      <c r="Y74" s="283"/>
      <c r="Z74" s="290"/>
      <c r="AA74" s="307"/>
      <c r="AB74" s="308"/>
      <c r="AC74" s="282"/>
      <c r="AD74" s="301"/>
      <c r="AE74" s="282"/>
      <c r="AF74" s="301"/>
      <c r="AG74" s="282"/>
      <c r="AH74" s="301"/>
      <c r="AI74" s="302"/>
    </row>
    <row r="75" spans="1:35" x14ac:dyDescent="0.2">
      <c r="A75" s="732" t="s">
        <v>43</v>
      </c>
      <c r="B75" s="423" t="str">
        <f>$B$19</f>
        <v>Mor</v>
      </c>
      <c r="C75" s="278"/>
      <c r="D75" s="285"/>
      <c r="E75" s="303"/>
      <c r="F75" s="304"/>
      <c r="G75" s="279"/>
      <c r="H75" s="288"/>
      <c r="I75" s="303"/>
      <c r="J75" s="304"/>
      <c r="K75" s="278"/>
      <c r="L75" s="297"/>
      <c r="M75" s="278"/>
      <c r="N75" s="297"/>
      <c r="O75" s="278"/>
      <c r="P75" s="297"/>
      <c r="Q75" s="298"/>
      <c r="S75" s="732" t="s">
        <v>43</v>
      </c>
      <c r="T75" s="423" t="str">
        <f>$B$19</f>
        <v>Mor</v>
      </c>
      <c r="U75" s="278"/>
      <c r="V75" s="285"/>
      <c r="W75" s="303"/>
      <c r="X75" s="304"/>
      <c r="Y75" s="279"/>
      <c r="Z75" s="288"/>
      <c r="AA75" s="303"/>
      <c r="AB75" s="304"/>
      <c r="AC75" s="278"/>
      <c r="AD75" s="297"/>
      <c r="AE75" s="278"/>
      <c r="AF75" s="297"/>
      <c r="AG75" s="278"/>
      <c r="AH75" s="297"/>
      <c r="AI75" s="298"/>
    </row>
    <row r="76" spans="1:35" x14ac:dyDescent="0.2">
      <c r="A76" s="733"/>
      <c r="B76" s="424" t="str">
        <f>$B$20</f>
        <v>Aft</v>
      </c>
      <c r="C76" s="403"/>
      <c r="D76" s="404"/>
      <c r="E76" s="405"/>
      <c r="F76" s="406"/>
      <c r="G76" s="407"/>
      <c r="H76" s="408"/>
      <c r="I76" s="405"/>
      <c r="J76" s="406"/>
      <c r="K76" s="403"/>
      <c r="L76" s="409"/>
      <c r="M76" s="403"/>
      <c r="N76" s="409"/>
      <c r="O76" s="403"/>
      <c r="P76" s="409"/>
      <c r="Q76" s="410"/>
      <c r="S76" s="733"/>
      <c r="T76" s="424" t="str">
        <f>$B$20</f>
        <v>Aft</v>
      </c>
      <c r="U76" s="403"/>
      <c r="V76" s="404"/>
      <c r="W76" s="405"/>
      <c r="X76" s="406"/>
      <c r="Y76" s="407"/>
      <c r="Z76" s="408"/>
      <c r="AA76" s="405"/>
      <c r="AB76" s="406"/>
      <c r="AC76" s="403"/>
      <c r="AD76" s="409"/>
      <c r="AE76" s="403"/>
      <c r="AF76" s="409"/>
      <c r="AG76" s="403"/>
      <c r="AH76" s="409"/>
      <c r="AI76" s="410"/>
    </row>
    <row r="77" spans="1:35" ht="13.5" thickBot="1" x14ac:dyDescent="0.25">
      <c r="A77" s="734"/>
      <c r="B77" s="425" t="str">
        <f>$B$21</f>
        <v>Evn</v>
      </c>
      <c r="C77" s="282"/>
      <c r="D77" s="287"/>
      <c r="E77" s="307"/>
      <c r="F77" s="308"/>
      <c r="G77" s="283"/>
      <c r="H77" s="290"/>
      <c r="I77" s="307"/>
      <c r="J77" s="308"/>
      <c r="K77" s="282"/>
      <c r="L77" s="301"/>
      <c r="M77" s="282"/>
      <c r="N77" s="301"/>
      <c r="O77" s="282"/>
      <c r="P77" s="301"/>
      <c r="Q77" s="302"/>
      <c r="S77" s="734"/>
      <c r="T77" s="425" t="str">
        <f>$B$21</f>
        <v>Evn</v>
      </c>
      <c r="U77" s="282"/>
      <c r="V77" s="287"/>
      <c r="W77" s="307"/>
      <c r="X77" s="308"/>
      <c r="Y77" s="283"/>
      <c r="Z77" s="290"/>
      <c r="AA77" s="307"/>
      <c r="AB77" s="308"/>
      <c r="AC77" s="282"/>
      <c r="AD77" s="301"/>
      <c r="AE77" s="282"/>
      <c r="AF77" s="301"/>
      <c r="AG77" s="282"/>
      <c r="AH77" s="301"/>
      <c r="AI77" s="302"/>
    </row>
    <row r="78" spans="1:35" x14ac:dyDescent="0.2">
      <c r="A78" s="732" t="s">
        <v>44</v>
      </c>
      <c r="B78" s="423" t="str">
        <f>$B$19</f>
        <v>Mor</v>
      </c>
      <c r="C78" s="278"/>
      <c r="D78" s="285"/>
      <c r="E78" s="303"/>
      <c r="F78" s="304"/>
      <c r="G78" s="279"/>
      <c r="H78" s="288"/>
      <c r="I78" s="303"/>
      <c r="J78" s="304"/>
      <c r="K78" s="278"/>
      <c r="L78" s="297"/>
      <c r="M78" s="278"/>
      <c r="N78" s="297"/>
      <c r="O78" s="278"/>
      <c r="P78" s="297"/>
      <c r="Q78" s="298"/>
      <c r="S78" s="732" t="s">
        <v>44</v>
      </c>
      <c r="T78" s="423" t="str">
        <f>$B$19</f>
        <v>Mor</v>
      </c>
      <c r="U78" s="278"/>
      <c r="V78" s="285"/>
      <c r="W78" s="303"/>
      <c r="X78" s="304"/>
      <c r="Y78" s="279"/>
      <c r="Z78" s="288"/>
      <c r="AA78" s="303"/>
      <c r="AB78" s="304"/>
      <c r="AC78" s="278"/>
      <c r="AD78" s="297"/>
      <c r="AE78" s="278"/>
      <c r="AF78" s="297"/>
      <c r="AG78" s="278"/>
      <c r="AH78" s="297"/>
      <c r="AI78" s="298"/>
    </row>
    <row r="79" spans="1:35" x14ac:dyDescent="0.2">
      <c r="A79" s="733"/>
      <c r="B79" s="424" t="str">
        <f>$B$20</f>
        <v>Aft</v>
      </c>
      <c r="C79" s="411"/>
      <c r="D79" s="412"/>
      <c r="E79" s="413"/>
      <c r="F79" s="414"/>
      <c r="G79" s="415"/>
      <c r="H79" s="416"/>
      <c r="I79" s="413"/>
      <c r="J79" s="414"/>
      <c r="K79" s="438"/>
      <c r="L79" s="417"/>
      <c r="M79" s="438"/>
      <c r="N79" s="417"/>
      <c r="O79" s="438"/>
      <c r="P79" s="417"/>
      <c r="Q79" s="418"/>
      <c r="S79" s="733"/>
      <c r="T79" s="424" t="str">
        <f>$B$20</f>
        <v>Aft</v>
      </c>
      <c r="U79" s="411"/>
      <c r="V79" s="412"/>
      <c r="W79" s="413"/>
      <c r="X79" s="414"/>
      <c r="Y79" s="415"/>
      <c r="Z79" s="416"/>
      <c r="AA79" s="413"/>
      <c r="AB79" s="414"/>
      <c r="AC79" s="438"/>
      <c r="AD79" s="417"/>
      <c r="AE79" s="438"/>
      <c r="AF79" s="417"/>
      <c r="AG79" s="438"/>
      <c r="AH79" s="417"/>
      <c r="AI79" s="410"/>
    </row>
    <row r="80" spans="1:35" ht="13.5" thickBot="1" x14ac:dyDescent="0.25">
      <c r="A80" s="734"/>
      <c r="B80" s="425" t="str">
        <f>$B$21</f>
        <v>Evn</v>
      </c>
      <c r="C80" s="280"/>
      <c r="D80" s="286"/>
      <c r="E80" s="437"/>
      <c r="F80" s="306"/>
      <c r="G80" s="281"/>
      <c r="H80" s="289"/>
      <c r="I80" s="305"/>
      <c r="J80" s="306"/>
      <c r="K80" s="284"/>
      <c r="L80" s="299"/>
      <c r="M80" s="284"/>
      <c r="N80" s="299"/>
      <c r="O80" s="284"/>
      <c r="P80" s="299"/>
      <c r="Q80" s="300"/>
      <c r="S80" s="734"/>
      <c r="T80" s="425" t="str">
        <f>$B$21</f>
        <v>Evn</v>
      </c>
      <c r="U80" s="280"/>
      <c r="V80" s="286"/>
      <c r="W80" s="437"/>
      <c r="X80" s="306"/>
      <c r="Y80" s="281"/>
      <c r="Z80" s="289"/>
      <c r="AA80" s="305"/>
      <c r="AB80" s="306"/>
      <c r="AC80" s="284"/>
      <c r="AD80" s="299"/>
      <c r="AE80" s="284"/>
      <c r="AF80" s="299"/>
      <c r="AG80" s="284"/>
      <c r="AH80" s="299"/>
      <c r="AI80" s="302"/>
    </row>
    <row r="81" spans="1:35" ht="13.5" thickBot="1" x14ac:dyDescent="0.25">
      <c r="A81" s="763" t="s">
        <v>172</v>
      </c>
      <c r="B81" s="764"/>
      <c r="C81" s="530">
        <f ca="1">OFFSET(YTP!$E$68,0,E43-1,1,1)</f>
        <v>0</v>
      </c>
      <c r="D81" s="211"/>
      <c r="E81" s="530">
        <f>SUM(E60:E80)</f>
        <v>0</v>
      </c>
      <c r="F81" s="211"/>
      <c r="G81" s="530">
        <f ca="1">OFFSET(YTP!$E$69,0,E43-1,1,1)</f>
        <v>0</v>
      </c>
      <c r="H81" s="211"/>
      <c r="I81" s="530">
        <f>SUM(I60:I80)</f>
        <v>0</v>
      </c>
      <c r="J81" s="211"/>
      <c r="K81" s="530">
        <f ca="1">OFFSET(YTP!$E$67,0,E43-1,1,1)</f>
        <v>3</v>
      </c>
      <c r="L81" s="530">
        <f>SUM(L60:L80)</f>
        <v>0</v>
      </c>
      <c r="M81" s="530">
        <f ca="1">OFFSET(YTP!$E$70,0,E43-1,1,1)</f>
        <v>0</v>
      </c>
      <c r="N81" s="530">
        <f>SUM(N60:N80)</f>
        <v>0</v>
      </c>
      <c r="O81" s="530">
        <f ca="1">OFFSET(YTP!$E$71,0,E43-1,1,1)</f>
        <v>0</v>
      </c>
      <c r="P81" s="530">
        <f>SUM(P60:P80)</f>
        <v>0</v>
      </c>
      <c r="Q81" s="142"/>
      <c r="S81" s="763" t="s">
        <v>172</v>
      </c>
      <c r="T81" s="764"/>
      <c r="U81" s="530">
        <f ca="1">OFFSET(YTP!$E$68,0,W43-1,1,1)</f>
        <v>2.75</v>
      </c>
      <c r="V81" s="211"/>
      <c r="W81" s="530">
        <f>SUM(W60:W80)</f>
        <v>0</v>
      </c>
      <c r="X81" s="211"/>
      <c r="Y81" s="530">
        <f ca="1">OFFSET(YTP!$E$69,0,W43-1,1,1)</f>
        <v>6</v>
      </c>
      <c r="Z81" s="211"/>
      <c r="AA81" s="530">
        <f>SUM(AA60:AA80)</f>
        <v>0</v>
      </c>
      <c r="AB81" s="211"/>
      <c r="AC81" s="530">
        <f ca="1">OFFSET(YTP!$E$67,0,W43-1,1,1)</f>
        <v>3</v>
      </c>
      <c r="AD81" s="530">
        <f>SUM(AD60:AD80)</f>
        <v>0</v>
      </c>
      <c r="AE81" s="530">
        <f ca="1">OFFSET(YTP!$E$70,0,W43-1,1,1)</f>
        <v>0</v>
      </c>
      <c r="AF81" s="530">
        <f>SUM(AF60:AF80)</f>
        <v>0</v>
      </c>
      <c r="AG81" s="530">
        <f ca="1">OFFSET(YTP!$E$71,0,W43-1,1,1)</f>
        <v>0</v>
      </c>
      <c r="AH81" s="530">
        <f>SUM(AH60:AH80)</f>
        <v>0</v>
      </c>
      <c r="AI81" s="142"/>
    </row>
    <row r="82" spans="1:35" x14ac:dyDescent="0.2">
      <c r="N82" s="118"/>
      <c r="P82" s="118"/>
      <c r="Q82" s="118"/>
      <c r="AC82" s="118"/>
      <c r="AD82" s="118"/>
    </row>
    <row r="83" spans="1:35" x14ac:dyDescent="0.2">
      <c r="N83" s="118"/>
      <c r="P83" s="118"/>
      <c r="Q83" s="118"/>
      <c r="AC83" s="118"/>
      <c r="AD83" s="118"/>
    </row>
    <row r="84" spans="1:35" x14ac:dyDescent="0.2">
      <c r="N84" s="118"/>
      <c r="P84" s="118"/>
      <c r="Q84" s="118"/>
      <c r="AC84" s="118"/>
      <c r="AD84" s="118"/>
    </row>
    <row r="85" spans="1:35" x14ac:dyDescent="0.2">
      <c r="N85" s="118"/>
      <c r="P85" s="118"/>
      <c r="Q85" s="118"/>
      <c r="AC85" s="118"/>
      <c r="AD85" s="118"/>
    </row>
    <row r="86" spans="1:35" x14ac:dyDescent="0.2">
      <c r="N86" s="118"/>
      <c r="P86" s="118"/>
      <c r="Q86" s="118"/>
      <c r="AC86" s="118"/>
      <c r="AD86" s="118"/>
    </row>
    <row r="87" spans="1:35" x14ac:dyDescent="0.2">
      <c r="N87" s="118"/>
      <c r="P87" s="118"/>
      <c r="Q87" s="118"/>
      <c r="AC87" s="118"/>
      <c r="AD87" s="118"/>
    </row>
    <row r="88" spans="1:35" x14ac:dyDescent="0.2">
      <c r="N88" s="118"/>
      <c r="P88" s="118"/>
      <c r="Q88" s="118"/>
      <c r="AC88" s="118"/>
      <c r="AD88" s="118"/>
    </row>
    <row r="89" spans="1:35" x14ac:dyDescent="0.2">
      <c r="N89" s="118"/>
      <c r="P89" s="118"/>
      <c r="Q89" s="118"/>
      <c r="AC89" s="118"/>
      <c r="AD89" s="118"/>
    </row>
    <row r="90" spans="1:35" x14ac:dyDescent="0.2">
      <c r="N90" s="118"/>
      <c r="P90" s="118"/>
      <c r="Q90" s="118"/>
      <c r="AC90" s="118"/>
      <c r="AD90" s="118"/>
    </row>
    <row r="91" spans="1:35" x14ac:dyDescent="0.2">
      <c r="N91" s="118"/>
      <c r="P91" s="118"/>
      <c r="Q91" s="118"/>
      <c r="AC91" s="118"/>
      <c r="AD91" s="118"/>
    </row>
    <row r="92" spans="1:35" x14ac:dyDescent="0.2">
      <c r="N92" s="118"/>
      <c r="P92" s="118"/>
      <c r="Q92" s="118"/>
      <c r="AC92" s="118"/>
      <c r="AD92" s="118"/>
    </row>
    <row r="93" spans="1:35" x14ac:dyDescent="0.2">
      <c r="N93" s="118"/>
      <c r="P93" s="118"/>
      <c r="Q93" s="118"/>
      <c r="AC93" s="118"/>
      <c r="AD93" s="118"/>
    </row>
    <row r="94" spans="1:35" x14ac:dyDescent="0.2">
      <c r="N94" s="118"/>
      <c r="P94" s="118"/>
      <c r="Q94" s="118"/>
      <c r="AC94" s="118"/>
      <c r="AD94" s="118"/>
    </row>
    <row r="95" spans="1:35" x14ac:dyDescent="0.2">
      <c r="N95" s="118"/>
      <c r="P95" s="118"/>
      <c r="Q95" s="118"/>
      <c r="AC95" s="118"/>
      <c r="AD95" s="118"/>
    </row>
    <row r="96" spans="1:35" x14ac:dyDescent="0.2">
      <c r="N96" s="118"/>
      <c r="P96" s="118"/>
      <c r="Q96" s="118"/>
      <c r="AC96" s="118"/>
      <c r="AD96" s="118"/>
    </row>
    <row r="97" spans="18:18" s="118" customFormat="1" x14ac:dyDescent="0.2">
      <c r="R97" s="27"/>
    </row>
    <row r="98" spans="18:18" s="118" customFormat="1" x14ac:dyDescent="0.2">
      <c r="R98" s="27"/>
    </row>
    <row r="99" spans="18:18" s="118" customFormat="1" x14ac:dyDescent="0.2">
      <c r="R99" s="27"/>
    </row>
    <row r="100" spans="18:18" s="118" customFormat="1" x14ac:dyDescent="0.2">
      <c r="R100" s="27"/>
    </row>
    <row r="101" spans="18:18" s="118" customFormat="1" x14ac:dyDescent="0.2">
      <c r="R101" s="27"/>
    </row>
    <row r="102" spans="18:18" s="118" customFormat="1" x14ac:dyDescent="0.2">
      <c r="R102" s="27"/>
    </row>
    <row r="103" spans="18:18" s="118" customFormat="1" x14ac:dyDescent="0.2">
      <c r="R103" s="27"/>
    </row>
    <row r="104" spans="18:18" s="118" customFormat="1" x14ac:dyDescent="0.2">
      <c r="R104" s="27"/>
    </row>
    <row r="105" spans="18:18" s="118" customFormat="1" x14ac:dyDescent="0.2">
      <c r="R105" s="27"/>
    </row>
    <row r="106" spans="18:18" s="118" customFormat="1" x14ac:dyDescent="0.2">
      <c r="R106" s="27"/>
    </row>
    <row r="107" spans="18:18" s="118" customFormat="1" x14ac:dyDescent="0.2">
      <c r="R107" s="27"/>
    </row>
    <row r="108" spans="18:18" s="118" customFormat="1" x14ac:dyDescent="0.2">
      <c r="R108" s="27"/>
    </row>
    <row r="109" spans="18:18" s="118" customFormat="1" x14ac:dyDescent="0.2">
      <c r="R109" s="27"/>
    </row>
    <row r="110" spans="18:18" s="118" customFormat="1" x14ac:dyDescent="0.2">
      <c r="R110" s="27"/>
    </row>
    <row r="111" spans="18:18" s="118" customFormat="1" x14ac:dyDescent="0.2">
      <c r="R111" s="27"/>
    </row>
    <row r="112" spans="18:18" s="118" customFormat="1" x14ac:dyDescent="0.2">
      <c r="R112" s="27"/>
    </row>
    <row r="113" spans="18:18" s="118" customFormat="1" x14ac:dyDescent="0.2">
      <c r="R113" s="27"/>
    </row>
    <row r="114" spans="18:18" s="118" customFormat="1" x14ac:dyDescent="0.2">
      <c r="R114" s="27"/>
    </row>
    <row r="115" spans="18:18" s="118" customFormat="1" x14ac:dyDescent="0.2">
      <c r="R115" s="27"/>
    </row>
    <row r="116" spans="18:18" s="118" customFormat="1" x14ac:dyDescent="0.2">
      <c r="R116" s="27"/>
    </row>
    <row r="117" spans="18:18" s="118" customFormat="1" x14ac:dyDescent="0.2">
      <c r="R117" s="27"/>
    </row>
    <row r="118" spans="18:18" s="118" customFormat="1" x14ac:dyDescent="0.2">
      <c r="R118" s="27"/>
    </row>
    <row r="119" spans="18:18" s="118" customFormat="1" x14ac:dyDescent="0.2">
      <c r="R119" s="27"/>
    </row>
    <row r="120" spans="18:18" s="118" customFormat="1" x14ac:dyDescent="0.2">
      <c r="R120" s="27"/>
    </row>
    <row r="121" spans="18:18" s="118" customFormat="1" x14ac:dyDescent="0.2">
      <c r="R121" s="27"/>
    </row>
    <row r="122" spans="18:18" s="118" customFormat="1" x14ac:dyDescent="0.2">
      <c r="R122" s="27"/>
    </row>
    <row r="123" spans="18:18" s="118" customFormat="1" x14ac:dyDescent="0.2">
      <c r="R123" s="27"/>
    </row>
    <row r="124" spans="18:18" s="118" customFormat="1" x14ac:dyDescent="0.2">
      <c r="R124" s="27"/>
    </row>
    <row r="125" spans="18:18" s="118" customFormat="1" x14ac:dyDescent="0.2">
      <c r="R125" s="27"/>
    </row>
    <row r="126" spans="18:18" s="118" customFormat="1" x14ac:dyDescent="0.2">
      <c r="R126" s="27"/>
    </row>
    <row r="127" spans="18:18" s="118" customFormat="1" x14ac:dyDescent="0.2">
      <c r="R127" s="27"/>
    </row>
    <row r="128" spans="18:18" s="118" customFormat="1" x14ac:dyDescent="0.2">
      <c r="R128" s="27"/>
    </row>
    <row r="129" spans="18:18" s="118" customFormat="1" x14ac:dyDescent="0.2">
      <c r="R129" s="27"/>
    </row>
    <row r="130" spans="18:18" s="118" customFormat="1" x14ac:dyDescent="0.2">
      <c r="R130" s="27"/>
    </row>
    <row r="131" spans="18:18" s="118" customFormat="1" x14ac:dyDescent="0.2">
      <c r="R131" s="27"/>
    </row>
    <row r="132" spans="18:18" s="118" customFormat="1" x14ac:dyDescent="0.2">
      <c r="R132" s="27"/>
    </row>
    <row r="133" spans="18:18" s="118" customFormat="1" x14ac:dyDescent="0.2">
      <c r="R133" s="27"/>
    </row>
    <row r="134" spans="18:18" s="118" customFormat="1" x14ac:dyDescent="0.2">
      <c r="R134" s="27"/>
    </row>
    <row r="135" spans="18:18" s="118" customFormat="1" x14ac:dyDescent="0.2">
      <c r="R135" s="27"/>
    </row>
    <row r="136" spans="18:18" s="118" customFormat="1" x14ac:dyDescent="0.2">
      <c r="R136" s="27"/>
    </row>
    <row r="137" spans="18:18" s="118" customFormat="1" x14ac:dyDescent="0.2">
      <c r="R137" s="27"/>
    </row>
    <row r="138" spans="18:18" s="118" customFormat="1" x14ac:dyDescent="0.2">
      <c r="R138" s="27"/>
    </row>
    <row r="139" spans="18:18" s="118" customFormat="1" x14ac:dyDescent="0.2">
      <c r="R139" s="27"/>
    </row>
    <row r="140" spans="18:18" s="118" customFormat="1" x14ac:dyDescent="0.2">
      <c r="R140" s="27"/>
    </row>
    <row r="141" spans="18:18" s="118" customFormat="1" x14ac:dyDescent="0.2">
      <c r="R141" s="27"/>
    </row>
    <row r="142" spans="18:18" s="118" customFormat="1" x14ac:dyDescent="0.2">
      <c r="R142" s="27"/>
    </row>
    <row r="143" spans="18:18" s="118" customFormat="1" x14ac:dyDescent="0.2">
      <c r="R143" s="27"/>
    </row>
    <row r="144" spans="18:18" s="118" customFormat="1" x14ac:dyDescent="0.2">
      <c r="R144" s="27"/>
    </row>
    <row r="145" spans="18:18" s="118" customFormat="1" x14ac:dyDescent="0.2">
      <c r="R145" s="27"/>
    </row>
    <row r="146" spans="18:18" s="118" customFormat="1" x14ac:dyDescent="0.2">
      <c r="R146" s="27"/>
    </row>
    <row r="147" spans="18:18" s="118" customFormat="1" x14ac:dyDescent="0.2">
      <c r="R147" s="27"/>
    </row>
    <row r="148" spans="18:18" s="118" customFormat="1" x14ac:dyDescent="0.2">
      <c r="R148" s="27"/>
    </row>
    <row r="149" spans="18:18" s="118" customFormat="1" x14ac:dyDescent="0.2">
      <c r="R149" s="27"/>
    </row>
    <row r="150" spans="18:18" s="118" customFormat="1" x14ac:dyDescent="0.2">
      <c r="R150" s="27"/>
    </row>
    <row r="151" spans="18:18" s="118" customFormat="1" x14ac:dyDescent="0.2">
      <c r="R151" s="27"/>
    </row>
    <row r="152" spans="18:18" s="118" customFormat="1" x14ac:dyDescent="0.2">
      <c r="R152" s="27"/>
    </row>
    <row r="153" spans="18:18" s="118" customFormat="1" x14ac:dyDescent="0.2">
      <c r="R153" s="27"/>
    </row>
    <row r="154" spans="18:18" s="118" customFormat="1" x14ac:dyDescent="0.2">
      <c r="R154" s="27"/>
    </row>
    <row r="155" spans="18:18" s="118" customFormat="1" x14ac:dyDescent="0.2">
      <c r="R155" s="27"/>
    </row>
    <row r="156" spans="18:18" s="118" customFormat="1" x14ac:dyDescent="0.2">
      <c r="R156" s="27"/>
    </row>
    <row r="157" spans="18:18" s="118" customFormat="1" x14ac:dyDescent="0.2">
      <c r="R157" s="27"/>
    </row>
    <row r="158" spans="18:18" s="118" customFormat="1" x14ac:dyDescent="0.2">
      <c r="R158" s="27"/>
    </row>
    <row r="159" spans="18:18" s="118" customFormat="1" x14ac:dyDescent="0.2">
      <c r="R159" s="27"/>
    </row>
    <row r="160" spans="18:18" s="118" customFormat="1" x14ac:dyDescent="0.2">
      <c r="R160" s="27"/>
    </row>
    <row r="161" spans="18:18" s="118" customFormat="1" x14ac:dyDescent="0.2">
      <c r="R161" s="27"/>
    </row>
    <row r="162" spans="18:18" s="118" customFormat="1" x14ac:dyDescent="0.2">
      <c r="R162" s="27"/>
    </row>
    <row r="163" spans="18:18" s="118" customFormat="1" x14ac:dyDescent="0.2">
      <c r="R163" s="27"/>
    </row>
    <row r="164" spans="18:18" s="118" customFormat="1" x14ac:dyDescent="0.2">
      <c r="R164" s="27"/>
    </row>
    <row r="165" spans="18:18" s="118" customFormat="1" x14ac:dyDescent="0.2">
      <c r="R165" s="27"/>
    </row>
    <row r="166" spans="18:18" s="118" customFormat="1" x14ac:dyDescent="0.2">
      <c r="R166" s="27"/>
    </row>
    <row r="167" spans="18:18" s="118" customFormat="1" x14ac:dyDescent="0.2">
      <c r="R167" s="27"/>
    </row>
    <row r="168" spans="18:18" s="118" customFormat="1" x14ac:dyDescent="0.2">
      <c r="R168" s="27"/>
    </row>
    <row r="169" spans="18:18" s="118" customFormat="1" x14ac:dyDescent="0.2">
      <c r="R169" s="27"/>
    </row>
    <row r="170" spans="18:18" s="118" customFormat="1" x14ac:dyDescent="0.2">
      <c r="R170" s="27"/>
    </row>
    <row r="171" spans="18:18" s="118" customFormat="1" x14ac:dyDescent="0.2">
      <c r="R171" s="27"/>
    </row>
    <row r="172" spans="18:18" s="118" customFormat="1" x14ac:dyDescent="0.2">
      <c r="R172" s="27"/>
    </row>
    <row r="173" spans="18:18" s="118" customFormat="1" x14ac:dyDescent="0.2">
      <c r="R173" s="27"/>
    </row>
    <row r="174" spans="18:18" s="118" customFormat="1" x14ac:dyDescent="0.2">
      <c r="R174" s="27"/>
    </row>
    <row r="175" spans="18:18" s="118" customFormat="1" x14ac:dyDescent="0.2">
      <c r="R175" s="27"/>
    </row>
    <row r="176" spans="18:18" s="118" customFormat="1" x14ac:dyDescent="0.2">
      <c r="R176" s="27"/>
    </row>
    <row r="177" spans="18:18" s="118" customFormat="1" x14ac:dyDescent="0.2">
      <c r="R177" s="27"/>
    </row>
    <row r="178" spans="18:18" s="118" customFormat="1" x14ac:dyDescent="0.2">
      <c r="R178" s="27"/>
    </row>
    <row r="179" spans="18:18" s="118" customFormat="1" x14ac:dyDescent="0.2">
      <c r="R179" s="27"/>
    </row>
    <row r="180" spans="18:18" s="118" customFormat="1" x14ac:dyDescent="0.2">
      <c r="R180" s="27"/>
    </row>
    <row r="181" spans="18:18" s="118" customFormat="1" x14ac:dyDescent="0.2">
      <c r="R181" s="27"/>
    </row>
    <row r="182" spans="18:18" s="118" customFormat="1" x14ac:dyDescent="0.2">
      <c r="R182" s="27"/>
    </row>
    <row r="183" spans="18:18" s="118" customFormat="1" x14ac:dyDescent="0.2">
      <c r="R183" s="27"/>
    </row>
    <row r="184" spans="18:18" s="118" customFormat="1" x14ac:dyDescent="0.2">
      <c r="R184" s="27"/>
    </row>
    <row r="185" spans="18:18" s="118" customFormat="1" x14ac:dyDescent="0.2">
      <c r="R185" s="27"/>
    </row>
    <row r="186" spans="18:18" s="118" customFormat="1" x14ac:dyDescent="0.2">
      <c r="R186" s="27"/>
    </row>
    <row r="187" spans="18:18" s="118" customFormat="1" x14ac:dyDescent="0.2">
      <c r="R187" s="27"/>
    </row>
    <row r="188" spans="18:18" s="118" customFormat="1" x14ac:dyDescent="0.2">
      <c r="R188" s="27"/>
    </row>
    <row r="189" spans="18:18" s="118" customFormat="1" x14ac:dyDescent="0.2">
      <c r="R189" s="27"/>
    </row>
    <row r="190" spans="18:18" s="118" customFormat="1" x14ac:dyDescent="0.2">
      <c r="R190" s="27"/>
    </row>
    <row r="191" spans="18:18" s="118" customFormat="1" x14ac:dyDescent="0.2">
      <c r="R191" s="27"/>
    </row>
    <row r="192" spans="18:18" s="118" customFormat="1" x14ac:dyDescent="0.2">
      <c r="R192" s="27"/>
    </row>
    <row r="193" spans="18:18" s="118" customFormat="1" x14ac:dyDescent="0.2">
      <c r="R193" s="27"/>
    </row>
    <row r="194" spans="18:18" s="118" customFormat="1" x14ac:dyDescent="0.2">
      <c r="R194" s="27"/>
    </row>
    <row r="195" spans="18:18" s="118" customFormat="1" x14ac:dyDescent="0.2">
      <c r="R195" s="27"/>
    </row>
    <row r="196" spans="18:18" s="118" customFormat="1" x14ac:dyDescent="0.2">
      <c r="R196" s="27"/>
    </row>
    <row r="197" spans="18:18" s="118" customFormat="1" x14ac:dyDescent="0.2">
      <c r="R197" s="27"/>
    </row>
    <row r="198" spans="18:18" s="118" customFormat="1" x14ac:dyDescent="0.2">
      <c r="R198" s="27"/>
    </row>
    <row r="199" spans="18:18" s="118" customFormat="1" x14ac:dyDescent="0.2">
      <c r="R199" s="27"/>
    </row>
    <row r="200" spans="18:18" s="118" customFormat="1" x14ac:dyDescent="0.2">
      <c r="R200" s="27"/>
    </row>
    <row r="201" spans="18:18" s="118" customFormat="1" x14ac:dyDescent="0.2">
      <c r="R201" s="27"/>
    </row>
    <row r="202" spans="18:18" s="118" customFormat="1" x14ac:dyDescent="0.2">
      <c r="R202" s="27"/>
    </row>
    <row r="203" spans="18:18" s="118" customFormat="1" x14ac:dyDescent="0.2">
      <c r="R203" s="27"/>
    </row>
    <row r="204" spans="18:18" s="118" customFormat="1" x14ac:dyDescent="0.2">
      <c r="R204" s="27"/>
    </row>
    <row r="205" spans="18:18" s="118" customFormat="1" x14ac:dyDescent="0.2">
      <c r="R205" s="27"/>
    </row>
    <row r="206" spans="18:18" s="118" customFormat="1" x14ac:dyDescent="0.2">
      <c r="R206" s="27"/>
    </row>
    <row r="207" spans="18:18" s="118" customFormat="1" x14ac:dyDescent="0.2">
      <c r="R207" s="27"/>
    </row>
    <row r="208" spans="18:18" s="118" customFormat="1" x14ac:dyDescent="0.2">
      <c r="R208" s="27"/>
    </row>
    <row r="209" spans="18:18" s="118" customFormat="1" x14ac:dyDescent="0.2">
      <c r="R209" s="27"/>
    </row>
    <row r="210" spans="18:18" s="118" customFormat="1" x14ac:dyDescent="0.2">
      <c r="R210" s="27"/>
    </row>
    <row r="211" spans="18:18" s="118" customFormat="1" x14ac:dyDescent="0.2">
      <c r="R211" s="27"/>
    </row>
    <row r="212" spans="18:18" s="118" customFormat="1" x14ac:dyDescent="0.2">
      <c r="R212" s="27"/>
    </row>
    <row r="213" spans="18:18" s="118" customFormat="1" x14ac:dyDescent="0.2">
      <c r="R213" s="27"/>
    </row>
    <row r="214" spans="18:18" s="118" customFormat="1" x14ac:dyDescent="0.2">
      <c r="R214" s="27"/>
    </row>
    <row r="215" spans="18:18" s="118" customFormat="1" x14ac:dyDescent="0.2">
      <c r="R215" s="27"/>
    </row>
    <row r="216" spans="18:18" s="118" customFormat="1" x14ac:dyDescent="0.2">
      <c r="R216" s="27"/>
    </row>
    <row r="217" spans="18:18" s="118" customFormat="1" x14ac:dyDescent="0.2">
      <c r="R217" s="27"/>
    </row>
    <row r="218" spans="18:18" s="118" customFormat="1" x14ac:dyDescent="0.2">
      <c r="R218" s="27"/>
    </row>
    <row r="219" spans="18:18" s="118" customFormat="1" x14ac:dyDescent="0.2">
      <c r="R219" s="27"/>
    </row>
    <row r="220" spans="18:18" s="118" customFormat="1" x14ac:dyDescent="0.2">
      <c r="R220" s="27"/>
    </row>
    <row r="221" spans="18:18" s="118" customFormat="1" x14ac:dyDescent="0.2">
      <c r="R221" s="27"/>
    </row>
    <row r="222" spans="18:18" s="118" customFormat="1" x14ac:dyDescent="0.2">
      <c r="R222" s="27"/>
    </row>
    <row r="223" spans="18:18" s="118" customFormat="1" x14ac:dyDescent="0.2">
      <c r="R223" s="27"/>
    </row>
    <row r="224" spans="18:18" s="118" customFormat="1" x14ac:dyDescent="0.2">
      <c r="R224" s="27"/>
    </row>
    <row r="225" spans="18:18" s="118" customFormat="1" x14ac:dyDescent="0.2">
      <c r="R225" s="27"/>
    </row>
    <row r="226" spans="18:18" s="118" customFormat="1" x14ac:dyDescent="0.2">
      <c r="R226" s="27"/>
    </row>
    <row r="227" spans="18:18" s="118" customFormat="1" x14ac:dyDescent="0.2">
      <c r="R227" s="27"/>
    </row>
    <row r="228" spans="18:18" s="118" customFormat="1" x14ac:dyDescent="0.2">
      <c r="R228" s="27"/>
    </row>
    <row r="229" spans="18:18" s="118" customFormat="1" x14ac:dyDescent="0.2">
      <c r="R229" s="27"/>
    </row>
    <row r="230" spans="18:18" s="118" customFormat="1" x14ac:dyDescent="0.2">
      <c r="R230" s="27"/>
    </row>
    <row r="231" spans="18:18" s="118" customFormat="1" x14ac:dyDescent="0.2">
      <c r="R231" s="27"/>
    </row>
    <row r="232" spans="18:18" s="118" customFormat="1" x14ac:dyDescent="0.2">
      <c r="R232" s="27"/>
    </row>
    <row r="233" spans="18:18" s="118" customFormat="1" x14ac:dyDescent="0.2">
      <c r="R233" s="27"/>
    </row>
    <row r="234" spans="18:18" s="118" customFormat="1" x14ac:dyDescent="0.2">
      <c r="R234" s="27"/>
    </row>
    <row r="235" spans="18:18" s="118" customFormat="1" x14ac:dyDescent="0.2">
      <c r="R235" s="27"/>
    </row>
    <row r="236" spans="18:18" s="118" customFormat="1" x14ac:dyDescent="0.2">
      <c r="R236" s="27"/>
    </row>
    <row r="237" spans="18:18" s="118" customFormat="1" x14ac:dyDescent="0.2">
      <c r="R237" s="27"/>
    </row>
    <row r="238" spans="18:18" s="118" customFormat="1" x14ac:dyDescent="0.2">
      <c r="R238" s="27"/>
    </row>
    <row r="239" spans="18:18" s="118" customFormat="1" x14ac:dyDescent="0.2">
      <c r="R239" s="27"/>
    </row>
    <row r="240" spans="18:18" s="118" customFormat="1" x14ac:dyDescent="0.2">
      <c r="R240" s="27"/>
    </row>
    <row r="241" spans="18:18" s="118" customFormat="1" x14ac:dyDescent="0.2">
      <c r="R241" s="27"/>
    </row>
    <row r="242" spans="18:18" s="118" customFormat="1" x14ac:dyDescent="0.2">
      <c r="R242" s="27"/>
    </row>
    <row r="243" spans="18:18" s="118" customFormat="1" x14ac:dyDescent="0.2">
      <c r="R243" s="27"/>
    </row>
    <row r="244" spans="18:18" s="118" customFormat="1" x14ac:dyDescent="0.2">
      <c r="R244" s="27"/>
    </row>
    <row r="245" spans="18:18" s="118" customFormat="1" x14ac:dyDescent="0.2">
      <c r="R245" s="27"/>
    </row>
    <row r="246" spans="18:18" s="118" customFormat="1" x14ac:dyDescent="0.2">
      <c r="R246" s="27"/>
    </row>
    <row r="247" spans="18:18" s="118" customFormat="1" x14ac:dyDescent="0.2">
      <c r="R247" s="27"/>
    </row>
    <row r="248" spans="18:18" s="118" customFormat="1" x14ac:dyDescent="0.2">
      <c r="R248" s="27"/>
    </row>
    <row r="249" spans="18:18" s="118" customFormat="1" x14ac:dyDescent="0.2">
      <c r="R249" s="27"/>
    </row>
    <row r="250" spans="18:18" s="118" customFormat="1" x14ac:dyDescent="0.2">
      <c r="R250" s="27"/>
    </row>
    <row r="251" spans="18:18" s="118" customFormat="1" x14ac:dyDescent="0.2">
      <c r="R251" s="27"/>
    </row>
    <row r="252" spans="18:18" s="118" customFormat="1" x14ac:dyDescent="0.2">
      <c r="R252" s="27"/>
    </row>
    <row r="253" spans="18:18" s="118" customFormat="1" x14ac:dyDescent="0.2">
      <c r="R253" s="27"/>
    </row>
    <row r="254" spans="18:18" s="118" customFormat="1" x14ac:dyDescent="0.2">
      <c r="R254" s="27"/>
    </row>
    <row r="255" spans="18:18" s="118" customFormat="1" x14ac:dyDescent="0.2">
      <c r="R255" s="27"/>
    </row>
    <row r="256" spans="18:18" s="118" customFormat="1" x14ac:dyDescent="0.2">
      <c r="R256" s="27"/>
    </row>
    <row r="257" spans="18:18" s="118" customFormat="1" x14ac:dyDescent="0.2">
      <c r="R257" s="27"/>
    </row>
    <row r="258" spans="18:18" s="118" customFormat="1" x14ac:dyDescent="0.2">
      <c r="R258" s="27"/>
    </row>
    <row r="259" spans="18:18" s="118" customFormat="1" x14ac:dyDescent="0.2">
      <c r="R259" s="27"/>
    </row>
    <row r="260" spans="18:18" s="118" customFormat="1" x14ac:dyDescent="0.2">
      <c r="R260" s="27"/>
    </row>
    <row r="261" spans="18:18" s="118" customFormat="1" x14ac:dyDescent="0.2">
      <c r="R261" s="27"/>
    </row>
    <row r="262" spans="18:18" s="118" customFormat="1" x14ac:dyDescent="0.2">
      <c r="R262" s="27"/>
    </row>
    <row r="263" spans="18:18" s="118" customFormat="1" x14ac:dyDescent="0.2">
      <c r="R263" s="27"/>
    </row>
    <row r="264" spans="18:18" s="118" customFormat="1" x14ac:dyDescent="0.2">
      <c r="R264" s="27"/>
    </row>
    <row r="265" spans="18:18" s="118" customFormat="1" x14ac:dyDescent="0.2">
      <c r="R265" s="27"/>
    </row>
    <row r="266" spans="18:18" s="118" customFormat="1" x14ac:dyDescent="0.2">
      <c r="R266" s="27"/>
    </row>
    <row r="267" spans="18:18" s="118" customFormat="1" x14ac:dyDescent="0.2">
      <c r="R267" s="27"/>
    </row>
    <row r="268" spans="18:18" s="118" customFormat="1" x14ac:dyDescent="0.2">
      <c r="R268" s="27"/>
    </row>
    <row r="269" spans="18:18" s="118" customFormat="1" x14ac:dyDescent="0.2">
      <c r="R269" s="27"/>
    </row>
    <row r="270" spans="18:18" s="118" customFormat="1" x14ac:dyDescent="0.2">
      <c r="R270" s="27"/>
    </row>
    <row r="271" spans="18:18" s="118" customFormat="1" x14ac:dyDescent="0.2">
      <c r="R271" s="27"/>
    </row>
    <row r="272" spans="18:18" s="118" customFormat="1" x14ac:dyDescent="0.2">
      <c r="R272" s="27"/>
    </row>
    <row r="273" spans="18:18" s="118" customFormat="1" x14ac:dyDescent="0.2">
      <c r="R273" s="27"/>
    </row>
    <row r="274" spans="18:18" s="118" customFormat="1" x14ac:dyDescent="0.2">
      <c r="R274" s="27"/>
    </row>
    <row r="275" spans="18:18" s="118" customFormat="1" x14ac:dyDescent="0.2">
      <c r="R275" s="27"/>
    </row>
    <row r="276" spans="18:18" s="118" customFormat="1" x14ac:dyDescent="0.2">
      <c r="R276" s="27"/>
    </row>
    <row r="277" spans="18:18" s="118" customFormat="1" x14ac:dyDescent="0.2">
      <c r="R277" s="27"/>
    </row>
    <row r="278" spans="18:18" s="118" customFormat="1" x14ac:dyDescent="0.2">
      <c r="R278" s="27"/>
    </row>
    <row r="279" spans="18:18" s="118" customFormat="1" x14ac:dyDescent="0.2">
      <c r="R279" s="27"/>
    </row>
    <row r="280" spans="18:18" s="118" customFormat="1" x14ac:dyDescent="0.2">
      <c r="R280" s="27"/>
    </row>
    <row r="281" spans="18:18" s="118" customFormat="1" x14ac:dyDescent="0.2">
      <c r="R281" s="27"/>
    </row>
    <row r="282" spans="18:18" s="118" customFormat="1" x14ac:dyDescent="0.2">
      <c r="R282" s="27"/>
    </row>
    <row r="283" spans="18:18" s="118" customFormat="1" x14ac:dyDescent="0.2">
      <c r="R283" s="27"/>
    </row>
    <row r="284" spans="18:18" s="118" customFormat="1" x14ac:dyDescent="0.2">
      <c r="R284" s="27"/>
    </row>
    <row r="285" spans="18:18" s="118" customFormat="1" x14ac:dyDescent="0.2">
      <c r="R285" s="27"/>
    </row>
    <row r="286" spans="18:18" s="118" customFormat="1" x14ac:dyDescent="0.2">
      <c r="R286" s="27"/>
    </row>
    <row r="287" spans="18:18" s="118" customFormat="1" x14ac:dyDescent="0.2">
      <c r="R287" s="27"/>
    </row>
    <row r="288" spans="18:18" s="118" customFormat="1" x14ac:dyDescent="0.2">
      <c r="R288" s="27"/>
    </row>
    <row r="289" spans="18:18" s="118" customFormat="1" x14ac:dyDescent="0.2">
      <c r="R289" s="27"/>
    </row>
    <row r="290" spans="18:18" s="118" customFormat="1" x14ac:dyDescent="0.2">
      <c r="R290" s="27"/>
    </row>
    <row r="291" spans="18:18" s="118" customFormat="1" x14ac:dyDescent="0.2">
      <c r="R291" s="27"/>
    </row>
    <row r="292" spans="18:18" s="118" customFormat="1" x14ac:dyDescent="0.2">
      <c r="R292" s="27"/>
    </row>
    <row r="293" spans="18:18" s="118" customFormat="1" x14ac:dyDescent="0.2">
      <c r="R293" s="27"/>
    </row>
    <row r="294" spans="18:18" s="118" customFormat="1" x14ac:dyDescent="0.2">
      <c r="R294" s="27"/>
    </row>
    <row r="295" spans="18:18" s="118" customFormat="1" x14ac:dyDescent="0.2">
      <c r="R295" s="27"/>
    </row>
    <row r="296" spans="18:18" s="118" customFormat="1" x14ac:dyDescent="0.2">
      <c r="R296" s="27"/>
    </row>
    <row r="297" spans="18:18" s="118" customFormat="1" x14ac:dyDescent="0.2">
      <c r="R297" s="27"/>
    </row>
    <row r="298" spans="18:18" s="118" customFormat="1" x14ac:dyDescent="0.2">
      <c r="R298" s="27"/>
    </row>
    <row r="299" spans="18:18" s="118" customFormat="1" x14ac:dyDescent="0.2">
      <c r="R299" s="27"/>
    </row>
    <row r="300" spans="18:18" s="118" customFormat="1" x14ac:dyDescent="0.2">
      <c r="R300" s="27"/>
    </row>
    <row r="301" spans="18:18" s="118" customFormat="1" x14ac:dyDescent="0.2">
      <c r="R301" s="27"/>
    </row>
    <row r="302" spans="18:18" s="118" customFormat="1" x14ac:dyDescent="0.2">
      <c r="R302" s="27"/>
    </row>
    <row r="303" spans="18:18" s="118" customFormat="1" x14ac:dyDescent="0.2">
      <c r="R303" s="27"/>
    </row>
    <row r="304" spans="18:18" s="118" customFormat="1" x14ac:dyDescent="0.2">
      <c r="R304" s="27"/>
    </row>
    <row r="305" spans="18:18" s="118" customFormat="1" x14ac:dyDescent="0.2">
      <c r="R305" s="27"/>
    </row>
    <row r="306" spans="18:18" s="118" customFormat="1" x14ac:dyDescent="0.2">
      <c r="R306" s="27"/>
    </row>
    <row r="307" spans="18:18" s="118" customFormat="1" x14ac:dyDescent="0.2">
      <c r="R307" s="27"/>
    </row>
    <row r="308" spans="18:18" s="118" customFormat="1" x14ac:dyDescent="0.2">
      <c r="R308" s="27"/>
    </row>
    <row r="309" spans="18:18" s="118" customFormat="1" x14ac:dyDescent="0.2">
      <c r="R309" s="27"/>
    </row>
    <row r="310" spans="18:18" s="118" customFormat="1" x14ac:dyDescent="0.2">
      <c r="R310" s="27"/>
    </row>
    <row r="311" spans="18:18" s="118" customFormat="1" x14ac:dyDescent="0.2">
      <c r="R311" s="27"/>
    </row>
    <row r="312" spans="18:18" s="118" customFormat="1" x14ac:dyDescent="0.2">
      <c r="R312" s="27"/>
    </row>
    <row r="313" spans="18:18" s="118" customFormat="1" x14ac:dyDescent="0.2">
      <c r="R313" s="27"/>
    </row>
    <row r="314" spans="18:18" s="118" customFormat="1" x14ac:dyDescent="0.2">
      <c r="R314" s="27"/>
    </row>
    <row r="315" spans="18:18" s="118" customFormat="1" x14ac:dyDescent="0.2">
      <c r="R315" s="27"/>
    </row>
    <row r="316" spans="18:18" s="118" customFormat="1" x14ac:dyDescent="0.2">
      <c r="R316" s="27"/>
    </row>
    <row r="317" spans="18:18" s="118" customFormat="1" x14ac:dyDescent="0.2">
      <c r="R317" s="27"/>
    </row>
    <row r="318" spans="18:18" s="118" customFormat="1" x14ac:dyDescent="0.2">
      <c r="R318" s="27"/>
    </row>
    <row r="319" spans="18:18" s="118" customFormat="1" x14ac:dyDescent="0.2">
      <c r="R319" s="27"/>
    </row>
    <row r="320" spans="18:18" s="118" customFormat="1" x14ac:dyDescent="0.2">
      <c r="R320" s="27"/>
    </row>
    <row r="321" spans="18:18" s="118" customFormat="1" x14ac:dyDescent="0.2">
      <c r="R321" s="27"/>
    </row>
    <row r="322" spans="18:18" s="118" customFormat="1" x14ac:dyDescent="0.2">
      <c r="R322" s="27"/>
    </row>
    <row r="323" spans="18:18" s="118" customFormat="1" x14ac:dyDescent="0.2">
      <c r="R323" s="27"/>
    </row>
    <row r="324" spans="18:18" s="118" customFormat="1" x14ac:dyDescent="0.2">
      <c r="R324" s="27"/>
    </row>
    <row r="325" spans="18:18" s="118" customFormat="1" x14ac:dyDescent="0.2">
      <c r="R325" s="27"/>
    </row>
    <row r="326" spans="18:18" s="118" customFormat="1" x14ac:dyDescent="0.2">
      <c r="R326" s="27"/>
    </row>
    <row r="327" spans="18:18" s="118" customFormat="1" x14ac:dyDescent="0.2">
      <c r="R327" s="27"/>
    </row>
    <row r="328" spans="18:18" s="118" customFormat="1" x14ac:dyDescent="0.2">
      <c r="R328" s="27"/>
    </row>
    <row r="329" spans="18:18" s="118" customFormat="1" x14ac:dyDescent="0.2">
      <c r="R329" s="27"/>
    </row>
    <row r="330" spans="18:18" s="118" customFormat="1" x14ac:dyDescent="0.2">
      <c r="R330" s="27"/>
    </row>
    <row r="331" spans="18:18" s="118" customFormat="1" x14ac:dyDescent="0.2">
      <c r="R331" s="27"/>
    </row>
    <row r="332" spans="18:18" s="118" customFormat="1" x14ac:dyDescent="0.2">
      <c r="R332" s="27"/>
    </row>
    <row r="333" spans="18:18" s="118" customFormat="1" x14ac:dyDescent="0.2">
      <c r="R333" s="27"/>
    </row>
    <row r="334" spans="18:18" s="118" customFormat="1" x14ac:dyDescent="0.2">
      <c r="R334" s="27"/>
    </row>
    <row r="335" spans="18:18" s="118" customFormat="1" x14ac:dyDescent="0.2">
      <c r="R335" s="27"/>
    </row>
    <row r="336" spans="18:18" s="118" customFormat="1" x14ac:dyDescent="0.2">
      <c r="R336" s="27"/>
    </row>
    <row r="337" spans="18:18" s="118" customFormat="1" x14ac:dyDescent="0.2">
      <c r="R337" s="27"/>
    </row>
    <row r="338" spans="18:18" s="118" customFormat="1" x14ac:dyDescent="0.2">
      <c r="R338" s="27"/>
    </row>
    <row r="339" spans="18:18" s="118" customFormat="1" x14ac:dyDescent="0.2">
      <c r="R339" s="27"/>
    </row>
    <row r="340" spans="18:18" s="118" customFormat="1" x14ac:dyDescent="0.2">
      <c r="R340" s="27"/>
    </row>
    <row r="341" spans="18:18" s="118" customFormat="1" x14ac:dyDescent="0.2">
      <c r="R341" s="27"/>
    </row>
    <row r="342" spans="18:18" s="118" customFormat="1" x14ac:dyDescent="0.2">
      <c r="R342" s="27"/>
    </row>
    <row r="343" spans="18:18" s="118" customFormat="1" x14ac:dyDescent="0.2">
      <c r="R343" s="27"/>
    </row>
    <row r="344" spans="18:18" s="118" customFormat="1" x14ac:dyDescent="0.2">
      <c r="R344" s="27"/>
    </row>
    <row r="345" spans="18:18" s="118" customFormat="1" x14ac:dyDescent="0.2">
      <c r="R345" s="27"/>
    </row>
    <row r="346" spans="18:18" s="118" customFormat="1" x14ac:dyDescent="0.2">
      <c r="R346" s="27"/>
    </row>
    <row r="347" spans="18:18" s="118" customFormat="1" x14ac:dyDescent="0.2">
      <c r="R347" s="27"/>
    </row>
    <row r="348" spans="18:18" s="118" customFormat="1" x14ac:dyDescent="0.2">
      <c r="R348" s="27"/>
    </row>
    <row r="349" spans="18:18" s="118" customFormat="1" x14ac:dyDescent="0.2">
      <c r="R349" s="27"/>
    </row>
    <row r="350" spans="18:18" s="118" customFormat="1" x14ac:dyDescent="0.2">
      <c r="R350" s="27"/>
    </row>
    <row r="351" spans="18:18" s="118" customFormat="1" x14ac:dyDescent="0.2">
      <c r="R351" s="27"/>
    </row>
    <row r="352" spans="18:18" s="118" customFormat="1" x14ac:dyDescent="0.2">
      <c r="R352" s="27"/>
    </row>
    <row r="353" spans="18:18" s="118" customFormat="1" x14ac:dyDescent="0.2">
      <c r="R353" s="27"/>
    </row>
    <row r="354" spans="18:18" s="118" customFormat="1" x14ac:dyDescent="0.2">
      <c r="R354" s="27"/>
    </row>
    <row r="355" spans="18:18" s="118" customFormat="1" x14ac:dyDescent="0.2">
      <c r="R355" s="27"/>
    </row>
    <row r="356" spans="18:18" s="118" customFormat="1" x14ac:dyDescent="0.2">
      <c r="R356" s="27"/>
    </row>
    <row r="357" spans="18:18" s="118" customFormat="1" x14ac:dyDescent="0.2">
      <c r="R357" s="27"/>
    </row>
    <row r="358" spans="18:18" s="118" customFormat="1" x14ac:dyDescent="0.2">
      <c r="R358" s="27"/>
    </row>
    <row r="359" spans="18:18" s="118" customFormat="1" x14ac:dyDescent="0.2">
      <c r="R359" s="27"/>
    </row>
    <row r="360" spans="18:18" s="118" customFormat="1" x14ac:dyDescent="0.2">
      <c r="R360" s="27"/>
    </row>
    <row r="361" spans="18:18" s="118" customFormat="1" x14ac:dyDescent="0.2">
      <c r="R361" s="27"/>
    </row>
    <row r="362" spans="18:18" s="118" customFormat="1" x14ac:dyDescent="0.2">
      <c r="R362" s="27"/>
    </row>
    <row r="363" spans="18:18" s="118" customFormat="1" x14ac:dyDescent="0.2">
      <c r="R363" s="27"/>
    </row>
    <row r="364" spans="18:18" s="118" customFormat="1" x14ac:dyDescent="0.2">
      <c r="R364" s="27"/>
    </row>
    <row r="365" spans="18:18" s="118" customFormat="1" x14ac:dyDescent="0.2">
      <c r="R365" s="27"/>
    </row>
    <row r="366" spans="18:18" s="118" customFormat="1" x14ac:dyDescent="0.2">
      <c r="R366" s="27"/>
    </row>
    <row r="367" spans="18:18" s="118" customFormat="1" x14ac:dyDescent="0.2">
      <c r="R367" s="27"/>
    </row>
    <row r="368" spans="18:18" s="118" customFormat="1" x14ac:dyDescent="0.2">
      <c r="R368" s="27"/>
    </row>
    <row r="369" spans="18:18" s="118" customFormat="1" x14ac:dyDescent="0.2">
      <c r="R369" s="27"/>
    </row>
    <row r="370" spans="18:18" s="118" customFormat="1" x14ac:dyDescent="0.2">
      <c r="R370" s="27"/>
    </row>
    <row r="371" spans="18:18" s="118" customFormat="1" x14ac:dyDescent="0.2">
      <c r="R371" s="27"/>
    </row>
    <row r="372" spans="18:18" s="118" customFormat="1" x14ac:dyDescent="0.2">
      <c r="R372" s="27"/>
    </row>
    <row r="373" spans="18:18" s="118" customFormat="1" x14ac:dyDescent="0.2">
      <c r="R373" s="27"/>
    </row>
    <row r="374" spans="18:18" s="118" customFormat="1" x14ac:dyDescent="0.2">
      <c r="R374" s="27"/>
    </row>
    <row r="375" spans="18:18" s="118" customFormat="1" x14ac:dyDescent="0.2">
      <c r="R375" s="27"/>
    </row>
    <row r="376" spans="18:18" s="118" customFormat="1" x14ac:dyDescent="0.2">
      <c r="R376" s="27"/>
    </row>
    <row r="377" spans="18:18" s="118" customFormat="1" x14ac:dyDescent="0.2">
      <c r="R377" s="27"/>
    </row>
    <row r="378" spans="18:18" s="118" customFormat="1" x14ac:dyDescent="0.2">
      <c r="R378" s="27"/>
    </row>
    <row r="379" spans="18:18" s="118" customFormat="1" x14ac:dyDescent="0.2">
      <c r="R379" s="27"/>
    </row>
    <row r="380" spans="18:18" s="118" customFormat="1" x14ac:dyDescent="0.2">
      <c r="R380" s="27"/>
    </row>
    <row r="381" spans="18:18" s="118" customFormat="1" x14ac:dyDescent="0.2">
      <c r="R381" s="27"/>
    </row>
    <row r="382" spans="18:18" s="118" customFormat="1" x14ac:dyDescent="0.2">
      <c r="R382" s="27"/>
    </row>
    <row r="383" spans="18:18" s="118" customFormat="1" x14ac:dyDescent="0.2">
      <c r="R383" s="27"/>
    </row>
    <row r="384" spans="18:18" s="118" customFormat="1" x14ac:dyDescent="0.2">
      <c r="R384" s="27"/>
    </row>
    <row r="385" spans="18:18" s="118" customFormat="1" x14ac:dyDescent="0.2">
      <c r="R385" s="27"/>
    </row>
    <row r="386" spans="18:18" s="118" customFormat="1" x14ac:dyDescent="0.2">
      <c r="R386" s="27"/>
    </row>
    <row r="387" spans="18:18" s="118" customFormat="1" x14ac:dyDescent="0.2">
      <c r="R387" s="27"/>
    </row>
    <row r="388" spans="18:18" s="118" customFormat="1" x14ac:dyDescent="0.2">
      <c r="R388" s="27"/>
    </row>
    <row r="389" spans="18:18" s="118" customFormat="1" x14ac:dyDescent="0.2">
      <c r="R389" s="27"/>
    </row>
    <row r="390" spans="18:18" s="118" customFormat="1" x14ac:dyDescent="0.2">
      <c r="R390" s="27"/>
    </row>
    <row r="391" spans="18:18" s="118" customFormat="1" x14ac:dyDescent="0.2">
      <c r="R391" s="27"/>
    </row>
    <row r="392" spans="18:18" s="118" customFormat="1" x14ac:dyDescent="0.2">
      <c r="R392" s="27"/>
    </row>
    <row r="393" spans="18:18" s="118" customFormat="1" x14ac:dyDescent="0.2">
      <c r="R393" s="27"/>
    </row>
    <row r="394" spans="18:18" s="118" customFormat="1" x14ac:dyDescent="0.2">
      <c r="R394" s="27"/>
    </row>
    <row r="395" spans="18:18" s="118" customFormat="1" x14ac:dyDescent="0.2">
      <c r="R395" s="27"/>
    </row>
    <row r="396" spans="18:18" s="118" customFormat="1" x14ac:dyDescent="0.2">
      <c r="R396" s="27"/>
    </row>
    <row r="397" spans="18:18" s="118" customFormat="1" x14ac:dyDescent="0.2">
      <c r="R397" s="27"/>
    </row>
    <row r="398" spans="18:18" s="118" customFormat="1" x14ac:dyDescent="0.2">
      <c r="R398" s="27"/>
    </row>
    <row r="399" spans="18:18" s="118" customFormat="1" x14ac:dyDescent="0.2">
      <c r="R399" s="27"/>
    </row>
    <row r="400" spans="18:18" s="118" customFormat="1" x14ac:dyDescent="0.2">
      <c r="R400" s="27"/>
    </row>
    <row r="401" spans="18:18" s="118" customFormat="1" x14ac:dyDescent="0.2">
      <c r="R401" s="27"/>
    </row>
    <row r="402" spans="18:18" s="118" customFormat="1" x14ac:dyDescent="0.2">
      <c r="R402" s="27"/>
    </row>
    <row r="403" spans="18:18" s="118" customFormat="1" x14ac:dyDescent="0.2">
      <c r="R403" s="27"/>
    </row>
    <row r="404" spans="18:18" s="118" customFormat="1" x14ac:dyDescent="0.2">
      <c r="R404" s="27"/>
    </row>
    <row r="405" spans="18:18" s="118" customFormat="1" x14ac:dyDescent="0.2">
      <c r="R405" s="27"/>
    </row>
    <row r="406" spans="18:18" s="118" customFormat="1" x14ac:dyDescent="0.2">
      <c r="R406" s="27"/>
    </row>
    <row r="407" spans="18:18" s="118" customFormat="1" x14ac:dyDescent="0.2">
      <c r="R407" s="27"/>
    </row>
    <row r="408" spans="18:18" s="118" customFormat="1" x14ac:dyDescent="0.2">
      <c r="R408" s="27"/>
    </row>
    <row r="409" spans="18:18" s="118" customFormat="1" x14ac:dyDescent="0.2">
      <c r="R409" s="27"/>
    </row>
    <row r="410" spans="18:18" s="118" customFormat="1" x14ac:dyDescent="0.2">
      <c r="R410" s="27"/>
    </row>
    <row r="411" spans="18:18" s="118" customFormat="1" x14ac:dyDescent="0.2">
      <c r="R411" s="27"/>
    </row>
    <row r="412" spans="18:18" s="118" customFormat="1" x14ac:dyDescent="0.2">
      <c r="R412" s="27"/>
    </row>
    <row r="413" spans="18:18" s="118" customFormat="1" x14ac:dyDescent="0.2">
      <c r="R413" s="27"/>
    </row>
    <row r="414" spans="18:18" s="118" customFormat="1" x14ac:dyDescent="0.2">
      <c r="R414" s="27"/>
    </row>
    <row r="415" spans="18:18" s="118" customFormat="1" x14ac:dyDescent="0.2">
      <c r="R415" s="27"/>
    </row>
    <row r="416" spans="18:18" s="118" customFormat="1" x14ac:dyDescent="0.2">
      <c r="R416" s="27"/>
    </row>
    <row r="417" spans="18:18" s="118" customFormat="1" x14ac:dyDescent="0.2">
      <c r="R417" s="27"/>
    </row>
    <row r="418" spans="18:18" s="118" customFormat="1" x14ac:dyDescent="0.2">
      <c r="R418" s="27"/>
    </row>
    <row r="419" spans="18:18" s="118" customFormat="1" x14ac:dyDescent="0.2">
      <c r="R419" s="27"/>
    </row>
    <row r="420" spans="18:18" s="118" customFormat="1" x14ac:dyDescent="0.2">
      <c r="R420" s="27"/>
    </row>
    <row r="421" spans="18:18" s="118" customFormat="1" x14ac:dyDescent="0.2">
      <c r="R421" s="27"/>
    </row>
    <row r="422" spans="18:18" s="118" customFormat="1" x14ac:dyDescent="0.2">
      <c r="R422" s="27"/>
    </row>
    <row r="423" spans="18:18" s="118" customFormat="1" x14ac:dyDescent="0.2">
      <c r="R423" s="27"/>
    </row>
    <row r="424" spans="18:18" s="118" customFormat="1" x14ac:dyDescent="0.2">
      <c r="R424" s="27"/>
    </row>
    <row r="425" spans="18:18" s="118" customFormat="1" x14ac:dyDescent="0.2">
      <c r="R425" s="27"/>
    </row>
    <row r="426" spans="18:18" s="118" customFormat="1" x14ac:dyDescent="0.2">
      <c r="R426" s="27"/>
    </row>
    <row r="427" spans="18:18" s="118" customFormat="1" x14ac:dyDescent="0.2">
      <c r="R427" s="27"/>
    </row>
    <row r="428" spans="18:18" s="118" customFormat="1" x14ac:dyDescent="0.2">
      <c r="R428" s="27"/>
    </row>
    <row r="429" spans="18:18" s="118" customFormat="1" x14ac:dyDescent="0.2">
      <c r="R429" s="27"/>
    </row>
    <row r="430" spans="18:18" s="118" customFormat="1" x14ac:dyDescent="0.2">
      <c r="R430" s="27"/>
    </row>
    <row r="431" spans="18:18" s="118" customFormat="1" x14ac:dyDescent="0.2">
      <c r="R431" s="27"/>
    </row>
    <row r="432" spans="18:18" s="118" customFormat="1" x14ac:dyDescent="0.2">
      <c r="R432" s="27"/>
    </row>
    <row r="433" spans="18:18" s="118" customFormat="1" x14ac:dyDescent="0.2">
      <c r="R433" s="27"/>
    </row>
    <row r="434" spans="18:18" s="118" customFormat="1" x14ac:dyDescent="0.2">
      <c r="R434" s="27"/>
    </row>
    <row r="435" spans="18:18" s="118" customFormat="1" x14ac:dyDescent="0.2">
      <c r="R435" s="27"/>
    </row>
    <row r="436" spans="18:18" s="118" customFormat="1" x14ac:dyDescent="0.2">
      <c r="R436" s="27"/>
    </row>
    <row r="437" spans="18:18" s="118" customFormat="1" x14ac:dyDescent="0.2">
      <c r="R437" s="27"/>
    </row>
    <row r="438" spans="18:18" s="118" customFormat="1" x14ac:dyDescent="0.2">
      <c r="R438" s="27"/>
    </row>
    <row r="439" spans="18:18" s="118" customFormat="1" x14ac:dyDescent="0.2">
      <c r="R439" s="27"/>
    </row>
    <row r="440" spans="18:18" s="118" customFormat="1" x14ac:dyDescent="0.2">
      <c r="R440" s="27"/>
    </row>
    <row r="441" spans="18:18" s="118" customFormat="1" x14ac:dyDescent="0.2">
      <c r="R441" s="27"/>
    </row>
    <row r="442" spans="18:18" s="118" customFormat="1" x14ac:dyDescent="0.2">
      <c r="R442" s="27"/>
    </row>
    <row r="443" spans="18:18" s="118" customFormat="1" x14ac:dyDescent="0.2">
      <c r="R443" s="27"/>
    </row>
    <row r="444" spans="18:18" s="118" customFormat="1" x14ac:dyDescent="0.2">
      <c r="R444" s="27"/>
    </row>
    <row r="445" spans="18:18" s="118" customFormat="1" x14ac:dyDescent="0.2">
      <c r="R445" s="27"/>
    </row>
    <row r="446" spans="18:18" s="118" customFormat="1" x14ac:dyDescent="0.2">
      <c r="R446" s="27"/>
    </row>
    <row r="447" spans="18:18" s="118" customFormat="1" x14ac:dyDescent="0.2">
      <c r="R447" s="27"/>
    </row>
    <row r="448" spans="18:18" s="118" customFormat="1" x14ac:dyDescent="0.2">
      <c r="R448" s="27"/>
    </row>
    <row r="449" spans="18:18" s="118" customFormat="1" x14ac:dyDescent="0.2">
      <c r="R449" s="27"/>
    </row>
    <row r="450" spans="18:18" s="118" customFormat="1" x14ac:dyDescent="0.2">
      <c r="R450" s="27"/>
    </row>
    <row r="451" spans="18:18" s="118" customFormat="1" x14ac:dyDescent="0.2">
      <c r="R451" s="27"/>
    </row>
    <row r="452" spans="18:18" s="118" customFormat="1" x14ac:dyDescent="0.2">
      <c r="R452" s="27"/>
    </row>
    <row r="453" spans="18:18" s="118" customFormat="1" x14ac:dyDescent="0.2">
      <c r="R453" s="27"/>
    </row>
    <row r="454" spans="18:18" s="118" customFormat="1" x14ac:dyDescent="0.2">
      <c r="R454" s="27"/>
    </row>
    <row r="455" spans="18:18" s="118" customFormat="1" x14ac:dyDescent="0.2">
      <c r="R455" s="27"/>
    </row>
    <row r="456" spans="18:18" s="118" customFormat="1" x14ac:dyDescent="0.2">
      <c r="R456" s="27"/>
    </row>
    <row r="457" spans="18:18" s="118" customFormat="1" x14ac:dyDescent="0.2">
      <c r="R457" s="27"/>
    </row>
    <row r="458" spans="18:18" s="118" customFormat="1" x14ac:dyDescent="0.2">
      <c r="R458" s="27"/>
    </row>
    <row r="459" spans="18:18" s="118" customFormat="1" x14ac:dyDescent="0.2">
      <c r="R459" s="27"/>
    </row>
    <row r="460" spans="18:18" s="118" customFormat="1" x14ac:dyDescent="0.2">
      <c r="R460" s="27"/>
    </row>
    <row r="461" spans="18:18" s="118" customFormat="1" x14ac:dyDescent="0.2">
      <c r="R461" s="27"/>
    </row>
    <row r="462" spans="18:18" s="118" customFormat="1" x14ac:dyDescent="0.2">
      <c r="R462" s="27"/>
    </row>
    <row r="463" spans="18:18" s="118" customFormat="1" x14ac:dyDescent="0.2">
      <c r="R463" s="27"/>
    </row>
    <row r="464" spans="18:18" s="118" customFormat="1" x14ac:dyDescent="0.2">
      <c r="R464" s="27"/>
    </row>
    <row r="465" spans="18:18" s="118" customFormat="1" x14ac:dyDescent="0.2">
      <c r="R465" s="27"/>
    </row>
    <row r="466" spans="18:18" s="118" customFormat="1" x14ac:dyDescent="0.2">
      <c r="R466" s="27"/>
    </row>
    <row r="467" spans="18:18" s="118" customFormat="1" x14ac:dyDescent="0.2">
      <c r="R467" s="27"/>
    </row>
    <row r="468" spans="18:18" s="118" customFormat="1" x14ac:dyDescent="0.2">
      <c r="R468" s="27"/>
    </row>
    <row r="469" spans="18:18" s="118" customFormat="1" x14ac:dyDescent="0.2">
      <c r="R469" s="27"/>
    </row>
    <row r="470" spans="18:18" s="118" customFormat="1" x14ac:dyDescent="0.2">
      <c r="R470" s="27"/>
    </row>
    <row r="471" spans="18:18" s="118" customFormat="1" x14ac:dyDescent="0.2">
      <c r="R471" s="27"/>
    </row>
    <row r="472" spans="18:18" s="118" customFormat="1" x14ac:dyDescent="0.2">
      <c r="R472" s="27"/>
    </row>
    <row r="473" spans="18:18" s="118" customFormat="1" x14ac:dyDescent="0.2">
      <c r="R473" s="27"/>
    </row>
    <row r="474" spans="18:18" s="118" customFormat="1" x14ac:dyDescent="0.2">
      <c r="R474" s="27"/>
    </row>
    <row r="475" spans="18:18" s="118" customFormat="1" x14ac:dyDescent="0.2">
      <c r="R475" s="27"/>
    </row>
    <row r="476" spans="18:18" s="118" customFormat="1" x14ac:dyDescent="0.2">
      <c r="R476" s="27"/>
    </row>
    <row r="477" spans="18:18" s="118" customFormat="1" x14ac:dyDescent="0.2">
      <c r="R477" s="27"/>
    </row>
    <row r="478" spans="18:18" s="118" customFormat="1" x14ac:dyDescent="0.2">
      <c r="R478" s="27"/>
    </row>
    <row r="479" spans="18:18" s="118" customFormat="1" x14ac:dyDescent="0.2">
      <c r="R479" s="27"/>
    </row>
    <row r="480" spans="18:18" s="118" customFormat="1" x14ac:dyDescent="0.2">
      <c r="R480" s="27"/>
    </row>
    <row r="481" spans="18:18" s="118" customFormat="1" x14ac:dyDescent="0.2">
      <c r="R481" s="27"/>
    </row>
    <row r="482" spans="18:18" s="118" customFormat="1" x14ac:dyDescent="0.2">
      <c r="R482" s="27"/>
    </row>
    <row r="483" spans="18:18" s="118" customFormat="1" x14ac:dyDescent="0.2">
      <c r="R483" s="27"/>
    </row>
    <row r="484" spans="18:18" s="118" customFormat="1" x14ac:dyDescent="0.2">
      <c r="R484" s="27"/>
    </row>
    <row r="485" spans="18:18" s="118" customFormat="1" x14ac:dyDescent="0.2">
      <c r="R485" s="27"/>
    </row>
    <row r="486" spans="18:18" s="118" customFormat="1" x14ac:dyDescent="0.2">
      <c r="R486" s="27"/>
    </row>
    <row r="487" spans="18:18" s="118" customFormat="1" x14ac:dyDescent="0.2">
      <c r="R487" s="27"/>
    </row>
    <row r="488" spans="18:18" s="118" customFormat="1" x14ac:dyDescent="0.2">
      <c r="R488" s="27"/>
    </row>
    <row r="489" spans="18:18" s="118" customFormat="1" x14ac:dyDescent="0.2">
      <c r="R489" s="27"/>
    </row>
    <row r="490" spans="18:18" s="118" customFormat="1" x14ac:dyDescent="0.2">
      <c r="R490" s="27"/>
    </row>
    <row r="491" spans="18:18" s="118" customFormat="1" x14ac:dyDescent="0.2">
      <c r="R491" s="27"/>
    </row>
    <row r="492" spans="18:18" s="118" customFormat="1" x14ac:dyDescent="0.2">
      <c r="R492" s="27"/>
    </row>
    <row r="493" spans="18:18" s="118" customFormat="1" x14ac:dyDescent="0.2">
      <c r="R493" s="27"/>
    </row>
    <row r="494" spans="18:18" s="118" customFormat="1" x14ac:dyDescent="0.2">
      <c r="R494" s="27"/>
    </row>
    <row r="495" spans="18:18" s="118" customFormat="1" x14ac:dyDescent="0.2">
      <c r="R495" s="27"/>
    </row>
    <row r="496" spans="18:18" s="118" customFormat="1" x14ac:dyDescent="0.2">
      <c r="R496" s="27"/>
    </row>
    <row r="497" spans="18:18" s="118" customFormat="1" x14ac:dyDescent="0.2">
      <c r="R497" s="27"/>
    </row>
    <row r="498" spans="18:18" s="118" customFormat="1" x14ac:dyDescent="0.2">
      <c r="R498" s="27"/>
    </row>
    <row r="499" spans="18:18" s="118" customFormat="1" x14ac:dyDescent="0.2">
      <c r="R499" s="27"/>
    </row>
    <row r="500" spans="18:18" s="118" customFormat="1" x14ac:dyDescent="0.2">
      <c r="R500" s="27"/>
    </row>
    <row r="501" spans="18:18" s="118" customFormat="1" x14ac:dyDescent="0.2">
      <c r="R501" s="27"/>
    </row>
    <row r="502" spans="18:18" s="118" customFormat="1" x14ac:dyDescent="0.2">
      <c r="R502" s="27"/>
    </row>
    <row r="503" spans="18:18" s="118" customFormat="1" x14ac:dyDescent="0.2">
      <c r="R503" s="27"/>
    </row>
    <row r="504" spans="18:18" s="118" customFormat="1" x14ac:dyDescent="0.2">
      <c r="R504" s="27"/>
    </row>
    <row r="505" spans="18:18" s="118" customFormat="1" x14ac:dyDescent="0.2">
      <c r="R505" s="27"/>
    </row>
    <row r="506" spans="18:18" s="118" customFormat="1" x14ac:dyDescent="0.2">
      <c r="R506" s="27"/>
    </row>
    <row r="507" spans="18:18" s="118" customFormat="1" x14ac:dyDescent="0.2">
      <c r="R507" s="27"/>
    </row>
    <row r="508" spans="18:18" s="118" customFormat="1" x14ac:dyDescent="0.2">
      <c r="R508" s="27"/>
    </row>
    <row r="509" spans="18:18" s="118" customFormat="1" x14ac:dyDescent="0.2">
      <c r="R509" s="27"/>
    </row>
    <row r="510" spans="18:18" s="118" customFormat="1" x14ac:dyDescent="0.2">
      <c r="R510" s="27"/>
    </row>
    <row r="511" spans="18:18" s="118" customFormat="1" x14ac:dyDescent="0.2">
      <c r="R511" s="27"/>
    </row>
    <row r="512" spans="18:18" s="118" customFormat="1" x14ac:dyDescent="0.2">
      <c r="R512" s="27"/>
    </row>
    <row r="513" spans="18:18" s="118" customFormat="1" x14ac:dyDescent="0.2">
      <c r="R513" s="27"/>
    </row>
    <row r="514" spans="18:18" s="118" customFormat="1" x14ac:dyDescent="0.2">
      <c r="R514" s="27"/>
    </row>
    <row r="515" spans="18:18" s="118" customFormat="1" x14ac:dyDescent="0.2">
      <c r="R515" s="27"/>
    </row>
    <row r="516" spans="18:18" s="118" customFormat="1" x14ac:dyDescent="0.2">
      <c r="R516" s="27"/>
    </row>
    <row r="517" spans="18:18" s="118" customFormat="1" x14ac:dyDescent="0.2">
      <c r="R517" s="27"/>
    </row>
    <row r="518" spans="18:18" s="118" customFormat="1" x14ac:dyDescent="0.2">
      <c r="R518" s="27"/>
    </row>
    <row r="519" spans="18:18" s="118" customFormat="1" x14ac:dyDescent="0.2">
      <c r="R519" s="27"/>
    </row>
    <row r="520" spans="18:18" s="118" customFormat="1" x14ac:dyDescent="0.2">
      <c r="R520" s="27"/>
    </row>
    <row r="521" spans="18:18" s="118" customFormat="1" x14ac:dyDescent="0.2">
      <c r="R521" s="27"/>
    </row>
    <row r="522" spans="18:18" s="118" customFormat="1" x14ac:dyDescent="0.2">
      <c r="R522" s="27"/>
    </row>
    <row r="523" spans="18:18" s="118" customFormat="1" x14ac:dyDescent="0.2">
      <c r="R523" s="27"/>
    </row>
    <row r="524" spans="18:18" s="118" customFormat="1" x14ac:dyDescent="0.2">
      <c r="R524" s="27"/>
    </row>
    <row r="525" spans="18:18" s="118" customFormat="1" x14ac:dyDescent="0.2">
      <c r="R525" s="27"/>
    </row>
    <row r="526" spans="18:18" s="118" customFormat="1" x14ac:dyDescent="0.2">
      <c r="R526" s="27"/>
    </row>
    <row r="527" spans="18:18" s="118" customFormat="1" x14ac:dyDescent="0.2">
      <c r="R527" s="27"/>
    </row>
    <row r="528" spans="18:18" s="118" customFormat="1" x14ac:dyDescent="0.2">
      <c r="R528" s="27"/>
    </row>
    <row r="529" spans="18:18" s="118" customFormat="1" x14ac:dyDescent="0.2">
      <c r="R529" s="27"/>
    </row>
    <row r="530" spans="18:18" s="118" customFormat="1" x14ac:dyDescent="0.2">
      <c r="R530" s="27"/>
    </row>
    <row r="531" spans="18:18" s="118" customFormat="1" x14ac:dyDescent="0.2">
      <c r="R531" s="27"/>
    </row>
    <row r="532" spans="18:18" s="118" customFormat="1" x14ac:dyDescent="0.2">
      <c r="R532" s="27"/>
    </row>
    <row r="533" spans="18:18" s="118" customFormat="1" x14ac:dyDescent="0.2">
      <c r="R533" s="27"/>
    </row>
    <row r="534" spans="18:18" s="118" customFormat="1" x14ac:dyDescent="0.2">
      <c r="R534" s="27"/>
    </row>
    <row r="535" spans="18:18" s="118" customFormat="1" x14ac:dyDescent="0.2">
      <c r="R535" s="27"/>
    </row>
    <row r="536" spans="18:18" s="118" customFormat="1" x14ac:dyDescent="0.2">
      <c r="R536" s="27"/>
    </row>
    <row r="537" spans="18:18" s="118" customFormat="1" x14ac:dyDescent="0.2">
      <c r="R537" s="27"/>
    </row>
    <row r="538" spans="18:18" s="118" customFormat="1" x14ac:dyDescent="0.2">
      <c r="R538" s="27"/>
    </row>
    <row r="539" spans="18:18" s="118" customFormat="1" x14ac:dyDescent="0.2">
      <c r="R539" s="27"/>
    </row>
    <row r="540" spans="18:18" s="118" customFormat="1" x14ac:dyDescent="0.2">
      <c r="R540" s="27"/>
    </row>
    <row r="541" spans="18:18" s="118" customFormat="1" x14ac:dyDescent="0.2">
      <c r="R541" s="27"/>
    </row>
    <row r="542" spans="18:18" s="118" customFormat="1" x14ac:dyDescent="0.2">
      <c r="R542" s="27"/>
    </row>
    <row r="543" spans="18:18" s="118" customFormat="1" x14ac:dyDescent="0.2">
      <c r="R543" s="27"/>
    </row>
    <row r="544" spans="18:18" s="118" customFormat="1" x14ac:dyDescent="0.2">
      <c r="R544" s="27"/>
    </row>
    <row r="545" spans="18:19" s="118" customFormat="1" x14ac:dyDescent="0.2">
      <c r="R545" s="27"/>
    </row>
    <row r="546" spans="18:19" s="118" customFormat="1" x14ac:dyDescent="0.2">
      <c r="R546" s="104"/>
      <c r="S546" s="104"/>
    </row>
    <row r="547" spans="18:19" s="118" customFormat="1" x14ac:dyDescent="0.2">
      <c r="R547" s="104"/>
      <c r="S547" s="104"/>
    </row>
    <row r="548" spans="18:19" s="118" customFormat="1" x14ac:dyDescent="0.2">
      <c r="R548" s="104"/>
      <c r="S548" s="104"/>
    </row>
    <row r="549" spans="18:19" s="118" customFormat="1" x14ac:dyDescent="0.2">
      <c r="R549" s="104"/>
      <c r="S549" s="104"/>
    </row>
    <row r="550" spans="18:19" s="118" customFormat="1" x14ac:dyDescent="0.2">
      <c r="R550" s="104"/>
      <c r="S550" s="104"/>
    </row>
    <row r="551" spans="18:19" s="118" customFormat="1" x14ac:dyDescent="0.2">
      <c r="R551" s="104"/>
      <c r="S551" s="104"/>
    </row>
    <row r="552" spans="18:19" s="118" customFormat="1" x14ac:dyDescent="0.2">
      <c r="R552" s="104"/>
      <c r="S552" s="104"/>
    </row>
    <row r="553" spans="18:19" s="118" customFormat="1" x14ac:dyDescent="0.2">
      <c r="R553" s="104"/>
      <c r="S553" s="104"/>
    </row>
    <row r="554" spans="18:19" s="118" customFormat="1" x14ac:dyDescent="0.2">
      <c r="R554" s="104"/>
      <c r="S554" s="104"/>
    </row>
    <row r="555" spans="18:19" s="118" customFormat="1" x14ac:dyDescent="0.2">
      <c r="R555" s="104"/>
      <c r="S555" s="104"/>
    </row>
    <row r="556" spans="18:19" s="118" customFormat="1" x14ac:dyDescent="0.2">
      <c r="R556" s="104"/>
      <c r="S556" s="104"/>
    </row>
    <row r="557" spans="18:19" s="118" customFormat="1" x14ac:dyDescent="0.2">
      <c r="R557" s="104"/>
      <c r="S557" s="104"/>
    </row>
    <row r="558" spans="18:19" s="118" customFormat="1" x14ac:dyDescent="0.2">
      <c r="R558" s="104"/>
      <c r="S558" s="104"/>
    </row>
    <row r="559" spans="18:19" s="118" customFormat="1" x14ac:dyDescent="0.2">
      <c r="R559" s="104"/>
      <c r="S559" s="104"/>
    </row>
    <row r="560" spans="18:19" s="118" customFormat="1" x14ac:dyDescent="0.2">
      <c r="R560" s="104"/>
      <c r="S560" s="104"/>
    </row>
    <row r="561" spans="1:30" x14ac:dyDescent="0.2">
      <c r="N561" s="118"/>
      <c r="P561" s="118"/>
      <c r="Q561" s="118"/>
      <c r="AC561" s="118"/>
      <c r="AD561" s="118"/>
    </row>
    <row r="562" spans="1:30" x14ac:dyDescent="0.2">
      <c r="N562" s="118"/>
      <c r="P562" s="118"/>
      <c r="Q562" s="118"/>
      <c r="AC562" s="118"/>
      <c r="AD562" s="118"/>
    </row>
    <row r="563" spans="1:30" x14ac:dyDescent="0.2">
      <c r="M563" s="110"/>
      <c r="N563" s="91"/>
      <c r="O563" s="110"/>
      <c r="P563" s="91"/>
      <c r="Q563" s="118"/>
      <c r="AC563" s="118"/>
      <c r="AD563" s="118"/>
    </row>
    <row r="564" spans="1:30" x14ac:dyDescent="0.2">
      <c r="A564" s="100"/>
      <c r="B564" s="100"/>
      <c r="C564" s="101"/>
      <c r="D564" s="101"/>
      <c r="E564" s="101"/>
      <c r="F564" s="101"/>
      <c r="G564" s="99"/>
      <c r="H564" s="99"/>
      <c r="I564" s="99"/>
      <c r="J564" s="102"/>
      <c r="K564" s="99"/>
      <c r="L564" s="103"/>
      <c r="M564" s="111"/>
      <c r="N564" s="115"/>
      <c r="O564" s="111"/>
      <c r="P564" s="115"/>
      <c r="Q564" s="118"/>
      <c r="AC564" s="118"/>
      <c r="AD564" s="118"/>
    </row>
    <row r="565" spans="1:30" x14ac:dyDescent="0.2">
      <c r="A565" s="105"/>
      <c r="B565" s="105"/>
      <c r="C565" s="105"/>
      <c r="D565" s="105"/>
      <c r="E565" s="105"/>
      <c r="F565" s="101"/>
      <c r="G565" s="99"/>
      <c r="H565" s="99"/>
      <c r="I565" s="99"/>
      <c r="J565" s="102"/>
      <c r="K565" s="99"/>
      <c r="L565" s="103"/>
      <c r="M565" s="111"/>
      <c r="N565" s="115"/>
      <c r="O565" s="111"/>
      <c r="P565" s="115"/>
      <c r="Q565" s="118"/>
      <c r="AC565" s="118"/>
      <c r="AD565" s="118"/>
    </row>
    <row r="566" spans="1:30" x14ac:dyDescent="0.2">
      <c r="A566" s="101"/>
      <c r="B566" s="101"/>
      <c r="C566" s="101"/>
      <c r="D566" s="101"/>
      <c r="E566" s="101"/>
      <c r="F566" s="101"/>
      <c r="G566" s="101"/>
      <c r="H566" s="101"/>
      <c r="I566" s="101"/>
      <c r="J566" s="101"/>
      <c r="K566" s="101"/>
      <c r="L566" s="101"/>
      <c r="M566" s="111"/>
      <c r="N566" s="115"/>
      <c r="O566" s="111"/>
      <c r="P566" s="115"/>
      <c r="Q566" s="118"/>
      <c r="AC566" s="118"/>
      <c r="AD566" s="118"/>
    </row>
    <row r="567" spans="1:30" x14ac:dyDescent="0.2">
      <c r="A567" s="101"/>
      <c r="B567" s="101"/>
      <c r="C567" s="101"/>
      <c r="D567" s="101"/>
      <c r="E567" s="101"/>
      <c r="F567" s="101"/>
      <c r="G567" s="101"/>
      <c r="H567" s="101"/>
      <c r="I567" s="101"/>
      <c r="J567" s="101"/>
      <c r="K567" s="101"/>
      <c r="L567" s="101"/>
      <c r="M567" s="111"/>
      <c r="N567" s="115"/>
      <c r="O567" s="111"/>
      <c r="P567" s="115"/>
      <c r="Q567" s="118"/>
      <c r="T567" s="99"/>
      <c r="U567" s="99"/>
      <c r="V567" s="102"/>
      <c r="W567" s="101"/>
      <c r="X567" s="101"/>
      <c r="Y567" s="101"/>
      <c r="Z567" s="101"/>
      <c r="AC567" s="111"/>
      <c r="AD567" s="115"/>
    </row>
    <row r="568" spans="1:30" x14ac:dyDescent="0.2">
      <c r="A568" s="99"/>
      <c r="B568" s="99"/>
      <c r="C568" s="102"/>
      <c r="D568" s="102"/>
      <c r="E568" s="102"/>
      <c r="F568" s="101"/>
      <c r="G568" s="101"/>
      <c r="H568" s="101"/>
      <c r="I568" s="101"/>
      <c r="J568" s="101"/>
      <c r="K568" s="101"/>
      <c r="L568" s="101"/>
      <c r="M568" s="101"/>
      <c r="N568" s="111"/>
      <c r="O568" s="101"/>
      <c r="P568" s="111"/>
      <c r="Q568" s="115"/>
      <c r="T568" s="101"/>
      <c r="U568" s="101"/>
      <c r="V568" s="101"/>
      <c r="W568" s="101"/>
      <c r="X568" s="101"/>
      <c r="Y568" s="101"/>
      <c r="Z568" s="101"/>
      <c r="AA568" s="101"/>
      <c r="AB568" s="101"/>
      <c r="AC568" s="111"/>
      <c r="AD568" s="115"/>
    </row>
    <row r="569" spans="1:30" x14ac:dyDescent="0.2">
      <c r="A569" s="101"/>
      <c r="B569" s="101"/>
      <c r="C569" s="101"/>
      <c r="D569" s="101"/>
      <c r="E569" s="101"/>
      <c r="F569" s="101"/>
      <c r="G569" s="101"/>
      <c r="H569" s="101"/>
      <c r="I569" s="101"/>
      <c r="J569" s="101"/>
      <c r="K569" s="101"/>
      <c r="L569" s="101"/>
      <c r="M569" s="101"/>
      <c r="N569" s="111"/>
      <c r="O569" s="101"/>
      <c r="P569" s="111"/>
      <c r="Q569" s="115"/>
      <c r="T569" s="99"/>
      <c r="U569" s="99"/>
      <c r="V569" s="441"/>
      <c r="W569" s="441"/>
      <c r="X569" s="441"/>
      <c r="Y569" s="441"/>
      <c r="Z569" s="441"/>
      <c r="AA569" s="101"/>
      <c r="AB569" s="101"/>
      <c r="AC569" s="111"/>
      <c r="AD569" s="115"/>
    </row>
    <row r="570" spans="1:30" x14ac:dyDescent="0.2">
      <c r="A570" s="99"/>
      <c r="B570" s="99"/>
      <c r="C570" s="762"/>
      <c r="D570" s="762"/>
      <c r="E570" s="762"/>
      <c r="F570" s="762"/>
      <c r="G570" s="762"/>
      <c r="H570" s="762"/>
      <c r="I570" s="762"/>
      <c r="J570" s="762"/>
      <c r="K570" s="762"/>
      <c r="L570" s="762"/>
      <c r="M570" s="762"/>
      <c r="N570" s="111"/>
      <c r="O570" s="441"/>
      <c r="P570" s="111"/>
      <c r="Q570" s="115"/>
      <c r="T570" s="101"/>
      <c r="U570" s="101"/>
      <c r="V570" s="441"/>
      <c r="W570" s="441"/>
      <c r="X570" s="441"/>
      <c r="Y570" s="441"/>
      <c r="Z570" s="441"/>
      <c r="AA570" s="441"/>
      <c r="AB570" s="441"/>
      <c r="AC570" s="111"/>
      <c r="AD570" s="115"/>
    </row>
    <row r="571" spans="1:30" x14ac:dyDescent="0.2">
      <c r="A571" s="101"/>
      <c r="B571" s="101"/>
      <c r="C571" s="762"/>
      <c r="D571" s="762"/>
      <c r="E571" s="762"/>
      <c r="F571" s="762"/>
      <c r="G571" s="762"/>
      <c r="H571" s="762"/>
      <c r="I571" s="762"/>
      <c r="J571" s="762"/>
      <c r="K571" s="762"/>
      <c r="L571" s="762"/>
      <c r="M571" s="762"/>
      <c r="N571" s="111"/>
      <c r="O571" s="441"/>
      <c r="P571" s="111"/>
      <c r="Q571" s="115"/>
      <c r="T571" s="101"/>
      <c r="U571" s="101"/>
      <c r="V571" s="441"/>
      <c r="W571" s="441"/>
      <c r="X571" s="441"/>
      <c r="Y571" s="441"/>
      <c r="Z571" s="441"/>
      <c r="AA571" s="441"/>
      <c r="AB571" s="441"/>
      <c r="AC571" s="111"/>
      <c r="AD571" s="115"/>
    </row>
    <row r="572" spans="1:30" x14ac:dyDescent="0.2">
      <c r="A572" s="101"/>
      <c r="B572" s="101"/>
      <c r="C572" s="762"/>
      <c r="D572" s="762"/>
      <c r="E572" s="762"/>
      <c r="F572" s="762"/>
      <c r="G572" s="762"/>
      <c r="H572" s="762"/>
      <c r="I572" s="762"/>
      <c r="J572" s="762"/>
      <c r="K572" s="762"/>
      <c r="L572" s="762"/>
      <c r="M572" s="762"/>
      <c r="N572" s="111"/>
      <c r="O572" s="441"/>
      <c r="P572" s="111"/>
      <c r="Q572" s="115"/>
      <c r="T572" s="101"/>
      <c r="U572" s="101"/>
      <c r="V572" s="441"/>
      <c r="W572" s="441"/>
      <c r="X572" s="441"/>
      <c r="Y572" s="441"/>
      <c r="Z572" s="441"/>
      <c r="AA572" s="441"/>
      <c r="AB572" s="441"/>
      <c r="AC572" s="111"/>
      <c r="AD572" s="115"/>
    </row>
    <row r="573" spans="1:30" x14ac:dyDescent="0.2">
      <c r="A573" s="101"/>
      <c r="B573" s="101"/>
      <c r="C573" s="762"/>
      <c r="D573" s="762"/>
      <c r="E573" s="762"/>
      <c r="F573" s="762"/>
      <c r="G573" s="762"/>
      <c r="H573" s="762"/>
      <c r="I573" s="762"/>
      <c r="J573" s="762"/>
      <c r="K573" s="762"/>
      <c r="L573" s="762"/>
      <c r="M573" s="762"/>
      <c r="N573" s="111"/>
      <c r="O573" s="441"/>
      <c r="P573" s="111"/>
      <c r="Q573" s="115"/>
      <c r="T573" s="101"/>
      <c r="U573" s="101"/>
      <c r="V573" s="101"/>
      <c r="W573" s="101"/>
      <c r="X573" s="101"/>
      <c r="Y573" s="101"/>
      <c r="Z573" s="101"/>
      <c r="AA573" s="441"/>
      <c r="AB573" s="441"/>
      <c r="AC573" s="111"/>
      <c r="AD573" s="115"/>
    </row>
    <row r="574" spans="1:30" x14ac:dyDescent="0.2">
      <c r="A574" s="101"/>
      <c r="B574" s="101"/>
      <c r="C574" s="101"/>
      <c r="D574" s="101"/>
      <c r="E574" s="101"/>
      <c r="F574" s="101"/>
      <c r="G574" s="101"/>
      <c r="H574" s="101"/>
      <c r="I574" s="101"/>
      <c r="J574" s="101"/>
      <c r="K574" s="101"/>
      <c r="L574" s="101"/>
      <c r="M574" s="101"/>
      <c r="N574" s="111"/>
      <c r="O574" s="101"/>
      <c r="P574" s="111"/>
      <c r="Q574" s="115"/>
      <c r="T574" s="101"/>
      <c r="U574" s="101"/>
      <c r="V574" s="106"/>
      <c r="W574" s="106"/>
      <c r="X574" s="106"/>
      <c r="Y574" s="106"/>
      <c r="Z574" s="106"/>
      <c r="AA574" s="101"/>
      <c r="AB574" s="101"/>
      <c r="AC574" s="112"/>
      <c r="AD574" s="116"/>
    </row>
    <row r="575" spans="1:30" x14ac:dyDescent="0.2">
      <c r="A575" s="101"/>
      <c r="B575" s="101"/>
      <c r="C575" s="106"/>
      <c r="D575" s="106"/>
      <c r="E575" s="106"/>
      <c r="F575" s="106"/>
      <c r="G575" s="106"/>
      <c r="H575" s="106"/>
      <c r="I575" s="106"/>
      <c r="J575" s="106"/>
      <c r="K575" s="106"/>
      <c r="L575" s="106"/>
      <c r="M575" s="106"/>
      <c r="N575" s="112"/>
      <c r="O575" s="106"/>
      <c r="P575" s="112"/>
      <c r="Q575" s="116"/>
      <c r="T575" s="107"/>
      <c r="U575" s="107"/>
      <c r="V575" s="108"/>
      <c r="W575" s="108"/>
      <c r="X575" s="108"/>
      <c r="Y575" s="108"/>
      <c r="Z575" s="108"/>
      <c r="AA575" s="106"/>
      <c r="AB575" s="106"/>
      <c r="AC575" s="113"/>
      <c r="AD575" s="117"/>
    </row>
    <row r="576" spans="1:30" x14ac:dyDescent="0.2">
      <c r="A576" s="107"/>
      <c r="B576" s="107"/>
      <c r="C576" s="108"/>
      <c r="D576" s="108"/>
      <c r="E576" s="108"/>
      <c r="F576" s="108"/>
      <c r="G576" s="108"/>
      <c r="H576" s="108"/>
      <c r="I576" s="108"/>
      <c r="J576" s="108"/>
      <c r="K576" s="108"/>
      <c r="L576" s="108"/>
      <c r="M576" s="108"/>
      <c r="N576" s="113"/>
      <c r="O576" s="108"/>
      <c r="P576" s="113"/>
      <c r="Q576" s="117"/>
      <c r="T576" s="107"/>
      <c r="U576" s="107"/>
      <c r="V576" s="108"/>
      <c r="W576" s="108"/>
      <c r="X576" s="108"/>
      <c r="Y576" s="108"/>
      <c r="Z576" s="108"/>
      <c r="AA576" s="108"/>
      <c r="AB576" s="108"/>
      <c r="AC576" s="113"/>
      <c r="AD576" s="117"/>
    </row>
    <row r="577" spans="1:30" x14ac:dyDescent="0.2">
      <c r="A577" s="107"/>
      <c r="B577" s="107"/>
      <c r="C577" s="108"/>
      <c r="D577" s="108"/>
      <c r="E577" s="108"/>
      <c r="F577" s="108"/>
      <c r="G577" s="108"/>
      <c r="H577" s="108"/>
      <c r="I577" s="108"/>
      <c r="J577" s="108"/>
      <c r="K577" s="108"/>
      <c r="L577" s="108"/>
      <c r="M577" s="108"/>
      <c r="N577" s="113"/>
      <c r="O577" s="108"/>
      <c r="P577" s="113"/>
      <c r="Q577" s="117"/>
      <c r="T577" s="107"/>
      <c r="U577" s="107"/>
      <c r="V577" s="108"/>
      <c r="W577" s="108"/>
      <c r="X577" s="108"/>
      <c r="Y577" s="108"/>
      <c r="Z577" s="108"/>
      <c r="AA577" s="108"/>
      <c r="AB577" s="108"/>
      <c r="AC577" s="113"/>
      <c r="AD577" s="117"/>
    </row>
    <row r="578" spans="1:30" x14ac:dyDescent="0.2">
      <c r="A578" s="107"/>
      <c r="B578" s="107"/>
      <c r="C578" s="108"/>
      <c r="D578" s="108"/>
      <c r="E578" s="108"/>
      <c r="F578" s="108"/>
      <c r="G578" s="108"/>
      <c r="H578" s="108"/>
      <c r="I578" s="108"/>
      <c r="J578" s="108"/>
      <c r="K578" s="108"/>
      <c r="L578" s="108"/>
      <c r="M578" s="108"/>
      <c r="N578" s="113"/>
      <c r="O578" s="108"/>
      <c r="P578" s="113"/>
      <c r="Q578" s="117"/>
      <c r="T578" s="107"/>
      <c r="U578" s="107"/>
      <c r="V578" s="108"/>
      <c r="W578" s="108"/>
      <c r="X578" s="108"/>
      <c r="Y578" s="108"/>
      <c r="Z578" s="108"/>
      <c r="AA578" s="108"/>
      <c r="AB578" s="108"/>
      <c r="AC578" s="113"/>
      <c r="AD578" s="117"/>
    </row>
    <row r="579" spans="1:30" x14ac:dyDescent="0.2">
      <c r="A579" s="107"/>
      <c r="B579" s="107"/>
      <c r="C579" s="108"/>
      <c r="D579" s="108"/>
      <c r="E579" s="108"/>
      <c r="F579" s="108"/>
      <c r="G579" s="108"/>
      <c r="H579" s="108"/>
      <c r="I579" s="108"/>
      <c r="J579" s="108"/>
      <c r="K579" s="108"/>
      <c r="L579" s="108"/>
      <c r="M579" s="108"/>
      <c r="N579" s="113"/>
      <c r="O579" s="108"/>
      <c r="P579" s="113"/>
      <c r="Q579" s="117"/>
      <c r="T579" s="107"/>
      <c r="U579" s="107"/>
      <c r="V579" s="108"/>
      <c r="W579" s="108"/>
      <c r="X579" s="108"/>
      <c r="Y579" s="108"/>
      <c r="Z579" s="108"/>
      <c r="AA579" s="108"/>
      <c r="AB579" s="108"/>
      <c r="AC579" s="113"/>
      <c r="AD579" s="117"/>
    </row>
    <row r="580" spans="1:30" x14ac:dyDescent="0.2">
      <c r="A580" s="107"/>
      <c r="B580" s="107"/>
      <c r="C580" s="108"/>
      <c r="D580" s="108"/>
      <c r="E580" s="108"/>
      <c r="F580" s="108"/>
      <c r="G580" s="108"/>
      <c r="H580" s="108"/>
      <c r="I580" s="108"/>
      <c r="J580" s="108"/>
      <c r="K580" s="108"/>
      <c r="L580" s="108"/>
      <c r="M580" s="108"/>
      <c r="N580" s="113"/>
      <c r="O580" s="108"/>
      <c r="P580" s="113"/>
      <c r="Q580" s="117"/>
      <c r="T580" s="107"/>
      <c r="U580" s="107"/>
      <c r="V580" s="108"/>
      <c r="W580" s="108"/>
      <c r="X580" s="108"/>
      <c r="Y580" s="108"/>
      <c r="Z580" s="108"/>
      <c r="AA580" s="108"/>
      <c r="AB580" s="108"/>
      <c r="AC580" s="113"/>
      <c r="AD580" s="117"/>
    </row>
    <row r="581" spans="1:30" x14ac:dyDescent="0.2">
      <c r="A581" s="107"/>
      <c r="B581" s="107"/>
      <c r="C581" s="108"/>
      <c r="D581" s="108"/>
      <c r="E581" s="108"/>
      <c r="F581" s="108"/>
      <c r="G581" s="108"/>
      <c r="H581" s="108"/>
      <c r="I581" s="108"/>
      <c r="J581" s="108"/>
      <c r="K581" s="108"/>
      <c r="L581" s="108"/>
      <c r="M581" s="108"/>
      <c r="N581" s="113"/>
      <c r="O581" s="108"/>
      <c r="P581" s="113"/>
      <c r="Q581" s="117"/>
      <c r="T581" s="107"/>
      <c r="U581" s="107"/>
      <c r="V581" s="108"/>
      <c r="W581" s="108"/>
      <c r="X581" s="108"/>
      <c r="Y581" s="108"/>
      <c r="Z581" s="108"/>
      <c r="AA581" s="108"/>
      <c r="AB581" s="108"/>
      <c r="AC581" s="113"/>
      <c r="AD581" s="117"/>
    </row>
    <row r="582" spans="1:30" x14ac:dyDescent="0.2">
      <c r="A582" s="107"/>
      <c r="B582" s="107"/>
      <c r="C582" s="108"/>
      <c r="D582" s="108"/>
      <c r="E582" s="108"/>
      <c r="F582" s="108"/>
      <c r="G582" s="108"/>
      <c r="H582" s="108"/>
      <c r="I582" s="108"/>
      <c r="J582" s="108"/>
      <c r="K582" s="108"/>
      <c r="L582" s="108"/>
      <c r="M582" s="108"/>
      <c r="N582" s="113"/>
      <c r="O582" s="108"/>
      <c r="P582" s="113"/>
      <c r="Q582" s="117"/>
      <c r="AA582" s="108"/>
      <c r="AB582" s="108"/>
    </row>
  </sheetData>
  <mergeCells count="108">
    <mergeCell ref="C570:M570"/>
    <mergeCell ref="C571:M571"/>
    <mergeCell ref="C572:M572"/>
    <mergeCell ref="C573:M573"/>
    <mergeCell ref="A75:A77"/>
    <mergeCell ref="S75:S77"/>
    <mergeCell ref="A78:A80"/>
    <mergeCell ref="S78:S80"/>
    <mergeCell ref="A81:B81"/>
    <mergeCell ref="S81:T81"/>
    <mergeCell ref="A66:A68"/>
    <mergeCell ref="S66:S68"/>
    <mergeCell ref="A69:A71"/>
    <mergeCell ref="S69:S71"/>
    <mergeCell ref="A72:A74"/>
    <mergeCell ref="S72:S74"/>
    <mergeCell ref="AG58:AH58"/>
    <mergeCell ref="AI58:AI59"/>
    <mergeCell ref="A60:A62"/>
    <mergeCell ref="S60:S62"/>
    <mergeCell ref="A63:A65"/>
    <mergeCell ref="S63:S65"/>
    <mergeCell ref="Q58:Q59"/>
    <mergeCell ref="S58:T59"/>
    <mergeCell ref="U58:X58"/>
    <mergeCell ref="Y58:AB58"/>
    <mergeCell ref="AC58:AD58"/>
    <mergeCell ref="AE58:AF58"/>
    <mergeCell ref="D55:Q55"/>
    <mergeCell ref="V55:AI55"/>
    <mergeCell ref="D56:Q56"/>
    <mergeCell ref="V56:AI56"/>
    <mergeCell ref="A58:B59"/>
    <mergeCell ref="C58:F58"/>
    <mergeCell ref="G58:J58"/>
    <mergeCell ref="K58:L58"/>
    <mergeCell ref="M58:N58"/>
    <mergeCell ref="O58:P58"/>
    <mergeCell ref="A51:B56"/>
    <mergeCell ref="C51:Q51"/>
    <mergeCell ref="S51:T56"/>
    <mergeCell ref="U51:AI51"/>
    <mergeCell ref="D52:Q52"/>
    <mergeCell ref="V52:AI52"/>
    <mergeCell ref="D53:Q53"/>
    <mergeCell ref="V53:AI53"/>
    <mergeCell ref="D54:Q54"/>
    <mergeCell ref="V54:AI54"/>
    <mergeCell ref="M42:P42"/>
    <mergeCell ref="AE42:AH42"/>
    <mergeCell ref="A43:C45"/>
    <mergeCell ref="K43:K49"/>
    <mergeCell ref="L43:L49"/>
    <mergeCell ref="S43:U45"/>
    <mergeCell ref="AC43:AC49"/>
    <mergeCell ref="AD43:AD49"/>
    <mergeCell ref="A34:A36"/>
    <mergeCell ref="S34:S36"/>
    <mergeCell ref="A37:A39"/>
    <mergeCell ref="S37:S39"/>
    <mergeCell ref="A40:B40"/>
    <mergeCell ref="S40:T40"/>
    <mergeCell ref="A25:A27"/>
    <mergeCell ref="S25:S27"/>
    <mergeCell ref="A28:A30"/>
    <mergeCell ref="S28:S30"/>
    <mergeCell ref="A31:A33"/>
    <mergeCell ref="S31:S33"/>
    <mergeCell ref="AG17:AH17"/>
    <mergeCell ref="AI17:AI18"/>
    <mergeCell ref="A19:A21"/>
    <mergeCell ref="S19:S21"/>
    <mergeCell ref="A22:A24"/>
    <mergeCell ref="S22:S24"/>
    <mergeCell ref="Q17:Q18"/>
    <mergeCell ref="S17:T18"/>
    <mergeCell ref="U17:X17"/>
    <mergeCell ref="Y17:AB17"/>
    <mergeCell ref="AC17:AD17"/>
    <mergeCell ref="AE17:AF17"/>
    <mergeCell ref="D15:Q15"/>
    <mergeCell ref="V15:AI15"/>
    <mergeCell ref="A17:B18"/>
    <mergeCell ref="C17:F17"/>
    <mergeCell ref="G17:J17"/>
    <mergeCell ref="K17:L17"/>
    <mergeCell ref="M17:N17"/>
    <mergeCell ref="O17:P17"/>
    <mergeCell ref="A10:B15"/>
    <mergeCell ref="C10:Q10"/>
    <mergeCell ref="S10:T15"/>
    <mergeCell ref="U10:AI10"/>
    <mergeCell ref="D11:Q11"/>
    <mergeCell ref="V11:AI11"/>
    <mergeCell ref="D12:Q12"/>
    <mergeCell ref="V12:AI12"/>
    <mergeCell ref="D13:Q13"/>
    <mergeCell ref="V13:AI13"/>
    <mergeCell ref="M1:P1"/>
    <mergeCell ref="AE1:AH1"/>
    <mergeCell ref="A2:C4"/>
    <mergeCell ref="K2:K8"/>
    <mergeCell ref="L2:L8"/>
    <mergeCell ref="S2:U4"/>
    <mergeCell ref="AC2:AC8"/>
    <mergeCell ref="AD2:AD8"/>
    <mergeCell ref="D14:Q14"/>
    <mergeCell ref="V14:AI14"/>
  </mergeCells>
  <conditionalFormatting sqref="AD2">
    <cfRule type="cellIs" dxfId="231" priority="104" operator="notEqual">
      <formula>0</formula>
    </cfRule>
  </conditionalFormatting>
  <conditionalFormatting sqref="L2">
    <cfRule type="cellIs" dxfId="230" priority="107" operator="notEqual">
      <formula>0</formula>
    </cfRule>
  </conditionalFormatting>
  <conditionalFormatting sqref="F3">
    <cfRule type="cellIs" dxfId="229" priority="106" operator="notEqual">
      <formula>IF(OR(COUNT(C19:C21)&lt;&gt;0,COUNT(G19:G21)&lt;&gt;0),1,0)+IF(OR(COUNT(C22:C24)&lt;&gt;0,COUNT(G22:G24)&lt;&gt;0),1,0)+IF(OR(COUNT(C25:C27)&lt;&gt;0,COUNT(G25:G27)&lt;&gt;0),1,0)+IF(OR(COUNT(C28:C30)&lt;&gt;0,COUNT(G28:G30)&lt;&gt;0),1,0)+IF(OR(COUNT(C31:C33)&lt;&gt;0,COUNT(G31:G33)&lt;&gt;0),1,0)+IF(OR(COUNT(C34:C36)&lt;&gt;0,COUNT(G34:G36)&lt;&gt;0),1,0)+IF(OR(COUNT(C37:C39)&lt;&gt;0,COUNT(G37:G39)&lt;&gt;0),1,0)</formula>
    </cfRule>
  </conditionalFormatting>
  <conditionalFormatting sqref="X3">
    <cfRule type="cellIs" dxfId="228" priority="105" operator="notEqual">
      <formula>IF(OR(COUNT(U19:U21)&lt;&gt;0,COUNT(Y19:Y21)&lt;&gt;0),1,0)+IF(OR(COUNT(U22:U24)&lt;&gt;0,COUNT(Y22:Y24)&lt;&gt;0),1,0)+IF(OR(COUNT(U25:U27)&lt;&gt;0,COUNT(Y25:Y27)&lt;&gt;0),1,0)+IF(OR(COUNT(U28:U30)&lt;&gt;0,COUNT(Y28:Y30)&lt;&gt;0),1,0)+IF(OR(COUNT(U31:U33)&lt;&gt;0,COUNT(Y31:Y33)&lt;&gt;0),1,0)+IF(OR(COUNT(U34:U36)&lt;&gt;0,COUNT(Y34:Y36)&lt;&gt;0),1,0)+IF(OR(COUNT(U37:U39)&lt;&gt;0,COUNT(Y37:Y39)&lt;&gt;0),1,0)</formula>
    </cfRule>
  </conditionalFormatting>
  <conditionalFormatting sqref="C40">
    <cfRule type="cellIs" dxfId="227" priority="81" operator="between">
      <formula>0.9*SUM($C$19:$C$39)</formula>
      <formula>1.1*SUM($C$19:$C$39)</formula>
    </cfRule>
  </conditionalFormatting>
  <conditionalFormatting sqref="K40">
    <cfRule type="cellIs" dxfId="226" priority="80" operator="between">
      <formula>0.9*SUM(K19:K39)</formula>
      <formula>1.1*SUM(K19:K39)</formula>
    </cfRule>
  </conditionalFormatting>
  <conditionalFormatting sqref="M40">
    <cfRule type="cellIs" dxfId="225" priority="79" operator="between">
      <formula>0.9*SUM(M19:M39)</formula>
      <formula>1.1*SUM(M19:M39)</formula>
    </cfRule>
  </conditionalFormatting>
  <conditionalFormatting sqref="O40">
    <cfRule type="cellIs" dxfId="224" priority="78" operator="between">
      <formula>0.9*SUM(O19:O39)</formula>
      <formula>1.1*SUM(O19:O39)</formula>
    </cfRule>
  </conditionalFormatting>
  <conditionalFormatting sqref="I40">
    <cfRule type="cellIs" dxfId="223" priority="77" operator="between">
      <formula>0.9*$G$40</formula>
      <formula>1.1*$G$40</formula>
    </cfRule>
  </conditionalFormatting>
  <conditionalFormatting sqref="L40">
    <cfRule type="cellIs" dxfId="222" priority="76" operator="between">
      <formula>0.9*$K$40</formula>
      <formula>1.1*$K$40</formula>
    </cfRule>
  </conditionalFormatting>
  <conditionalFormatting sqref="N40">
    <cfRule type="cellIs" dxfId="221" priority="75" operator="between">
      <formula>0.9*$M$40</formula>
      <formula>1.1*$M$40</formula>
    </cfRule>
  </conditionalFormatting>
  <conditionalFormatting sqref="P40">
    <cfRule type="cellIs" dxfId="220" priority="74" operator="between">
      <formula>0.9*$O$40</formula>
      <formula>1.1*$O$40</formula>
    </cfRule>
  </conditionalFormatting>
  <conditionalFormatting sqref="U40">
    <cfRule type="cellIs" dxfId="219" priority="73" operator="between">
      <formula>0.9*SUM(U19:U39)</formula>
      <formula>1.1*SUM(U19:U39)</formula>
    </cfRule>
  </conditionalFormatting>
  <conditionalFormatting sqref="Y40">
    <cfRule type="cellIs" dxfId="218" priority="72" operator="between">
      <formula>0.9*SUM(Y19:Y39)</formula>
      <formula>1.1*SUM(U19:Y39)</formula>
    </cfRule>
  </conditionalFormatting>
  <conditionalFormatting sqref="AC40">
    <cfRule type="cellIs" dxfId="217" priority="71" operator="between">
      <formula>0.9*SUM(AC19:AC39)</formula>
      <formula>1.1*SUM(AC19:AC39)</formula>
    </cfRule>
  </conditionalFormatting>
  <conditionalFormatting sqref="AE40">
    <cfRule type="cellIs" dxfId="216" priority="70" operator="between">
      <formula>0.9*SUM(AE19:AE39)</formula>
      <formula>1.1*SUM(AE19:AE39)</formula>
    </cfRule>
  </conditionalFormatting>
  <conditionalFormatting sqref="AG40">
    <cfRule type="cellIs" dxfId="215" priority="69" operator="between">
      <formula>0.9*SUM(AG19:AG39)</formula>
      <formula>1.1*SUM(AG19:AG39)</formula>
    </cfRule>
  </conditionalFormatting>
  <conditionalFormatting sqref="W40">
    <cfRule type="cellIs" dxfId="214" priority="68" operator="between">
      <formula>0.9*$U$40</formula>
      <formula>1.1*$U$40</formula>
    </cfRule>
  </conditionalFormatting>
  <conditionalFormatting sqref="AA40">
    <cfRule type="cellIs" dxfId="213" priority="67" operator="between">
      <formula>0.9*$Y$40</formula>
      <formula>1.1*$Y$40</formula>
    </cfRule>
  </conditionalFormatting>
  <conditionalFormatting sqref="AD40">
    <cfRule type="cellIs" dxfId="212" priority="66" operator="between">
      <formula>0.9*$AC$40</formula>
      <formula>1.1*$AC$40</formula>
    </cfRule>
  </conditionalFormatting>
  <conditionalFormatting sqref="AF40">
    <cfRule type="cellIs" dxfId="211" priority="65" operator="between">
      <formula>0.9*$AE$40</formula>
      <formula>1.1*$AE$40</formula>
    </cfRule>
  </conditionalFormatting>
  <conditionalFormatting sqref="AH40">
    <cfRule type="cellIs" dxfId="210" priority="64" operator="between">
      <formula>0.9*$AG$40</formula>
      <formula>1.1*$AG$40</formula>
    </cfRule>
  </conditionalFormatting>
  <conditionalFormatting sqref="G40">
    <cfRule type="cellIs" dxfId="209" priority="63" operator="between">
      <formula>0.9*SUM($G$19:$G$39)</formula>
      <formula>1.1*SUM($G$19:$G$39)</formula>
    </cfRule>
  </conditionalFormatting>
  <conditionalFormatting sqref="E40">
    <cfRule type="cellIs" dxfId="208" priority="62" operator="between">
      <formula>0.9*$C$40</formula>
      <formula>1.1*$C$40</formula>
    </cfRule>
  </conditionalFormatting>
  <conditionalFormatting sqref="C81">
    <cfRule type="cellIs" dxfId="207" priority="61" operator="between">
      <formula>0.9*SUM(C60:C80)</formula>
      <formula>1.1*SUM(C60:C80)</formula>
    </cfRule>
  </conditionalFormatting>
  <conditionalFormatting sqref="G81">
    <cfRule type="cellIs" dxfId="206" priority="60" operator="between">
      <formula>0.9*SUM(G60:G80)</formula>
      <formula>1.1*SUM(G60:G80)</formula>
    </cfRule>
  </conditionalFormatting>
  <conditionalFormatting sqref="K81">
    <cfRule type="cellIs" dxfId="205" priority="59" operator="between">
      <formula>0.9*SUM(K60:K80)</formula>
      <formula>1.1*SUM(K60:K80)</formula>
    </cfRule>
  </conditionalFormatting>
  <conditionalFormatting sqref="M81">
    <cfRule type="cellIs" dxfId="204" priority="58" operator="between">
      <formula>0.9*SUM(M60:M80)</formula>
      <formula>1.1*SUM(M60:M80)</formula>
    </cfRule>
  </conditionalFormatting>
  <conditionalFormatting sqref="O81">
    <cfRule type="cellIs" dxfId="203" priority="57" operator="between">
      <formula>0.9*SUM(O60:O80)</formula>
      <formula>1.1*SUM(O60:O80)</formula>
    </cfRule>
  </conditionalFormatting>
  <conditionalFormatting sqref="E81">
    <cfRule type="cellIs" dxfId="202" priority="56" operator="between">
      <formula>0.9*$C$81</formula>
      <formula>1.1*$C$81</formula>
    </cfRule>
  </conditionalFormatting>
  <conditionalFormatting sqref="I81">
    <cfRule type="cellIs" dxfId="201" priority="55" operator="between">
      <formula>0.9*$G$81</formula>
      <formula>1.1*$G$81</formula>
    </cfRule>
  </conditionalFormatting>
  <conditionalFormatting sqref="L81">
    <cfRule type="cellIs" dxfId="200" priority="54" operator="between">
      <formula>0.9*$K$81</formula>
      <formula>1.1*$K$81</formula>
    </cfRule>
  </conditionalFormatting>
  <conditionalFormatting sqref="N81">
    <cfRule type="cellIs" dxfId="199" priority="53" operator="between">
      <formula>0.9*$M$81</formula>
      <formula>1.1*$M$81</formula>
    </cfRule>
  </conditionalFormatting>
  <conditionalFormatting sqref="P81">
    <cfRule type="cellIs" dxfId="198" priority="52" operator="between">
      <formula>0.9*$O$81</formula>
      <formula>1.1*$O$81</formula>
    </cfRule>
  </conditionalFormatting>
  <conditionalFormatting sqref="U81">
    <cfRule type="cellIs" dxfId="197" priority="51" operator="between">
      <formula>0.9*SUM(U60:U80)</formula>
      <formula>1.1*SUM(U60:U80)</formula>
    </cfRule>
  </conditionalFormatting>
  <conditionalFormatting sqref="Y81">
    <cfRule type="cellIs" dxfId="196" priority="50" operator="between">
      <formula>0.9*SUM(Y60:Y80)</formula>
      <formula>1.1*SUM(Y60:Y80)</formula>
    </cfRule>
  </conditionalFormatting>
  <conditionalFormatting sqref="AC81">
    <cfRule type="cellIs" dxfId="195" priority="49" operator="between">
      <formula>0.9*SUM(AC60:AC80)</formula>
      <formula>1.1*SUM(AC60:AC80)</formula>
    </cfRule>
  </conditionalFormatting>
  <conditionalFormatting sqref="AE81">
    <cfRule type="cellIs" dxfId="194" priority="48" operator="between">
      <formula>0.9*SUM(AE60:AE80)</formula>
      <formula>1.1*SUM(AE60:AE80)</formula>
    </cfRule>
  </conditionalFormatting>
  <conditionalFormatting sqref="AG81">
    <cfRule type="cellIs" dxfId="193" priority="47" operator="between">
      <formula>0.9*SUM(AG60:AG80)</formula>
      <formula>1.1*SUM(AG60:AG80)</formula>
    </cfRule>
  </conditionalFormatting>
  <conditionalFormatting sqref="W81">
    <cfRule type="cellIs" dxfId="192" priority="46" operator="between">
      <formula>0.9*$U$81</formula>
      <formula>1.1*$U$81</formula>
    </cfRule>
  </conditionalFormatting>
  <conditionalFormatting sqref="AA81">
    <cfRule type="cellIs" dxfId="191" priority="45" operator="between">
      <formula>0.9*$Y$81</formula>
      <formula>1.1*$Y$81</formula>
    </cfRule>
  </conditionalFormatting>
  <conditionalFormatting sqref="AD81">
    <cfRule type="cellIs" dxfId="190" priority="44" operator="between">
      <formula>0.9*$AC$81</formula>
      <formula>1.1*$AC$81</formula>
    </cfRule>
  </conditionalFormatting>
  <conditionalFormatting sqref="AF81">
    <cfRule type="cellIs" dxfId="189" priority="43" operator="between">
      <formula>0.9*$AE$81</formula>
      <formula>1.1*$AE$81</formula>
    </cfRule>
  </conditionalFormatting>
  <conditionalFormatting sqref="AH81">
    <cfRule type="cellIs" dxfId="188" priority="42" operator="between">
      <formula>0.9*$AG$81</formula>
      <formula>1.1*$AG$81</formula>
    </cfRule>
  </conditionalFormatting>
  <conditionalFormatting sqref="X5">
    <cfRule type="cellIs" dxfId="187" priority="39" operator="notEqual">
      <formula>COUNT($AC$19:$AC$39)</formula>
    </cfRule>
  </conditionalFormatting>
  <conditionalFormatting sqref="F5">
    <cfRule type="cellIs" dxfId="186" priority="38" operator="notEqual">
      <formula>COUNT($K$19:$K$39)</formula>
    </cfRule>
  </conditionalFormatting>
  <conditionalFormatting sqref="F44">
    <cfRule type="cellIs" dxfId="185" priority="37" operator="notEqual">
      <formula>IF(OR(COUNT(C60:C62)&lt;&gt;0,COUNT(G60:G62)&lt;&gt;0),1,0)+IF(OR(COUNT(C63:C65)&lt;&gt;0,COUNT(G63:G65)&lt;&gt;0),1,0)+IF(OR(COUNT(C66:C68)&lt;&gt;0,COUNT(G66:G68)&lt;&gt;0),1,0)+IF(OR(COUNT(C69:C71)&lt;&gt;0,COUNT(G69:G71)&lt;&gt;0),1,0)+IF(OR(COUNT(C72:C74)&lt;&gt;0,COUNT(G72:G74)&lt;&gt;0),1,0)+IF(OR(COUNT(C75:C77)&lt;&gt;0,COUNT(G75:G77)&lt;&gt;0),1,0)+IF(OR(COUNT(C78:C80)&lt;&gt;0,COUNT(G78:G80)&lt;&gt;0),1,0)</formula>
    </cfRule>
  </conditionalFormatting>
  <conditionalFormatting sqref="X44">
    <cfRule type="cellIs" dxfId="184" priority="36" operator="notEqual">
      <formula>IF(OR(COUNT(U60:U62)&lt;&gt;0,COUNT(Y60:Y62)&lt;&gt;0),1,0)+IF(OR(COUNT(U63:U65)&lt;&gt;0,COUNT(Y63:Y65)&lt;&gt;0),1,0)+IF(OR(COUNT(U66:U68)&lt;&gt;0,COUNT(Y66:Y68)&lt;&gt;0),1,0)+IF(OR(COUNT(U69:U71)&lt;&gt;0,COUNT(Y69:Y71)&lt;&gt;0),1,0)+IF(OR(COUNT(U72:U74)&lt;&gt;0,COUNT(Y72:Y74)&lt;&gt;0),1,0)+IF(OR(COUNT(U75:U77)&lt;&gt;0,COUNT(Y75:Y77)&lt;&gt;0),1,0)+IF(OR(COUNT(U78:U80)&lt;&gt;0,COUNT(Y78:Y80)&lt;&gt;0),1,0)</formula>
    </cfRule>
  </conditionalFormatting>
  <conditionalFormatting sqref="AD43">
    <cfRule type="cellIs" dxfId="183" priority="34" operator="notEqual">
      <formula>0</formula>
    </cfRule>
  </conditionalFormatting>
  <conditionalFormatting sqref="L43">
    <cfRule type="cellIs" dxfId="182" priority="35" operator="notEqual">
      <formula>0</formula>
    </cfRule>
  </conditionalFormatting>
  <conditionalFormatting sqref="X46">
    <cfRule type="cellIs" dxfId="181" priority="33" operator="notEqual">
      <formula>COUNT($AC$60:$AC$80)</formula>
    </cfRule>
  </conditionalFormatting>
  <conditionalFormatting sqref="F46">
    <cfRule type="cellIs" dxfId="180" priority="32" operator="notEqual">
      <formula>COUNT($K$60:$K$80)</formula>
    </cfRule>
  </conditionalFormatting>
  <dataValidations count="3">
    <dataValidation type="decimal" allowBlank="1" showInputMessage="1" showErrorMessage="1" error="Must be blank or values between 0 an 100 inclusice." sqref="Q19:Q39 AI19:AI39 Q60:Q80 AI60:AI80" xr:uid="{8407E40E-0226-4A27-84C0-B433C1731FB1}">
      <formula1>0</formula1>
      <formula2>100</formula2>
    </dataValidation>
    <dataValidation type="whole" errorStyle="warning" allowBlank="1" showInputMessage="1" showErrorMessage="1" promptTitle="Integers" prompt="Must be an integer between 1 and 52 inclusive." sqref="W2 E2 E43 W43" xr:uid="{D46B0635-6E41-4221-A642-FD593EA2B141}">
      <formula1>1</formula1>
      <formula2>52</formula2>
    </dataValidation>
    <dataValidation type="list" allowBlank="1" showInputMessage="1" showErrorMessage="1" promptTitle="Phases" sqref="A100:B103 A93:B94 A97:B97" xr:uid="{EB4E49E2-10E0-46BD-A7DF-9BB2F5953F5B}">
      <formula1>$A$89:$A$103</formula1>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20" operator="containsText" id="{74EEC03E-A554-48FB-A710-36DC6F468C30}">
            <xm:f>NOT(ISERROR(SEARCH($BH$7,E4)))</xm:f>
            <xm:f>$BH$7</xm:f>
            <x14:dxf>
              <fill>
                <patternFill>
                  <bgColor rgb="FF00B050"/>
                </patternFill>
              </fill>
            </x14:dxf>
          </x14:cfRule>
          <x14:cfRule type="containsText" priority="21" operator="containsText" id="{1D569D09-F28D-4E7A-9A42-7A2F26B6C349}">
            <xm:f>NOT(ISERROR(SEARCH($BH$6,E4)))</xm:f>
            <xm:f>$BH$6</xm:f>
            <x14:dxf>
              <fill>
                <patternFill>
                  <bgColor theme="3" tint="0.79998168889431442"/>
                </patternFill>
              </fill>
            </x14:dxf>
          </x14:cfRule>
          <x14:cfRule type="containsText" priority="22" operator="containsText" id="{4F112116-EA05-4B83-8461-DD6CBAB3EEB5}">
            <xm:f>NOT(ISERROR(SEARCH($BH$5,E4)))</xm:f>
            <xm:f>$BH$5</xm:f>
            <x14:dxf>
              <fill>
                <patternFill>
                  <bgColor rgb="FF92D050"/>
                </patternFill>
              </fill>
            </x14:dxf>
          </x14:cfRule>
          <x14:cfRule type="containsText" priority="23" operator="containsText" id="{5268D3E7-2EF3-47F6-B6D6-306FC91313AA}">
            <xm:f>NOT(ISERROR(SEARCH($BH$4,E4)))</xm:f>
            <xm:f>$BH$4</xm:f>
            <x14:dxf>
              <fill>
                <patternFill>
                  <bgColor rgb="FF66FF66"/>
                </patternFill>
              </fill>
            </x14:dxf>
          </x14:cfRule>
          <x14:cfRule type="containsText" priority="24" operator="containsText" id="{7ED9ED4F-A0C8-47A9-846B-C4F310E2DEA8}">
            <xm:f>NOT(ISERROR(SEARCH($BH$3,E4)))</xm:f>
            <xm:f>$BH$3</xm:f>
            <x14:dxf>
              <fill>
                <patternFill>
                  <bgColor theme="5" tint="0.59996337778862885"/>
                </patternFill>
              </fill>
            </x14:dxf>
          </x14:cfRule>
          <x14:cfRule type="containsText" priority="25" operator="containsText" id="{60F197EB-E006-4CDA-BB23-B6F70A97D4A0}">
            <xm:f>NOT(ISERROR(SEARCH($BH$2,E4)))</xm:f>
            <xm:f>$BH$2</xm:f>
            <x14:dxf>
              <fill>
                <patternFill>
                  <bgColor theme="5" tint="0.79998168889431442"/>
                </patternFill>
              </fill>
            </x14:dxf>
          </x14:cfRule>
          <xm:sqref>E4</xm:sqref>
        </x14:conditionalFormatting>
        <x14:conditionalFormatting xmlns:xm="http://schemas.microsoft.com/office/excel/2006/main">
          <x14:cfRule type="containsText" priority="14" operator="containsText" id="{F9F46006-D293-48E6-9A42-388F42BD1E9F}">
            <xm:f>NOT(ISERROR(SEARCH($BH$7,W4)))</xm:f>
            <xm:f>$BH$7</xm:f>
            <x14:dxf>
              <fill>
                <patternFill>
                  <bgColor rgb="FF00B050"/>
                </patternFill>
              </fill>
            </x14:dxf>
          </x14:cfRule>
          <x14:cfRule type="containsText" priority="15" operator="containsText" id="{99A42BFA-33F0-43BD-863E-C5F03C2AF7C4}">
            <xm:f>NOT(ISERROR(SEARCH($BH$6,W4)))</xm:f>
            <xm:f>$BH$6</xm:f>
            <x14:dxf>
              <fill>
                <patternFill>
                  <bgColor theme="3" tint="0.79998168889431442"/>
                </patternFill>
              </fill>
            </x14:dxf>
          </x14:cfRule>
          <x14:cfRule type="containsText" priority="16" operator="containsText" id="{BEE45AB4-619A-4CEF-9458-8D99605B505B}">
            <xm:f>NOT(ISERROR(SEARCH($BH$5,W4)))</xm:f>
            <xm:f>$BH$5</xm:f>
            <x14:dxf>
              <fill>
                <patternFill>
                  <bgColor rgb="FF92D050"/>
                </patternFill>
              </fill>
            </x14:dxf>
          </x14:cfRule>
          <x14:cfRule type="containsText" priority="17" operator="containsText" id="{468C84A1-8B7A-4718-8254-E3A502B4F6C5}">
            <xm:f>NOT(ISERROR(SEARCH($BH$4,W4)))</xm:f>
            <xm:f>$BH$4</xm:f>
            <x14:dxf>
              <fill>
                <patternFill>
                  <bgColor rgb="FF66FF66"/>
                </patternFill>
              </fill>
            </x14:dxf>
          </x14:cfRule>
          <x14:cfRule type="containsText" priority="18" operator="containsText" id="{6B2A648E-E646-43C6-912B-91BA5A9690B8}">
            <xm:f>NOT(ISERROR(SEARCH($BH$3,W4)))</xm:f>
            <xm:f>$BH$3</xm:f>
            <x14:dxf>
              <fill>
                <patternFill>
                  <bgColor theme="5" tint="0.59996337778862885"/>
                </patternFill>
              </fill>
            </x14:dxf>
          </x14:cfRule>
          <x14:cfRule type="containsText" priority="19" operator="containsText" id="{827E7187-609B-4C90-9DBB-1C3B2FA7C451}">
            <xm:f>NOT(ISERROR(SEARCH($BH$2,W4)))</xm:f>
            <xm:f>$BH$2</xm:f>
            <x14:dxf>
              <fill>
                <patternFill>
                  <bgColor theme="5" tint="0.79998168889431442"/>
                </patternFill>
              </fill>
            </x14:dxf>
          </x14:cfRule>
          <xm:sqref>W4</xm:sqref>
        </x14:conditionalFormatting>
        <x14:conditionalFormatting xmlns:xm="http://schemas.microsoft.com/office/excel/2006/main">
          <x14:cfRule type="containsText" priority="8" operator="containsText" id="{6CCE23A5-9F9D-4295-A609-3A9BCED92F01}">
            <xm:f>NOT(ISERROR(SEARCH($BH$7,E45)))</xm:f>
            <xm:f>$BH$7</xm:f>
            <x14:dxf>
              <fill>
                <patternFill>
                  <bgColor rgb="FF00B050"/>
                </patternFill>
              </fill>
            </x14:dxf>
          </x14:cfRule>
          <x14:cfRule type="containsText" priority="9" operator="containsText" id="{A8E9EAA3-6ED1-4FBD-8129-CD7957EAEA1D}">
            <xm:f>NOT(ISERROR(SEARCH($BH$6,E45)))</xm:f>
            <xm:f>$BH$6</xm:f>
            <x14:dxf>
              <fill>
                <patternFill>
                  <bgColor theme="3" tint="0.79998168889431442"/>
                </patternFill>
              </fill>
            </x14:dxf>
          </x14:cfRule>
          <x14:cfRule type="containsText" priority="10" operator="containsText" id="{173740AA-3306-4446-B060-9BABC5216261}">
            <xm:f>NOT(ISERROR(SEARCH($BH$5,E45)))</xm:f>
            <xm:f>$BH$5</xm:f>
            <x14:dxf>
              <fill>
                <patternFill>
                  <bgColor rgb="FF92D050"/>
                </patternFill>
              </fill>
            </x14:dxf>
          </x14:cfRule>
          <x14:cfRule type="containsText" priority="11" operator="containsText" id="{7A8C1E52-01C6-43E8-8360-9AE6782B0565}">
            <xm:f>NOT(ISERROR(SEARCH($BH$4,E45)))</xm:f>
            <xm:f>$BH$4</xm:f>
            <x14:dxf>
              <fill>
                <patternFill>
                  <bgColor rgb="FF66FF66"/>
                </patternFill>
              </fill>
            </x14:dxf>
          </x14:cfRule>
          <x14:cfRule type="containsText" priority="12" operator="containsText" id="{FAFD00CB-B988-4FA8-91E8-8FD64FDAE175}">
            <xm:f>NOT(ISERROR(SEARCH($BH$3,E45)))</xm:f>
            <xm:f>$BH$3</xm:f>
            <x14:dxf>
              <fill>
                <patternFill>
                  <bgColor theme="5" tint="0.59996337778862885"/>
                </patternFill>
              </fill>
            </x14:dxf>
          </x14:cfRule>
          <x14:cfRule type="containsText" priority="13" operator="containsText" id="{5D0CB797-4678-4828-8767-D8366BD7DCF4}">
            <xm:f>NOT(ISERROR(SEARCH($BH$2,E45)))</xm:f>
            <xm:f>$BH$2</xm:f>
            <x14:dxf>
              <fill>
                <patternFill>
                  <bgColor theme="5" tint="0.79998168889431442"/>
                </patternFill>
              </fill>
            </x14:dxf>
          </x14:cfRule>
          <xm:sqref>E45</xm:sqref>
        </x14:conditionalFormatting>
        <x14:conditionalFormatting xmlns:xm="http://schemas.microsoft.com/office/excel/2006/main">
          <x14:cfRule type="containsText" priority="2" operator="containsText" id="{967BC486-D47D-4F4D-8A42-BD46F314C8AA}">
            <xm:f>NOT(ISERROR(SEARCH($BH$7,W45)))</xm:f>
            <xm:f>$BH$7</xm:f>
            <x14:dxf>
              <fill>
                <patternFill>
                  <bgColor theme="6" tint="-0.24994659260841701"/>
                </patternFill>
              </fill>
            </x14:dxf>
          </x14:cfRule>
          <x14:cfRule type="containsText" priority="3" operator="containsText" id="{E28A4D30-D559-4B6A-931B-A935354380FA}">
            <xm:f>NOT(ISERROR(SEARCH($BH$6,W45)))</xm:f>
            <xm:f>$BH$6</xm:f>
            <x14:dxf>
              <fill>
                <patternFill>
                  <bgColor theme="3" tint="0.79998168889431442"/>
                </patternFill>
              </fill>
            </x14:dxf>
          </x14:cfRule>
          <x14:cfRule type="containsText" priority="4" operator="containsText" id="{E5647A5D-A30D-4694-8116-137CD3B56B63}">
            <xm:f>NOT(ISERROR(SEARCH($BH$5,W45)))</xm:f>
            <xm:f>$BH$5</xm:f>
            <x14:dxf>
              <fill>
                <patternFill>
                  <bgColor rgb="FF92D050"/>
                </patternFill>
              </fill>
            </x14:dxf>
          </x14:cfRule>
          <x14:cfRule type="containsText" priority="5" operator="containsText" id="{E35EFC8B-902E-4123-B1C9-607005A64273}">
            <xm:f>NOT(ISERROR(SEARCH($BH$4,W45)))</xm:f>
            <xm:f>$BH$4</xm:f>
            <x14:dxf>
              <fill>
                <patternFill>
                  <bgColor rgb="FF66FF66"/>
                </patternFill>
              </fill>
            </x14:dxf>
          </x14:cfRule>
          <x14:cfRule type="containsText" priority="6" operator="containsText" id="{189146DF-B94B-495F-A8CE-BAAF1A225335}">
            <xm:f>NOT(ISERROR(SEARCH($BH$3,W45)))</xm:f>
            <xm:f>$BH$3</xm:f>
            <x14:dxf>
              <fill>
                <patternFill>
                  <bgColor theme="5" tint="0.59996337778862885"/>
                </patternFill>
              </fill>
            </x14:dxf>
          </x14:cfRule>
          <x14:cfRule type="containsText" priority="7" operator="containsText" id="{25A79A69-5B92-4845-8C88-DC8D95BF8E09}">
            <xm:f>NOT(ISERROR(SEARCH($BH$2,W45)))</xm:f>
            <xm:f>$BH$2</xm:f>
            <x14:dxf>
              <fill>
                <patternFill>
                  <bgColor theme="5" tint="0.79998168889431442"/>
                </patternFill>
              </fill>
            </x14:dxf>
          </x14:cfRule>
          <xm:sqref>W45</xm:sqref>
        </x14:conditionalFormatting>
        <x14:conditionalFormatting xmlns:xm="http://schemas.microsoft.com/office/excel/2006/main">
          <x14:cfRule type="containsText" priority="1" operator="containsText" id="{5867540A-F928-4B1C-9B59-BBAE465C38FF}">
            <xm:f>NOT(ISERROR(SEARCH($BG$4,E4)))</xm:f>
            <xm:f>$BG$4</xm:f>
            <x14:dxf>
              <fill>
                <patternFill patternType="none">
                  <bgColor auto="1"/>
                </patternFill>
              </fill>
            </x14:dxf>
          </x14:cfRule>
          <xm:sqref>E4 E45 W4 W45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0DB7940-FA84-4352-BEA2-B19FB0A47820}">
          <x14:formula1>
            <xm:f>'Basic Athlete Data'!$K$34:$K$47</xm:f>
          </x14:formula1>
          <xm:sqref>M2:M8 O2:O8 AE2:AE8 AG2:AG8 O43:O49 M43:M49 AE43:AE49 AG43:AG49</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E7374-0AA5-40BA-99CF-018E5A180933}">
  <sheetPr>
    <tabColor rgb="FFFFC000"/>
  </sheetPr>
  <dimension ref="A1:BI582"/>
  <sheetViews>
    <sheetView zoomScaleNormal="100" workbookViewId="0">
      <selection activeCell="D52" sqref="D52:Q52"/>
    </sheetView>
  </sheetViews>
  <sheetFormatPr defaultColWidth="17.28515625" defaultRowHeight="12.75" x14ac:dyDescent="0.2"/>
  <cols>
    <col min="1" max="1" width="15.7109375" style="118" customWidth="1"/>
    <col min="2" max="2" width="4.5703125" style="118" customWidth="1"/>
    <col min="3" max="13" width="11.140625" style="118" customWidth="1"/>
    <col min="14" max="14" width="11.140625" style="110" customWidth="1"/>
    <col min="15" max="15" width="11.140625" style="118" customWidth="1"/>
    <col min="16" max="16" width="11.140625" style="110" customWidth="1"/>
    <col min="17" max="17" width="11.140625" style="91" customWidth="1"/>
    <col min="18" max="18" width="1.42578125" style="27" customWidth="1"/>
    <col min="19" max="19" width="13.7109375" style="118" customWidth="1"/>
    <col min="20" max="20" width="5.140625" style="118" customWidth="1"/>
    <col min="21" max="28" width="11.140625" style="118" customWidth="1"/>
    <col min="29" max="29" width="11.140625" style="110" customWidth="1"/>
    <col min="30" max="30" width="11.140625" style="91" customWidth="1"/>
    <col min="31" max="35" width="11.140625" style="118" customWidth="1"/>
    <col min="36" max="16384" width="17.28515625" style="118"/>
  </cols>
  <sheetData>
    <row r="1" spans="1:61" ht="16.5" thickBot="1" x14ac:dyDescent="0.3">
      <c r="M1" s="765" t="s">
        <v>214</v>
      </c>
      <c r="N1" s="766"/>
      <c r="O1" s="766"/>
      <c r="P1" s="767"/>
      <c r="AE1" s="765" t="s">
        <v>214</v>
      </c>
      <c r="AF1" s="766"/>
      <c r="AG1" s="766"/>
      <c r="AH1" s="767"/>
      <c r="BG1" s="166" t="s">
        <v>19</v>
      </c>
      <c r="BH1" s="166" t="s">
        <v>18</v>
      </c>
      <c r="BI1" s="166" t="s">
        <v>392</v>
      </c>
    </row>
    <row r="2" spans="1:61" ht="12.75" customHeight="1" thickBot="1" x14ac:dyDescent="0.25">
      <c r="A2" s="690" t="s">
        <v>67</v>
      </c>
      <c r="B2" s="690"/>
      <c r="C2" s="690"/>
      <c r="D2" s="24" t="s">
        <v>31</v>
      </c>
      <c r="E2" s="388">
        <f>'MP 41-44'!W43+1</f>
        <v>45</v>
      </c>
      <c r="F2" s="380" t="s">
        <v>209</v>
      </c>
      <c r="G2" s="376" t="s">
        <v>174</v>
      </c>
      <c r="H2" s="144">
        <f ca="1">OFFSET(YTP!$E$72,0,E2-1,1,1)</f>
        <v>13.25</v>
      </c>
      <c r="I2" s="131" t="s">
        <v>176</v>
      </c>
      <c r="J2" s="309">
        <f>SUM(E19:E39,I19:I39,L19:L39,P19:P39,N19:N39)</f>
        <v>0</v>
      </c>
      <c r="K2" s="724" t="s">
        <v>188</v>
      </c>
      <c r="L2" s="727">
        <f ca="1">OFFSET(YTP!$E$9,0,E2-1,1,1)</f>
        <v>0</v>
      </c>
      <c r="M2" s="485" t="str">
        <f>Score_1_label</f>
        <v>Series 1</v>
      </c>
      <c r="N2" s="428"/>
      <c r="O2" s="485" t="str">
        <f>Score_8_label</f>
        <v>Kneeling</v>
      </c>
      <c r="P2" s="429"/>
      <c r="S2" s="690" t="s">
        <v>67</v>
      </c>
      <c r="T2" s="690"/>
      <c r="U2" s="690"/>
      <c r="V2" s="24" t="s">
        <v>31</v>
      </c>
      <c r="W2" s="277">
        <f>$E$2+1</f>
        <v>46</v>
      </c>
      <c r="X2" s="380" t="s">
        <v>209</v>
      </c>
      <c r="Y2" s="130" t="s">
        <v>174</v>
      </c>
      <c r="Z2" s="144">
        <f ca="1">OFFSET(YTP!$E$72,0,W2-1,1,1)</f>
        <v>11.75</v>
      </c>
      <c r="AA2" s="131" t="s">
        <v>176</v>
      </c>
      <c r="AB2" s="309">
        <f>SUM(W19:W39,AA19:AA39,AD19:AD39,AH19:AH39,AF19:AF39)</f>
        <v>0</v>
      </c>
      <c r="AC2" s="724" t="s">
        <v>188</v>
      </c>
      <c r="AD2" s="727">
        <f ca="1">OFFSET(YTP!$E$9,0,W2-1,1,1)</f>
        <v>0</v>
      </c>
      <c r="AE2" s="485" t="str">
        <f>Score_1_label</f>
        <v>Series 1</v>
      </c>
      <c r="AF2" s="428"/>
      <c r="AG2" s="485" t="str">
        <f>Score_8_label</f>
        <v>Kneeling</v>
      </c>
      <c r="AH2" s="429"/>
      <c r="BG2" s="605" t="s">
        <v>197</v>
      </c>
      <c r="BH2" s="601" t="s">
        <v>72</v>
      </c>
      <c r="BI2" s="458" t="s">
        <v>393</v>
      </c>
    </row>
    <row r="3" spans="1:61" ht="16.5" thickBot="1" x14ac:dyDescent="0.25">
      <c r="A3" s="690"/>
      <c r="B3" s="690"/>
      <c r="C3" s="690"/>
      <c r="D3" s="63" t="s">
        <v>34</v>
      </c>
      <c r="E3" s="374">
        <f>YTP_Start_Date+7*(E2-1)</f>
        <v>44809</v>
      </c>
      <c r="F3" s="382">
        <f ca="1">OFFSET(YTP!$E$14,0,E2-1,1,1)</f>
        <v>5</v>
      </c>
      <c r="G3" s="377" t="s">
        <v>158</v>
      </c>
      <c r="H3" s="129">
        <f>SUM(D15:D35,H15:H35)</f>
        <v>0</v>
      </c>
      <c r="I3" s="128" t="s">
        <v>159</v>
      </c>
      <c r="J3" s="310">
        <f>SUM(F19:F39,J19:J39)</f>
        <v>0</v>
      </c>
      <c r="K3" s="725"/>
      <c r="L3" s="728"/>
      <c r="M3" s="486" t="str">
        <f>Score_2_label</f>
        <v>Series 2</v>
      </c>
      <c r="N3" s="431"/>
      <c r="O3" s="486" t="str">
        <f>Score_9_label</f>
        <v>Prone</v>
      </c>
      <c r="P3" s="432"/>
      <c r="S3" s="690"/>
      <c r="T3" s="690"/>
      <c r="U3" s="690"/>
      <c r="V3" s="63" t="s">
        <v>34</v>
      </c>
      <c r="W3" s="136">
        <f>YTP_Start_Date+7*(W2-1)</f>
        <v>44816</v>
      </c>
      <c r="X3" s="382">
        <f ca="1">OFFSET(YTP!$E$14,0,W2-1,1,1)</f>
        <v>5</v>
      </c>
      <c r="Y3" s="132" t="s">
        <v>158</v>
      </c>
      <c r="Z3" s="129">
        <f>SUM(V15:V35,Z15:Z35)</f>
        <v>0</v>
      </c>
      <c r="AA3" s="128" t="s">
        <v>159</v>
      </c>
      <c r="AB3" s="310">
        <f>SUM(X19:X39,AB19:AB39)</f>
        <v>0</v>
      </c>
      <c r="AC3" s="725"/>
      <c r="AD3" s="728"/>
      <c r="AE3" s="486" t="str">
        <f>Score_2_label</f>
        <v>Series 2</v>
      </c>
      <c r="AF3" s="431"/>
      <c r="AG3" s="486" t="str">
        <f>Score_9_label</f>
        <v>Prone</v>
      </c>
      <c r="AH3" s="432"/>
      <c r="BG3" s="604" t="s">
        <v>13</v>
      </c>
      <c r="BH3" s="602" t="s">
        <v>73</v>
      </c>
      <c r="BI3" s="29" t="s">
        <v>394</v>
      </c>
    </row>
    <row r="4" spans="1:61" ht="12.75" customHeight="1" thickBot="1" x14ac:dyDescent="0.25">
      <c r="A4" s="690"/>
      <c r="B4" s="690"/>
      <c r="C4" s="690"/>
      <c r="D4" s="64" t="s">
        <v>35</v>
      </c>
      <c r="E4" s="375" t="str">
        <f ca="1">IF(OFFSET(YTP!$E$6,0,E2-1,1,1)="",'MP 1-4'!W45,IF(OFFSET(YTP!$E$6,0,E2-1,1,1)="General","General",IF(OFFSET(YTP!$E$6,0,E2-1,1,1)="Specific","Specific",IF(OFFSET(YTP!$E$6,0,E2-1,1,1)="Pre-Competition","Pre-Comp",IF(OFFSET(YTP!$E$6,0,E2-1,1,1)="Regular","Reg. Comp",IF(OFFSET(YTP!$E$6,0,E2-1,1,1)="Major","Major Comp",IF(OFFSET(YTP!$E$6,0,E2-1,1,1)="Taper","Taper","Transition")))))))</f>
        <v>General</v>
      </c>
      <c r="F4" s="379" t="s">
        <v>215</v>
      </c>
      <c r="G4" s="377" t="s">
        <v>177</v>
      </c>
      <c r="H4" s="129">
        <f ca="1">OFFSET(YTP!$E$74,0,E2-1,1,1)</f>
        <v>0</v>
      </c>
      <c r="I4" s="128" t="s">
        <v>178</v>
      </c>
      <c r="J4" s="310" t="e">
        <f>AVERAGEA(Q19:Q39)</f>
        <v>#DIV/0!</v>
      </c>
      <c r="K4" s="725"/>
      <c r="L4" s="728"/>
      <c r="M4" s="486" t="str">
        <f>Score_3_label</f>
        <v>Series 3</v>
      </c>
      <c r="N4" s="431"/>
      <c r="O4" s="486" t="str">
        <f>Score_10_label</f>
        <v>Standing</v>
      </c>
      <c r="P4" s="432"/>
      <c r="S4" s="690"/>
      <c r="T4" s="690"/>
      <c r="U4" s="690"/>
      <c r="V4" s="64" t="s">
        <v>35</v>
      </c>
      <c r="W4" s="140" t="str">
        <f ca="1">IF(OFFSET(YTP!$E$6,0,W2-1,1,1)="",E4,IF(OFFSET(YTP!$E$6,0,W2-1,1,1)="General","General",IF(OFFSET(YTP!$E$6,0,W2-1,1,1)="Specific","Specific",IF(OFFSET(YTP!$E$6,0,W2-1,1,1)="Pre-Competition","Pre-Comp",IF(OFFSET(YTP!$E$6,0,W2-1,1,1)="Regular","Reg. Comp",IF(OFFSET(YTP!$E$6,0,W2-1,1,1)="Major","Major Comp",IF(OFFSET(YTP!$E$6,0,W2-1,1,1)="Taper","Taper","Transition")))))))</f>
        <v>General</v>
      </c>
      <c r="X4" s="379" t="s">
        <v>215</v>
      </c>
      <c r="Y4" s="132" t="s">
        <v>177</v>
      </c>
      <c r="Z4" s="129">
        <f ca="1">OFFSET(YTP!$E$74,0,W2-1,1,1)</f>
        <v>0</v>
      </c>
      <c r="AA4" s="128" t="s">
        <v>178</v>
      </c>
      <c r="AB4" s="310" t="e">
        <f>AVERAGEA(AI19:AI39)</f>
        <v>#DIV/0!</v>
      </c>
      <c r="AC4" s="725"/>
      <c r="AD4" s="728"/>
      <c r="AE4" s="486" t="str">
        <f>Score_3_label</f>
        <v>Series 3</v>
      </c>
      <c r="AF4" s="431"/>
      <c r="AG4" s="486" t="str">
        <f>Score_10_label</f>
        <v>Standing</v>
      </c>
      <c r="AH4" s="432"/>
      <c r="BG4" s="603" t="s">
        <v>71</v>
      </c>
      <c r="BH4" s="600" t="s">
        <v>152</v>
      </c>
      <c r="BI4" s="27" t="s">
        <v>395</v>
      </c>
    </row>
    <row r="5" spans="1:61" ht="12.75" customHeight="1" thickBot="1" x14ac:dyDescent="0.25">
      <c r="A5" s="99"/>
      <c r="B5" s="99"/>
      <c r="C5" s="143"/>
      <c r="D5" s="143"/>
      <c r="E5" s="143"/>
      <c r="F5" s="383">
        <f ca="1">OFFSET(YTP!$E$15,0,E2-1,1,1)</f>
        <v>3</v>
      </c>
      <c r="G5" s="378" t="s">
        <v>175</v>
      </c>
      <c r="H5" s="135">
        <f ca="1">OFFSET(YTP!$E$75,0,E2-1,1,1)</f>
        <v>0</v>
      </c>
      <c r="I5" s="134" t="s">
        <v>151</v>
      </c>
      <c r="J5" s="311" t="e">
        <f>((100*J2/YTP!$E$66)/7.5)*(J4/10)</f>
        <v>#DIV/0!</v>
      </c>
      <c r="K5" s="725"/>
      <c r="L5" s="728"/>
      <c r="M5" s="486" t="str">
        <f>Score_4_label</f>
        <v>Series 4</v>
      </c>
      <c r="N5" s="431"/>
      <c r="O5" s="486" t="str">
        <f>Score_11_label</f>
        <v>Qualifier</v>
      </c>
      <c r="P5" s="432"/>
      <c r="S5" s="99"/>
      <c r="T5" s="99"/>
      <c r="U5" s="143"/>
      <c r="V5" s="143"/>
      <c r="W5" s="143"/>
      <c r="X5" s="383">
        <f ca="1">OFFSET(YTP!$E$15,0,W2-1,1,1)</f>
        <v>2</v>
      </c>
      <c r="Y5" s="133" t="s">
        <v>175</v>
      </c>
      <c r="Z5" s="135">
        <f ca="1">OFFSET(YTP!$E$75,0,W2-1,1,1)</f>
        <v>0</v>
      </c>
      <c r="AA5" s="134" t="s">
        <v>151</v>
      </c>
      <c r="AB5" s="311" t="e">
        <f>((100*AB2/YTP!$E$66)/7.5)*(AB4/10)</f>
        <v>#DIV/0!</v>
      </c>
      <c r="AC5" s="725"/>
      <c r="AD5" s="728"/>
      <c r="AE5" s="486" t="str">
        <f>Score_4_label</f>
        <v>Series 4</v>
      </c>
      <c r="AF5" s="431"/>
      <c r="AG5" s="486" t="str">
        <f>Score_11_label</f>
        <v>Qualifier</v>
      </c>
      <c r="AH5" s="432"/>
      <c r="BG5" s="27"/>
      <c r="BH5" s="606" t="s">
        <v>231</v>
      </c>
      <c r="BI5" s="27" t="s">
        <v>396</v>
      </c>
    </row>
    <row r="6" spans="1:61" s="27" customFormat="1" ht="12.75" customHeight="1" x14ac:dyDescent="0.2">
      <c r="A6" s="99"/>
      <c r="B6" s="99"/>
      <c r="C6" s="143"/>
      <c r="D6" s="143"/>
      <c r="E6" s="143"/>
      <c r="F6" s="103"/>
      <c r="G6" s="99"/>
      <c r="H6" s="102"/>
      <c r="I6" s="99"/>
      <c r="J6" s="102"/>
      <c r="K6" s="725"/>
      <c r="L6" s="728"/>
      <c r="M6" s="486" t="str">
        <f>Score_5_label</f>
        <v>Series 5</v>
      </c>
      <c r="N6" s="431"/>
      <c r="O6" s="486">
        <f>Score_12_label</f>
        <v>0</v>
      </c>
      <c r="P6" s="432"/>
      <c r="Q6" s="401"/>
      <c r="S6" s="99"/>
      <c r="T6" s="99"/>
      <c r="U6" s="143"/>
      <c r="V6" s="143"/>
      <c r="W6" s="143"/>
      <c r="X6" s="103"/>
      <c r="Y6" s="99"/>
      <c r="Z6" s="102"/>
      <c r="AA6" s="99"/>
      <c r="AB6" s="102"/>
      <c r="AC6" s="725"/>
      <c r="AD6" s="728"/>
      <c r="AE6" s="486" t="str">
        <f>Score_5_label</f>
        <v>Series 5</v>
      </c>
      <c r="AF6" s="431"/>
      <c r="AG6" s="486">
        <f>Score_12_label</f>
        <v>0</v>
      </c>
      <c r="AH6" s="432"/>
      <c r="BG6" s="121"/>
      <c r="BH6" s="176" t="s">
        <v>107</v>
      </c>
      <c r="BI6" s="121" t="s">
        <v>397</v>
      </c>
    </row>
    <row r="7" spans="1:61" s="27" customFormat="1" ht="12.75" customHeight="1" x14ac:dyDescent="0.2">
      <c r="A7" s="99"/>
      <c r="B7" s="99"/>
      <c r="C7" s="143"/>
      <c r="D7" s="143"/>
      <c r="E7" s="143"/>
      <c r="F7" s="103"/>
      <c r="G7" s="99"/>
      <c r="H7" s="102"/>
      <c r="I7" s="99"/>
      <c r="J7" s="102"/>
      <c r="K7" s="725"/>
      <c r="L7" s="728"/>
      <c r="M7" s="486" t="str">
        <f>Score_6_label</f>
        <v>Series 6</v>
      </c>
      <c r="N7" s="431"/>
      <c r="O7" s="486">
        <f>Score_13_label</f>
        <v>0</v>
      </c>
      <c r="P7" s="432"/>
      <c r="Q7" s="401"/>
      <c r="S7" s="99"/>
      <c r="T7" s="99"/>
      <c r="U7" s="143"/>
      <c r="V7" s="143"/>
      <c r="W7" s="143"/>
      <c r="X7" s="103"/>
      <c r="Y7" s="99"/>
      <c r="Z7" s="102"/>
      <c r="AA7" s="99"/>
      <c r="AB7" s="102"/>
      <c r="AC7" s="725"/>
      <c r="AD7" s="728"/>
      <c r="AE7" s="486" t="str">
        <f>Score_6_label</f>
        <v>Series 6</v>
      </c>
      <c r="AF7" s="431"/>
      <c r="AG7" s="486">
        <f>Score_13_label</f>
        <v>0</v>
      </c>
      <c r="AH7" s="432"/>
      <c r="BH7" s="607" t="s">
        <v>162</v>
      </c>
      <c r="BI7" s="27" t="s">
        <v>398</v>
      </c>
    </row>
    <row r="8" spans="1:61" s="27" customFormat="1" ht="12.75" customHeight="1" thickBot="1" x14ac:dyDescent="0.25">
      <c r="A8" s="99"/>
      <c r="B8" s="99"/>
      <c r="C8" s="143"/>
      <c r="D8" s="143"/>
      <c r="E8" s="143"/>
      <c r="F8" s="103"/>
      <c r="G8" s="99"/>
      <c r="H8" s="102"/>
      <c r="I8" s="99"/>
      <c r="J8" s="102"/>
      <c r="K8" s="726"/>
      <c r="L8" s="729"/>
      <c r="M8" s="487" t="str">
        <f>Score_7_label</f>
        <v>Qualifier</v>
      </c>
      <c r="N8" s="434"/>
      <c r="O8" s="487">
        <f>Score_14_label</f>
        <v>0</v>
      </c>
      <c r="P8" s="435"/>
      <c r="Q8" s="401"/>
      <c r="S8" s="99"/>
      <c r="T8" s="99"/>
      <c r="U8" s="143"/>
      <c r="V8" s="143"/>
      <c r="W8" s="143"/>
      <c r="X8" s="103"/>
      <c r="Y8" s="99"/>
      <c r="Z8" s="102"/>
      <c r="AA8" s="99"/>
      <c r="AB8" s="102"/>
      <c r="AC8" s="726"/>
      <c r="AD8" s="729"/>
      <c r="AE8" s="487" t="str">
        <f>Score_7_label</f>
        <v>Qualifier</v>
      </c>
      <c r="AF8" s="434"/>
      <c r="AG8" s="487">
        <f>Score_14_label</f>
        <v>0</v>
      </c>
      <c r="AH8" s="435"/>
      <c r="BI8" s="27" t="s">
        <v>410</v>
      </c>
    </row>
    <row r="9" spans="1:61" ht="13.5" thickBot="1" x14ac:dyDescent="0.25">
      <c r="A9" s="1"/>
      <c r="B9" s="1"/>
      <c r="C9" s="1"/>
      <c r="D9" s="1"/>
      <c r="E9" s="1"/>
      <c r="F9" s="1"/>
      <c r="K9" s="1"/>
      <c r="L9" s="1"/>
      <c r="M9" s="13"/>
      <c r="N9" s="91"/>
      <c r="O9" s="13"/>
      <c r="P9" s="91"/>
      <c r="Q9" s="27"/>
      <c r="R9" s="1"/>
      <c r="S9" s="1"/>
      <c r="T9" s="1"/>
      <c r="U9" s="1"/>
      <c r="V9" s="1"/>
      <c r="W9" s="1"/>
      <c r="X9" s="1"/>
      <c r="AC9" s="1"/>
      <c r="AD9" s="1"/>
      <c r="AE9" s="13"/>
      <c r="AF9" s="91"/>
      <c r="AG9" s="27"/>
      <c r="BG9" s="27"/>
      <c r="BH9" s="27"/>
      <c r="BI9" s="27" t="s">
        <v>411</v>
      </c>
    </row>
    <row r="10" spans="1:61" ht="13.5" thickBot="1" x14ac:dyDescent="0.25">
      <c r="A10" s="748" t="s">
        <v>66</v>
      </c>
      <c r="B10" s="749"/>
      <c r="C10" s="768" t="s">
        <v>150</v>
      </c>
      <c r="D10" s="754"/>
      <c r="E10" s="754"/>
      <c r="F10" s="754"/>
      <c r="G10" s="754"/>
      <c r="H10" s="754"/>
      <c r="I10" s="754"/>
      <c r="J10" s="754"/>
      <c r="K10" s="754"/>
      <c r="L10" s="754"/>
      <c r="M10" s="754"/>
      <c r="N10" s="754"/>
      <c r="O10" s="754"/>
      <c r="P10" s="754"/>
      <c r="Q10" s="755"/>
      <c r="S10" s="748" t="s">
        <v>66</v>
      </c>
      <c r="T10" s="749"/>
      <c r="U10" s="768" t="s">
        <v>150</v>
      </c>
      <c r="V10" s="754"/>
      <c r="W10" s="754"/>
      <c r="X10" s="754"/>
      <c r="Y10" s="754"/>
      <c r="Z10" s="754"/>
      <c r="AA10" s="754"/>
      <c r="AB10" s="754"/>
      <c r="AC10" s="754"/>
      <c r="AD10" s="754"/>
      <c r="AE10" s="754"/>
      <c r="AF10" s="754"/>
      <c r="AG10" s="754"/>
      <c r="AH10" s="754"/>
      <c r="AI10" s="755"/>
      <c r="BG10" s="27"/>
      <c r="BH10" s="27"/>
      <c r="BI10" s="27" t="s">
        <v>412</v>
      </c>
    </row>
    <row r="11" spans="1:61" x14ac:dyDescent="0.2">
      <c r="A11" s="750"/>
      <c r="B11" s="751"/>
      <c r="C11" s="145" t="s">
        <v>5</v>
      </c>
      <c r="D11" s="759" t="s">
        <v>160</v>
      </c>
      <c r="E11" s="760"/>
      <c r="F11" s="760"/>
      <c r="G11" s="760"/>
      <c r="H11" s="760"/>
      <c r="I11" s="760"/>
      <c r="J11" s="760"/>
      <c r="K11" s="760"/>
      <c r="L11" s="760"/>
      <c r="M11" s="760"/>
      <c r="N11" s="760"/>
      <c r="O11" s="760"/>
      <c r="P11" s="760"/>
      <c r="Q11" s="761"/>
      <c r="S11" s="750"/>
      <c r="T11" s="751"/>
      <c r="U11" s="145" t="s">
        <v>5</v>
      </c>
      <c r="V11" s="759" t="s">
        <v>160</v>
      </c>
      <c r="W11" s="760"/>
      <c r="X11" s="760"/>
      <c r="Y11" s="760"/>
      <c r="Z11" s="760"/>
      <c r="AA11" s="760"/>
      <c r="AB11" s="760"/>
      <c r="AC11" s="760"/>
      <c r="AD11" s="760"/>
      <c r="AE11" s="760"/>
      <c r="AF11" s="760"/>
      <c r="AG11" s="760"/>
      <c r="AH11" s="760"/>
      <c r="AI11" s="761"/>
      <c r="BG11" s="27"/>
      <c r="BH11" s="27"/>
      <c r="BI11" s="27" t="s">
        <v>413</v>
      </c>
    </row>
    <row r="12" spans="1:61" x14ac:dyDescent="0.2">
      <c r="A12" s="750"/>
      <c r="B12" s="751"/>
      <c r="C12" s="146" t="s">
        <v>4</v>
      </c>
      <c r="D12" s="756"/>
      <c r="E12" s="757"/>
      <c r="F12" s="757"/>
      <c r="G12" s="757"/>
      <c r="H12" s="757"/>
      <c r="I12" s="757"/>
      <c r="J12" s="757"/>
      <c r="K12" s="757"/>
      <c r="L12" s="757"/>
      <c r="M12" s="757"/>
      <c r="N12" s="757"/>
      <c r="O12" s="757"/>
      <c r="P12" s="757"/>
      <c r="Q12" s="758"/>
      <c r="S12" s="750"/>
      <c r="T12" s="751"/>
      <c r="U12" s="146" t="s">
        <v>4</v>
      </c>
      <c r="V12" s="756"/>
      <c r="W12" s="757"/>
      <c r="X12" s="757"/>
      <c r="Y12" s="757"/>
      <c r="Z12" s="757"/>
      <c r="AA12" s="757"/>
      <c r="AB12" s="757"/>
      <c r="AC12" s="757"/>
      <c r="AD12" s="757"/>
      <c r="AE12" s="757"/>
      <c r="AF12" s="757"/>
      <c r="AG12" s="757"/>
      <c r="AH12" s="757"/>
      <c r="AI12" s="758"/>
      <c r="BG12" s="27"/>
      <c r="BH12" s="27"/>
      <c r="BI12" s="27" t="s">
        <v>414</v>
      </c>
    </row>
    <row r="13" spans="1:61" x14ac:dyDescent="0.2">
      <c r="A13" s="750"/>
      <c r="B13" s="751"/>
      <c r="C13" s="146" t="s">
        <v>3</v>
      </c>
      <c r="D13" s="756"/>
      <c r="E13" s="757"/>
      <c r="F13" s="757"/>
      <c r="G13" s="757"/>
      <c r="H13" s="757"/>
      <c r="I13" s="757"/>
      <c r="J13" s="757"/>
      <c r="K13" s="757"/>
      <c r="L13" s="757"/>
      <c r="M13" s="757"/>
      <c r="N13" s="757"/>
      <c r="O13" s="757"/>
      <c r="P13" s="757"/>
      <c r="Q13" s="758"/>
      <c r="S13" s="750"/>
      <c r="T13" s="751"/>
      <c r="U13" s="146" t="s">
        <v>3</v>
      </c>
      <c r="V13" s="756"/>
      <c r="W13" s="757"/>
      <c r="X13" s="757"/>
      <c r="Y13" s="757"/>
      <c r="Z13" s="757"/>
      <c r="AA13" s="757"/>
      <c r="AB13" s="757"/>
      <c r="AC13" s="757"/>
      <c r="AD13" s="757"/>
      <c r="AE13" s="757"/>
      <c r="AF13" s="757"/>
      <c r="AG13" s="757"/>
      <c r="AH13" s="757"/>
      <c r="AI13" s="758"/>
      <c r="BG13" s="27"/>
      <c r="BH13" s="27"/>
      <c r="BI13" s="27" t="s">
        <v>415</v>
      </c>
    </row>
    <row r="14" spans="1:61" x14ac:dyDescent="0.2">
      <c r="A14" s="750"/>
      <c r="B14" s="751"/>
      <c r="C14" s="147" t="s">
        <v>6</v>
      </c>
      <c r="D14" s="756"/>
      <c r="E14" s="757"/>
      <c r="F14" s="757"/>
      <c r="G14" s="757"/>
      <c r="H14" s="757"/>
      <c r="I14" s="757"/>
      <c r="J14" s="757"/>
      <c r="K14" s="757"/>
      <c r="L14" s="757"/>
      <c r="M14" s="757"/>
      <c r="N14" s="757"/>
      <c r="O14" s="757"/>
      <c r="P14" s="757"/>
      <c r="Q14" s="758"/>
      <c r="S14" s="750"/>
      <c r="T14" s="751"/>
      <c r="U14" s="147" t="s">
        <v>6</v>
      </c>
      <c r="V14" s="756"/>
      <c r="W14" s="757"/>
      <c r="X14" s="757"/>
      <c r="Y14" s="757"/>
      <c r="Z14" s="757"/>
      <c r="AA14" s="757"/>
      <c r="AB14" s="757"/>
      <c r="AC14" s="757"/>
      <c r="AD14" s="757"/>
      <c r="AE14" s="757"/>
      <c r="AF14" s="757"/>
      <c r="AG14" s="757"/>
      <c r="AH14" s="757"/>
      <c r="AI14" s="758"/>
      <c r="BG14" s="27"/>
      <c r="BH14" s="27"/>
      <c r="BI14" s="27" t="s">
        <v>399</v>
      </c>
    </row>
    <row r="15" spans="1:61" ht="13.5" thickBot="1" x14ac:dyDescent="0.25">
      <c r="A15" s="752"/>
      <c r="B15" s="753"/>
      <c r="C15" s="148" t="s">
        <v>37</v>
      </c>
      <c r="D15" s="735"/>
      <c r="E15" s="736"/>
      <c r="F15" s="736"/>
      <c r="G15" s="736"/>
      <c r="H15" s="736"/>
      <c r="I15" s="736"/>
      <c r="J15" s="736"/>
      <c r="K15" s="736"/>
      <c r="L15" s="736"/>
      <c r="M15" s="736"/>
      <c r="N15" s="736"/>
      <c r="O15" s="736"/>
      <c r="P15" s="736"/>
      <c r="Q15" s="737"/>
      <c r="S15" s="752"/>
      <c r="T15" s="753"/>
      <c r="U15" s="148" t="s">
        <v>37</v>
      </c>
      <c r="V15" s="735"/>
      <c r="W15" s="736"/>
      <c r="X15" s="736"/>
      <c r="Y15" s="736"/>
      <c r="Z15" s="736"/>
      <c r="AA15" s="736"/>
      <c r="AB15" s="736"/>
      <c r="AC15" s="736"/>
      <c r="AD15" s="736"/>
      <c r="AE15" s="736"/>
      <c r="AF15" s="736"/>
      <c r="AG15" s="736"/>
      <c r="AH15" s="736"/>
      <c r="AI15" s="737"/>
      <c r="BG15" s="27"/>
      <c r="BH15" s="27"/>
      <c r="BI15" s="27" t="s">
        <v>400</v>
      </c>
    </row>
    <row r="16" spans="1:61" ht="13.5" thickBot="1" x14ac:dyDescent="0.25">
      <c r="A16" s="1"/>
      <c r="B16" s="1"/>
      <c r="C16" s="1"/>
      <c r="D16" s="1"/>
      <c r="E16" s="1"/>
      <c r="F16" s="1"/>
      <c r="G16" s="1"/>
      <c r="H16" s="1"/>
      <c r="I16" s="1"/>
      <c r="J16" s="1"/>
      <c r="K16" s="1"/>
      <c r="L16" s="1"/>
      <c r="M16" s="1"/>
      <c r="N16" s="13"/>
      <c r="O16" s="1"/>
      <c r="P16" s="13"/>
      <c r="Q16" s="114"/>
      <c r="S16" s="1"/>
      <c r="T16" s="1"/>
      <c r="U16" s="1"/>
      <c r="V16" s="1"/>
      <c r="W16" s="1"/>
      <c r="X16" s="1"/>
      <c r="Y16" s="1"/>
      <c r="Z16" s="1"/>
      <c r="AA16" s="1"/>
      <c r="AB16" s="1"/>
      <c r="AC16" s="1"/>
      <c r="AD16" s="1"/>
      <c r="AE16" s="1"/>
      <c r="AF16" s="13"/>
      <c r="AG16" s="114"/>
      <c r="BG16" s="27"/>
      <c r="BH16" s="27"/>
      <c r="BI16" s="27" t="s">
        <v>401</v>
      </c>
    </row>
    <row r="17" spans="1:61" ht="12" customHeight="1" thickBot="1" x14ac:dyDescent="0.25">
      <c r="A17" s="738"/>
      <c r="B17" s="739"/>
      <c r="C17" s="742" t="s">
        <v>5</v>
      </c>
      <c r="D17" s="743"/>
      <c r="E17" s="744"/>
      <c r="F17" s="745"/>
      <c r="G17" s="742" t="s">
        <v>4</v>
      </c>
      <c r="H17" s="743"/>
      <c r="I17" s="744"/>
      <c r="J17" s="745"/>
      <c r="K17" s="730" t="s">
        <v>3</v>
      </c>
      <c r="L17" s="731"/>
      <c r="M17" s="730" t="s">
        <v>6</v>
      </c>
      <c r="N17" s="731"/>
      <c r="O17" s="730" t="s">
        <v>171</v>
      </c>
      <c r="P17" s="731"/>
      <c r="Q17" s="746" t="s">
        <v>156</v>
      </c>
      <c r="R17" s="296" t="s">
        <v>104</v>
      </c>
      <c r="S17" s="738"/>
      <c r="T17" s="739"/>
      <c r="U17" s="742" t="s">
        <v>5</v>
      </c>
      <c r="V17" s="743"/>
      <c r="W17" s="744"/>
      <c r="X17" s="745"/>
      <c r="Y17" s="742" t="s">
        <v>4</v>
      </c>
      <c r="Z17" s="743"/>
      <c r="AA17" s="744"/>
      <c r="AB17" s="745"/>
      <c r="AC17" s="730" t="s">
        <v>3</v>
      </c>
      <c r="AD17" s="731"/>
      <c r="AE17" s="730" t="s">
        <v>6</v>
      </c>
      <c r="AF17" s="731"/>
      <c r="AG17" s="730" t="s">
        <v>171</v>
      </c>
      <c r="AH17" s="731"/>
      <c r="AI17" s="746" t="s">
        <v>173</v>
      </c>
      <c r="BG17" s="27"/>
      <c r="BH17" s="27"/>
      <c r="BI17" s="27" t="s">
        <v>402</v>
      </c>
    </row>
    <row r="18" spans="1:61" ht="26.1" customHeight="1" thickBot="1" x14ac:dyDescent="0.25">
      <c r="A18" s="740"/>
      <c r="B18" s="741"/>
      <c r="C18" s="291" t="s">
        <v>154</v>
      </c>
      <c r="D18" s="295" t="s">
        <v>157</v>
      </c>
      <c r="E18" s="292" t="s">
        <v>155</v>
      </c>
      <c r="F18" s="295" t="s">
        <v>157</v>
      </c>
      <c r="G18" s="291" t="s">
        <v>154</v>
      </c>
      <c r="H18" s="293" t="s">
        <v>157</v>
      </c>
      <c r="I18" s="292" t="s">
        <v>155</v>
      </c>
      <c r="J18" s="295" t="s">
        <v>157</v>
      </c>
      <c r="K18" s="291" t="s">
        <v>154</v>
      </c>
      <c r="L18" s="294" t="s">
        <v>155</v>
      </c>
      <c r="M18" s="291" t="s">
        <v>154</v>
      </c>
      <c r="N18" s="294" t="s">
        <v>155</v>
      </c>
      <c r="O18" s="291" t="s">
        <v>154</v>
      </c>
      <c r="P18" s="294" t="s">
        <v>155</v>
      </c>
      <c r="Q18" s="747"/>
      <c r="R18" s="296"/>
      <c r="S18" s="740"/>
      <c r="T18" s="741"/>
      <c r="U18" s="291" t="s">
        <v>154</v>
      </c>
      <c r="V18" s="295" t="s">
        <v>157</v>
      </c>
      <c r="W18" s="292" t="s">
        <v>155</v>
      </c>
      <c r="X18" s="295" t="s">
        <v>157</v>
      </c>
      <c r="Y18" s="291" t="s">
        <v>154</v>
      </c>
      <c r="Z18" s="293" t="s">
        <v>157</v>
      </c>
      <c r="AA18" s="292" t="s">
        <v>155</v>
      </c>
      <c r="AB18" s="295" t="s">
        <v>157</v>
      </c>
      <c r="AC18" s="291" t="s">
        <v>154</v>
      </c>
      <c r="AD18" s="294" t="s">
        <v>155</v>
      </c>
      <c r="AE18" s="291" t="s">
        <v>154</v>
      </c>
      <c r="AF18" s="294" t="s">
        <v>155</v>
      </c>
      <c r="AG18" s="291" t="s">
        <v>154</v>
      </c>
      <c r="AH18" s="294" t="s">
        <v>155</v>
      </c>
      <c r="AI18" s="747"/>
      <c r="BG18" s="458"/>
      <c r="BH18" s="458"/>
      <c r="BI18" s="27" t="s">
        <v>403</v>
      </c>
    </row>
    <row r="19" spans="1:61" ht="12.75" customHeight="1" x14ac:dyDescent="0.2">
      <c r="A19" s="732" t="s">
        <v>15</v>
      </c>
      <c r="B19" s="423" t="str">
        <f>'MP 1-4'!B19</f>
        <v>Mor</v>
      </c>
      <c r="C19" s="278"/>
      <c r="D19" s="285"/>
      <c r="E19" s="303"/>
      <c r="F19" s="304"/>
      <c r="G19" s="279"/>
      <c r="H19" s="288"/>
      <c r="I19" s="303"/>
      <c r="J19" s="304"/>
      <c r="K19" s="278"/>
      <c r="L19" s="297"/>
      <c r="M19" s="278"/>
      <c r="N19" s="297"/>
      <c r="O19" s="278"/>
      <c r="P19" s="297"/>
      <c r="Q19" s="298"/>
      <c r="S19" s="732" t="s">
        <v>15</v>
      </c>
      <c r="T19" s="423" t="str">
        <f>$B$19</f>
        <v>Mor</v>
      </c>
      <c r="U19" s="278"/>
      <c r="V19" s="285"/>
      <c r="W19" s="303"/>
      <c r="X19" s="304"/>
      <c r="Y19" s="279"/>
      <c r="Z19" s="288"/>
      <c r="AA19" s="303"/>
      <c r="AB19" s="304"/>
      <c r="AC19" s="278"/>
      <c r="AD19" s="297"/>
      <c r="AE19" s="278"/>
      <c r="AF19" s="297"/>
      <c r="AG19" s="278"/>
      <c r="AH19" s="297"/>
      <c r="AI19" s="298"/>
      <c r="BG19" s="458"/>
      <c r="BH19" s="458"/>
      <c r="BI19" s="27" t="s">
        <v>404</v>
      </c>
    </row>
    <row r="20" spans="1:61" ht="12.75" customHeight="1" x14ac:dyDescent="0.2">
      <c r="A20" s="733"/>
      <c r="B20" s="424" t="str">
        <f>'MP 1-4'!B20</f>
        <v>Aft</v>
      </c>
      <c r="C20" s="411"/>
      <c r="D20" s="412"/>
      <c r="E20" s="413"/>
      <c r="F20" s="414"/>
      <c r="G20" s="415"/>
      <c r="H20" s="416"/>
      <c r="I20" s="413"/>
      <c r="J20" s="414"/>
      <c r="K20" s="411"/>
      <c r="L20" s="417"/>
      <c r="M20" s="411"/>
      <c r="N20" s="417"/>
      <c r="O20" s="411"/>
      <c r="P20" s="417"/>
      <c r="Q20" s="418"/>
      <c r="S20" s="733"/>
      <c r="T20" s="424" t="str">
        <f>$B$20</f>
        <v>Aft</v>
      </c>
      <c r="U20" s="411"/>
      <c r="V20" s="412"/>
      <c r="W20" s="413"/>
      <c r="X20" s="414"/>
      <c r="Y20" s="415"/>
      <c r="Z20" s="416"/>
      <c r="AA20" s="413"/>
      <c r="AB20" s="414"/>
      <c r="AC20" s="411"/>
      <c r="AD20" s="417"/>
      <c r="AE20" s="411"/>
      <c r="AF20" s="417"/>
      <c r="AG20" s="411"/>
      <c r="AH20" s="417"/>
      <c r="AI20" s="418"/>
      <c r="BG20" s="458"/>
      <c r="BH20" s="458"/>
      <c r="BI20" s="27" t="s">
        <v>405</v>
      </c>
    </row>
    <row r="21" spans="1:61" ht="13.5" thickBot="1" x14ac:dyDescent="0.25">
      <c r="A21" s="734"/>
      <c r="B21" s="425" t="str">
        <f>'MP 1-4'!B21</f>
        <v>Evn</v>
      </c>
      <c r="C21" s="280"/>
      <c r="D21" s="286"/>
      <c r="E21" s="305"/>
      <c r="F21" s="306"/>
      <c r="G21" s="281"/>
      <c r="H21" s="289"/>
      <c r="I21" s="305"/>
      <c r="J21" s="306"/>
      <c r="K21" s="280"/>
      <c r="L21" s="299"/>
      <c r="M21" s="280"/>
      <c r="N21" s="299"/>
      <c r="O21" s="280"/>
      <c r="P21" s="299"/>
      <c r="Q21" s="300"/>
      <c r="S21" s="734"/>
      <c r="T21" s="425" t="str">
        <f>$B$21</f>
        <v>Evn</v>
      </c>
      <c r="U21" s="280"/>
      <c r="V21" s="286"/>
      <c r="W21" s="305"/>
      <c r="X21" s="306"/>
      <c r="Y21" s="281"/>
      <c r="Z21" s="289"/>
      <c r="AA21" s="305"/>
      <c r="AB21" s="306"/>
      <c r="AC21" s="280"/>
      <c r="AD21" s="299"/>
      <c r="AE21" s="280"/>
      <c r="AF21" s="299"/>
      <c r="AG21" s="280"/>
      <c r="AH21" s="299"/>
      <c r="AI21" s="300"/>
      <c r="BG21" s="458"/>
      <c r="BH21" s="458"/>
      <c r="BI21" s="27" t="s">
        <v>406</v>
      </c>
    </row>
    <row r="22" spans="1:61" x14ac:dyDescent="0.2">
      <c r="A22" s="732" t="s">
        <v>40</v>
      </c>
      <c r="B22" s="423" t="str">
        <f>$B$19</f>
        <v>Mor</v>
      </c>
      <c r="C22" s="278"/>
      <c r="D22" s="285"/>
      <c r="E22" s="303"/>
      <c r="F22" s="304"/>
      <c r="G22" s="279"/>
      <c r="H22" s="288"/>
      <c r="I22" s="303"/>
      <c r="J22" s="304"/>
      <c r="K22" s="278"/>
      <c r="L22" s="297"/>
      <c r="M22" s="278"/>
      <c r="N22" s="297"/>
      <c r="O22" s="278"/>
      <c r="P22" s="297"/>
      <c r="Q22" s="298"/>
      <c r="S22" s="732" t="s">
        <v>40</v>
      </c>
      <c r="T22" s="423" t="str">
        <f>$B$19</f>
        <v>Mor</v>
      </c>
      <c r="U22" s="278"/>
      <c r="V22" s="285"/>
      <c r="W22" s="303"/>
      <c r="X22" s="304"/>
      <c r="Y22" s="279"/>
      <c r="Z22" s="288"/>
      <c r="AA22" s="303"/>
      <c r="AB22" s="304"/>
      <c r="AC22" s="278"/>
      <c r="AD22" s="297"/>
      <c r="AE22" s="278"/>
      <c r="AF22" s="297"/>
      <c r="AG22" s="278"/>
      <c r="AH22" s="297"/>
      <c r="AI22" s="298"/>
      <c r="BG22" s="458"/>
      <c r="BH22" s="458"/>
      <c r="BI22" s="27" t="s">
        <v>407</v>
      </c>
    </row>
    <row r="23" spans="1:61" x14ac:dyDescent="0.2">
      <c r="A23" s="733"/>
      <c r="B23" s="424" t="str">
        <f>$B$20</f>
        <v>Aft</v>
      </c>
      <c r="C23" s="403"/>
      <c r="D23" s="404"/>
      <c r="E23" s="405"/>
      <c r="F23" s="406"/>
      <c r="G23" s="407"/>
      <c r="H23" s="408"/>
      <c r="I23" s="405"/>
      <c r="J23" s="406"/>
      <c r="K23" s="403"/>
      <c r="L23" s="409"/>
      <c r="M23" s="403"/>
      <c r="N23" s="409"/>
      <c r="O23" s="403"/>
      <c r="P23" s="409"/>
      <c r="Q23" s="410"/>
      <c r="S23" s="733"/>
      <c r="T23" s="424" t="str">
        <f>$B$20</f>
        <v>Aft</v>
      </c>
      <c r="U23" s="403"/>
      <c r="V23" s="404"/>
      <c r="W23" s="405"/>
      <c r="X23" s="406"/>
      <c r="Y23" s="407"/>
      <c r="Z23" s="408"/>
      <c r="AA23" s="405"/>
      <c r="AB23" s="406"/>
      <c r="AC23" s="403"/>
      <c r="AD23" s="409"/>
      <c r="AE23" s="403"/>
      <c r="AF23" s="409"/>
      <c r="AG23" s="411"/>
      <c r="AH23" s="409"/>
      <c r="AI23" s="410"/>
      <c r="BG23" s="458"/>
      <c r="BH23" s="458"/>
      <c r="BI23" s="27" t="s">
        <v>408</v>
      </c>
    </row>
    <row r="24" spans="1:61" ht="13.5" thickBot="1" x14ac:dyDescent="0.25">
      <c r="A24" s="734"/>
      <c r="B24" s="425" t="str">
        <f>$B$21</f>
        <v>Evn</v>
      </c>
      <c r="C24" s="282"/>
      <c r="D24" s="287"/>
      <c r="E24" s="307"/>
      <c r="F24" s="308"/>
      <c r="G24" s="283"/>
      <c r="H24" s="290"/>
      <c r="I24" s="307"/>
      <c r="J24" s="308"/>
      <c r="K24" s="282"/>
      <c r="L24" s="301"/>
      <c r="M24" s="282"/>
      <c r="N24" s="301"/>
      <c r="O24" s="282"/>
      <c r="P24" s="301"/>
      <c r="Q24" s="302"/>
      <c r="S24" s="734"/>
      <c r="T24" s="425" t="str">
        <f>$B$21</f>
        <v>Evn</v>
      </c>
      <c r="U24" s="282"/>
      <c r="V24" s="287"/>
      <c r="W24" s="307"/>
      <c r="X24" s="308"/>
      <c r="Y24" s="283"/>
      <c r="Z24" s="290"/>
      <c r="AA24" s="307"/>
      <c r="AB24" s="308"/>
      <c r="AC24" s="282"/>
      <c r="AD24" s="301"/>
      <c r="AE24" s="282"/>
      <c r="AF24" s="301"/>
      <c r="AG24" s="280"/>
      <c r="AH24" s="301"/>
      <c r="AI24" s="302"/>
      <c r="BG24" s="458"/>
      <c r="BH24" s="458"/>
      <c r="BI24" s="458" t="s">
        <v>409</v>
      </c>
    </row>
    <row r="25" spans="1:61" x14ac:dyDescent="0.2">
      <c r="A25" s="732" t="s">
        <v>41</v>
      </c>
      <c r="B25" s="423" t="str">
        <f>$B$19</f>
        <v>Mor</v>
      </c>
      <c r="C25" s="278"/>
      <c r="D25" s="285"/>
      <c r="E25" s="303"/>
      <c r="F25" s="304"/>
      <c r="G25" s="279"/>
      <c r="H25" s="288"/>
      <c r="I25" s="303"/>
      <c r="J25" s="304"/>
      <c r="K25" s="278"/>
      <c r="L25" s="297"/>
      <c r="M25" s="278"/>
      <c r="N25" s="297"/>
      <c r="O25" s="278"/>
      <c r="P25" s="297"/>
      <c r="Q25" s="298"/>
      <c r="S25" s="732" t="s">
        <v>41</v>
      </c>
      <c r="T25" s="423" t="str">
        <f>$B$19</f>
        <v>Mor</v>
      </c>
      <c r="U25" s="278"/>
      <c r="V25" s="285"/>
      <c r="W25" s="303"/>
      <c r="X25" s="304"/>
      <c r="Y25" s="279"/>
      <c r="Z25" s="288"/>
      <c r="AA25" s="303"/>
      <c r="AB25" s="304"/>
      <c r="AC25" s="278"/>
      <c r="AD25" s="297"/>
      <c r="AE25" s="278"/>
      <c r="AF25" s="297"/>
      <c r="AG25" s="278"/>
      <c r="AH25" s="297"/>
      <c r="AI25" s="298"/>
      <c r="BG25" s="458"/>
      <c r="BH25" s="458"/>
      <c r="BI25" s="458" t="s">
        <v>444</v>
      </c>
    </row>
    <row r="26" spans="1:61" x14ac:dyDescent="0.2">
      <c r="A26" s="733"/>
      <c r="B26" s="424" t="str">
        <f>$B$20</f>
        <v>Aft</v>
      </c>
      <c r="C26" s="403"/>
      <c r="D26" s="404"/>
      <c r="E26" s="405"/>
      <c r="F26" s="406"/>
      <c r="G26" s="407"/>
      <c r="H26" s="408"/>
      <c r="I26" s="405"/>
      <c r="J26" s="406"/>
      <c r="K26" s="403"/>
      <c r="L26" s="409"/>
      <c r="M26" s="403"/>
      <c r="N26" s="409"/>
      <c r="O26" s="403"/>
      <c r="P26" s="409"/>
      <c r="Q26" s="410"/>
      <c r="S26" s="733"/>
      <c r="T26" s="424" t="str">
        <f>$B$20</f>
        <v>Aft</v>
      </c>
      <c r="U26" s="403"/>
      <c r="V26" s="404"/>
      <c r="W26" s="405"/>
      <c r="X26" s="406"/>
      <c r="Y26" s="407"/>
      <c r="Z26" s="408"/>
      <c r="AA26" s="405"/>
      <c r="AB26" s="406"/>
      <c r="AC26" s="403"/>
      <c r="AD26" s="409"/>
      <c r="AE26" s="403"/>
      <c r="AF26" s="409"/>
      <c r="AG26" s="403"/>
      <c r="AH26" s="409"/>
      <c r="AI26" s="410"/>
      <c r="BG26" s="458"/>
      <c r="BH26" s="458"/>
      <c r="BI26" s="458" t="s">
        <v>107</v>
      </c>
    </row>
    <row r="27" spans="1:61" ht="13.5" thickBot="1" x14ac:dyDescent="0.25">
      <c r="A27" s="734"/>
      <c r="B27" s="425" t="str">
        <f>$B$21</f>
        <v>Evn</v>
      </c>
      <c r="C27" s="282"/>
      <c r="D27" s="287"/>
      <c r="E27" s="307"/>
      <c r="F27" s="308"/>
      <c r="G27" s="283"/>
      <c r="H27" s="290"/>
      <c r="I27" s="307"/>
      <c r="J27" s="308"/>
      <c r="K27" s="282"/>
      <c r="L27" s="301"/>
      <c r="M27" s="282"/>
      <c r="N27" s="301"/>
      <c r="O27" s="282"/>
      <c r="P27" s="301"/>
      <c r="Q27" s="302"/>
      <c r="S27" s="734"/>
      <c r="T27" s="425" t="str">
        <f>$B$21</f>
        <v>Evn</v>
      </c>
      <c r="U27" s="282"/>
      <c r="V27" s="287"/>
      <c r="W27" s="307"/>
      <c r="X27" s="308"/>
      <c r="Y27" s="283"/>
      <c r="Z27" s="290"/>
      <c r="AA27" s="307"/>
      <c r="AB27" s="308"/>
      <c r="AC27" s="282"/>
      <c r="AD27" s="301"/>
      <c r="AE27" s="282"/>
      <c r="AF27" s="301"/>
      <c r="AG27" s="282"/>
      <c r="AH27" s="301"/>
      <c r="AI27" s="302"/>
      <c r="BG27" s="458"/>
      <c r="BH27" s="458"/>
      <c r="BI27" s="458" t="s">
        <v>8</v>
      </c>
    </row>
    <row r="28" spans="1:61" x14ac:dyDescent="0.2">
      <c r="A28" s="732" t="s">
        <v>68</v>
      </c>
      <c r="B28" s="423" t="str">
        <f>$B$19</f>
        <v>Mor</v>
      </c>
      <c r="C28" s="278"/>
      <c r="D28" s="285"/>
      <c r="E28" s="303"/>
      <c r="F28" s="304"/>
      <c r="G28" s="279"/>
      <c r="H28" s="288"/>
      <c r="I28" s="303"/>
      <c r="J28" s="304"/>
      <c r="K28" s="278"/>
      <c r="L28" s="297"/>
      <c r="M28" s="278"/>
      <c r="N28" s="297"/>
      <c r="O28" s="278"/>
      <c r="P28" s="297"/>
      <c r="Q28" s="298"/>
      <c r="S28" s="732" t="s">
        <v>68</v>
      </c>
      <c r="T28" s="423" t="str">
        <f>$B$19</f>
        <v>Mor</v>
      </c>
      <c r="U28" s="278"/>
      <c r="V28" s="285"/>
      <c r="W28" s="303"/>
      <c r="X28" s="304"/>
      <c r="Y28" s="279"/>
      <c r="Z28" s="288"/>
      <c r="AA28" s="303"/>
      <c r="AB28" s="304"/>
      <c r="AC28" s="278"/>
      <c r="AD28" s="297"/>
      <c r="AE28" s="278"/>
      <c r="AF28" s="297"/>
      <c r="AG28" s="278"/>
      <c r="AH28" s="297"/>
      <c r="AI28" s="298"/>
      <c r="BG28" s="458"/>
      <c r="BH28" s="458"/>
      <c r="BI28" s="458" t="s">
        <v>443</v>
      </c>
    </row>
    <row r="29" spans="1:61" x14ac:dyDescent="0.2">
      <c r="A29" s="733"/>
      <c r="B29" s="424" t="str">
        <f>$B$20</f>
        <v>Aft</v>
      </c>
      <c r="C29" s="403"/>
      <c r="D29" s="404"/>
      <c r="E29" s="405"/>
      <c r="F29" s="406"/>
      <c r="G29" s="407"/>
      <c r="H29" s="408"/>
      <c r="I29" s="405"/>
      <c r="J29" s="406"/>
      <c r="K29" s="403"/>
      <c r="L29" s="409"/>
      <c r="M29" s="403"/>
      <c r="N29" s="409"/>
      <c r="O29" s="403"/>
      <c r="P29" s="409"/>
      <c r="Q29" s="410"/>
      <c r="S29" s="733"/>
      <c r="T29" s="424" t="str">
        <f>$B$20</f>
        <v>Aft</v>
      </c>
      <c r="U29" s="403"/>
      <c r="V29" s="404"/>
      <c r="W29" s="405"/>
      <c r="X29" s="406"/>
      <c r="Y29" s="407"/>
      <c r="Z29" s="408"/>
      <c r="AA29" s="405"/>
      <c r="AB29" s="406"/>
      <c r="AC29" s="403"/>
      <c r="AD29" s="409"/>
      <c r="AE29" s="403"/>
      <c r="AF29" s="409"/>
      <c r="AG29" s="403"/>
      <c r="AH29" s="409"/>
      <c r="AI29" s="410"/>
    </row>
    <row r="30" spans="1:61" ht="13.5" thickBot="1" x14ac:dyDescent="0.25">
      <c r="A30" s="734"/>
      <c r="B30" s="425" t="str">
        <f>$B$21</f>
        <v>Evn</v>
      </c>
      <c r="C30" s="282"/>
      <c r="D30" s="287"/>
      <c r="E30" s="307"/>
      <c r="F30" s="308"/>
      <c r="G30" s="283"/>
      <c r="H30" s="290"/>
      <c r="I30" s="307"/>
      <c r="J30" s="308"/>
      <c r="K30" s="282"/>
      <c r="L30" s="301"/>
      <c r="M30" s="282"/>
      <c r="N30" s="301"/>
      <c r="O30" s="282"/>
      <c r="P30" s="301"/>
      <c r="Q30" s="302"/>
      <c r="S30" s="734"/>
      <c r="T30" s="425" t="str">
        <f>$B$21</f>
        <v>Evn</v>
      </c>
      <c r="U30" s="282"/>
      <c r="V30" s="287"/>
      <c r="W30" s="307"/>
      <c r="X30" s="308"/>
      <c r="Y30" s="283"/>
      <c r="Z30" s="290"/>
      <c r="AA30" s="307"/>
      <c r="AB30" s="308"/>
      <c r="AC30" s="282"/>
      <c r="AD30" s="301"/>
      <c r="AE30" s="282"/>
      <c r="AF30" s="301"/>
      <c r="AG30" s="282"/>
      <c r="AH30" s="301"/>
      <c r="AI30" s="302"/>
    </row>
    <row r="31" spans="1:61" x14ac:dyDescent="0.2">
      <c r="A31" s="732" t="s">
        <v>42</v>
      </c>
      <c r="B31" s="423" t="str">
        <f>$B$19</f>
        <v>Mor</v>
      </c>
      <c r="C31" s="278"/>
      <c r="D31" s="285"/>
      <c r="E31" s="303"/>
      <c r="F31" s="304"/>
      <c r="G31" s="279"/>
      <c r="H31" s="288"/>
      <c r="I31" s="303"/>
      <c r="J31" s="304"/>
      <c r="K31" s="278"/>
      <c r="L31" s="297"/>
      <c r="M31" s="278"/>
      <c r="N31" s="297"/>
      <c r="O31" s="278"/>
      <c r="P31" s="297"/>
      <c r="Q31" s="298"/>
      <c r="S31" s="732" t="s">
        <v>42</v>
      </c>
      <c r="T31" s="423" t="str">
        <f>$B$19</f>
        <v>Mor</v>
      </c>
      <c r="U31" s="278"/>
      <c r="V31" s="285"/>
      <c r="W31" s="303"/>
      <c r="X31" s="304"/>
      <c r="Y31" s="279"/>
      <c r="Z31" s="288"/>
      <c r="AA31" s="303"/>
      <c r="AB31" s="304"/>
      <c r="AC31" s="278"/>
      <c r="AD31" s="297"/>
      <c r="AE31" s="278"/>
      <c r="AF31" s="297"/>
      <c r="AG31" s="278"/>
      <c r="AH31" s="297"/>
      <c r="AI31" s="298"/>
    </row>
    <row r="32" spans="1:61" x14ac:dyDescent="0.2">
      <c r="A32" s="733"/>
      <c r="B32" s="424" t="str">
        <f>$B$20</f>
        <v>Aft</v>
      </c>
      <c r="C32" s="403"/>
      <c r="D32" s="404"/>
      <c r="E32" s="405"/>
      <c r="F32" s="406"/>
      <c r="G32" s="407"/>
      <c r="H32" s="408"/>
      <c r="I32" s="405"/>
      <c r="J32" s="406"/>
      <c r="K32" s="403"/>
      <c r="L32" s="409"/>
      <c r="M32" s="403"/>
      <c r="N32" s="409"/>
      <c r="O32" s="403"/>
      <c r="P32" s="409"/>
      <c r="Q32" s="410"/>
      <c r="S32" s="733"/>
      <c r="T32" s="424" t="str">
        <f>$B$20</f>
        <v>Aft</v>
      </c>
      <c r="U32" s="403"/>
      <c r="V32" s="404"/>
      <c r="W32" s="405"/>
      <c r="X32" s="406"/>
      <c r="Y32" s="407"/>
      <c r="Z32" s="408"/>
      <c r="AA32" s="405"/>
      <c r="AB32" s="406"/>
      <c r="AC32" s="403"/>
      <c r="AD32" s="409"/>
      <c r="AE32" s="403"/>
      <c r="AF32" s="409"/>
      <c r="AG32" s="403"/>
      <c r="AH32" s="409"/>
      <c r="AI32" s="410"/>
    </row>
    <row r="33" spans="1:35" ht="13.5" thickBot="1" x14ac:dyDescent="0.25">
      <c r="A33" s="734"/>
      <c r="B33" s="425" t="str">
        <f>$B$21</f>
        <v>Evn</v>
      </c>
      <c r="C33" s="282"/>
      <c r="D33" s="287"/>
      <c r="E33" s="307"/>
      <c r="F33" s="308"/>
      <c r="G33" s="283"/>
      <c r="H33" s="290"/>
      <c r="I33" s="307"/>
      <c r="J33" s="308"/>
      <c r="K33" s="282"/>
      <c r="L33" s="301"/>
      <c r="M33" s="282"/>
      <c r="N33" s="301"/>
      <c r="O33" s="282"/>
      <c r="P33" s="301"/>
      <c r="Q33" s="302"/>
      <c r="S33" s="734"/>
      <c r="T33" s="425" t="str">
        <f>$B$21</f>
        <v>Evn</v>
      </c>
      <c r="U33" s="282"/>
      <c r="V33" s="287"/>
      <c r="W33" s="307"/>
      <c r="X33" s="308"/>
      <c r="Y33" s="283"/>
      <c r="Z33" s="290"/>
      <c r="AA33" s="307"/>
      <c r="AB33" s="308"/>
      <c r="AC33" s="282"/>
      <c r="AD33" s="301"/>
      <c r="AE33" s="282"/>
      <c r="AF33" s="301"/>
      <c r="AG33" s="282"/>
      <c r="AH33" s="301"/>
      <c r="AI33" s="302"/>
    </row>
    <row r="34" spans="1:35" x14ac:dyDescent="0.2">
      <c r="A34" s="732" t="s">
        <v>43</v>
      </c>
      <c r="B34" s="423" t="str">
        <f>$B$19</f>
        <v>Mor</v>
      </c>
      <c r="C34" s="278"/>
      <c r="D34" s="285"/>
      <c r="E34" s="303"/>
      <c r="F34" s="304"/>
      <c r="G34" s="279"/>
      <c r="H34" s="288"/>
      <c r="I34" s="303"/>
      <c r="J34" s="304"/>
      <c r="K34" s="278"/>
      <c r="L34" s="297"/>
      <c r="M34" s="278"/>
      <c r="N34" s="297"/>
      <c r="O34" s="278"/>
      <c r="P34" s="297"/>
      <c r="Q34" s="298"/>
      <c r="S34" s="732" t="s">
        <v>43</v>
      </c>
      <c r="T34" s="423" t="str">
        <f>$B$19</f>
        <v>Mor</v>
      </c>
      <c r="U34" s="278"/>
      <c r="V34" s="285"/>
      <c r="W34" s="303"/>
      <c r="X34" s="304"/>
      <c r="Y34" s="279"/>
      <c r="Z34" s="288"/>
      <c r="AA34" s="303"/>
      <c r="AB34" s="304"/>
      <c r="AC34" s="278"/>
      <c r="AD34" s="297"/>
      <c r="AE34" s="278"/>
      <c r="AF34" s="297"/>
      <c r="AG34" s="278"/>
      <c r="AH34" s="297"/>
      <c r="AI34" s="298"/>
    </row>
    <row r="35" spans="1:35" x14ac:dyDescent="0.2">
      <c r="A35" s="733"/>
      <c r="B35" s="424" t="str">
        <f>$B$20</f>
        <v>Aft</v>
      </c>
      <c r="C35" s="403"/>
      <c r="D35" s="404"/>
      <c r="E35" s="405"/>
      <c r="F35" s="406"/>
      <c r="G35" s="407"/>
      <c r="H35" s="408"/>
      <c r="I35" s="405"/>
      <c r="J35" s="406"/>
      <c r="K35" s="403"/>
      <c r="L35" s="409"/>
      <c r="M35" s="403"/>
      <c r="N35" s="409"/>
      <c r="O35" s="403"/>
      <c r="P35" s="409"/>
      <c r="Q35" s="410"/>
      <c r="S35" s="733"/>
      <c r="T35" s="424" t="str">
        <f>$B$20</f>
        <v>Aft</v>
      </c>
      <c r="U35" s="403"/>
      <c r="V35" s="404"/>
      <c r="W35" s="405"/>
      <c r="X35" s="406"/>
      <c r="Y35" s="407"/>
      <c r="Z35" s="408"/>
      <c r="AA35" s="405"/>
      <c r="AB35" s="406"/>
      <c r="AC35" s="403"/>
      <c r="AD35" s="409"/>
      <c r="AE35" s="403"/>
      <c r="AF35" s="409"/>
      <c r="AG35" s="403"/>
      <c r="AH35" s="409"/>
      <c r="AI35" s="410"/>
    </row>
    <row r="36" spans="1:35" ht="13.5" thickBot="1" x14ac:dyDescent="0.25">
      <c r="A36" s="734"/>
      <c r="B36" s="425" t="str">
        <f>$B$21</f>
        <v>Evn</v>
      </c>
      <c r="C36" s="282"/>
      <c r="D36" s="287"/>
      <c r="E36" s="307"/>
      <c r="F36" s="308"/>
      <c r="G36" s="283"/>
      <c r="H36" s="290"/>
      <c r="I36" s="307"/>
      <c r="J36" s="308"/>
      <c r="K36" s="282"/>
      <c r="L36" s="301"/>
      <c r="M36" s="282"/>
      <c r="N36" s="301"/>
      <c r="O36" s="282"/>
      <c r="P36" s="301"/>
      <c r="Q36" s="302"/>
      <c r="S36" s="734"/>
      <c r="T36" s="425" t="str">
        <f>$B$21</f>
        <v>Evn</v>
      </c>
      <c r="U36" s="282"/>
      <c r="V36" s="287"/>
      <c r="W36" s="307"/>
      <c r="X36" s="308"/>
      <c r="Y36" s="283"/>
      <c r="Z36" s="290"/>
      <c r="AA36" s="307"/>
      <c r="AB36" s="308"/>
      <c r="AC36" s="282"/>
      <c r="AD36" s="301"/>
      <c r="AE36" s="282"/>
      <c r="AF36" s="301"/>
      <c r="AG36" s="282"/>
      <c r="AH36" s="301"/>
      <c r="AI36" s="302"/>
    </row>
    <row r="37" spans="1:35" x14ac:dyDescent="0.2">
      <c r="A37" s="732" t="s">
        <v>44</v>
      </c>
      <c r="B37" s="423" t="str">
        <f>$B$19</f>
        <v>Mor</v>
      </c>
      <c r="C37" s="278"/>
      <c r="D37" s="285"/>
      <c r="E37" s="303"/>
      <c r="F37" s="304"/>
      <c r="G37" s="279"/>
      <c r="H37" s="288"/>
      <c r="I37" s="303"/>
      <c r="J37" s="304"/>
      <c r="K37" s="278"/>
      <c r="L37" s="297"/>
      <c r="M37" s="278"/>
      <c r="N37" s="297"/>
      <c r="O37" s="278"/>
      <c r="P37" s="297"/>
      <c r="Q37" s="298"/>
      <c r="S37" s="732" t="s">
        <v>44</v>
      </c>
      <c r="T37" s="423" t="str">
        <f>$B$19</f>
        <v>Mor</v>
      </c>
      <c r="U37" s="278"/>
      <c r="V37" s="285"/>
      <c r="W37" s="303"/>
      <c r="X37" s="304"/>
      <c r="Y37" s="279"/>
      <c r="Z37" s="288"/>
      <c r="AA37" s="303"/>
      <c r="AB37" s="304"/>
      <c r="AC37" s="278"/>
      <c r="AD37" s="297"/>
      <c r="AE37" s="278"/>
      <c r="AF37" s="297"/>
      <c r="AG37" s="278"/>
      <c r="AH37" s="297"/>
      <c r="AI37" s="298"/>
    </row>
    <row r="38" spans="1:35" x14ac:dyDescent="0.2">
      <c r="A38" s="733"/>
      <c r="B38" s="424" t="str">
        <f>$B$20</f>
        <v>Aft</v>
      </c>
      <c r="C38" s="411"/>
      <c r="D38" s="412"/>
      <c r="E38" s="413"/>
      <c r="F38" s="414"/>
      <c r="G38" s="415"/>
      <c r="H38" s="416"/>
      <c r="I38" s="413"/>
      <c r="J38" s="414"/>
      <c r="K38" s="438"/>
      <c r="L38" s="417"/>
      <c r="M38" s="438"/>
      <c r="N38" s="417"/>
      <c r="O38" s="411"/>
      <c r="P38" s="409"/>
      <c r="Q38" s="410"/>
      <c r="S38" s="733"/>
      <c r="T38" s="424" t="str">
        <f>$B$20</f>
        <v>Aft</v>
      </c>
      <c r="U38" s="411"/>
      <c r="V38" s="412"/>
      <c r="W38" s="413"/>
      <c r="X38" s="414"/>
      <c r="Y38" s="415"/>
      <c r="Z38" s="416"/>
      <c r="AA38" s="413"/>
      <c r="AB38" s="414"/>
      <c r="AC38" s="438"/>
      <c r="AD38" s="417"/>
      <c r="AE38" s="438"/>
      <c r="AF38" s="417"/>
      <c r="AG38" s="438"/>
      <c r="AH38" s="417"/>
      <c r="AI38" s="410"/>
    </row>
    <row r="39" spans="1:35" ht="13.5" thickBot="1" x14ac:dyDescent="0.25">
      <c r="A39" s="734"/>
      <c r="B39" s="425" t="str">
        <f>$B$21</f>
        <v>Evn</v>
      </c>
      <c r="C39" s="280"/>
      <c r="D39" s="286"/>
      <c r="E39" s="437"/>
      <c r="F39" s="306"/>
      <c r="G39" s="281"/>
      <c r="H39" s="289"/>
      <c r="I39" s="305"/>
      <c r="J39" s="306"/>
      <c r="K39" s="284"/>
      <c r="L39" s="299"/>
      <c r="M39" s="284"/>
      <c r="N39" s="299"/>
      <c r="O39" s="284"/>
      <c r="P39" s="301"/>
      <c r="Q39" s="302"/>
      <c r="S39" s="734"/>
      <c r="T39" s="425" t="str">
        <f>$B$21</f>
        <v>Evn</v>
      </c>
      <c r="U39" s="280"/>
      <c r="V39" s="286"/>
      <c r="W39" s="437"/>
      <c r="X39" s="306"/>
      <c r="Y39" s="281"/>
      <c r="Z39" s="289"/>
      <c r="AA39" s="305"/>
      <c r="AB39" s="306"/>
      <c r="AC39" s="284"/>
      <c r="AD39" s="299"/>
      <c r="AE39" s="284"/>
      <c r="AF39" s="299"/>
      <c r="AG39" s="284"/>
      <c r="AH39" s="299"/>
      <c r="AI39" s="302"/>
    </row>
    <row r="40" spans="1:35" ht="13.5" thickBot="1" x14ac:dyDescent="0.25">
      <c r="A40" s="763" t="s">
        <v>172</v>
      </c>
      <c r="B40" s="764"/>
      <c r="C40" s="530">
        <f ca="1">OFFSET(YTP!$E$68,0,E2-1,1,1)</f>
        <v>1.75</v>
      </c>
      <c r="D40" s="211"/>
      <c r="E40" s="530">
        <f>SUM(E19:E39)</f>
        <v>0</v>
      </c>
      <c r="F40" s="211"/>
      <c r="G40" s="530">
        <f ca="1">OFFSET(YTP!$E$69,0,E2-1,1,1)</f>
        <v>7</v>
      </c>
      <c r="H40" s="211"/>
      <c r="I40" s="530">
        <f>SUM(I19:I39)</f>
        <v>0</v>
      </c>
      <c r="J40" s="211"/>
      <c r="K40" s="530">
        <f ca="1">OFFSET(YTP!$E$67,0,E2-1,1,1)</f>
        <v>4.5</v>
      </c>
      <c r="L40" s="530">
        <f>SUM(L19:L39)</f>
        <v>0</v>
      </c>
      <c r="M40" s="530">
        <f ca="1">OFFSET(YTP!$E$70,0,E2-1,1,1)</f>
        <v>0</v>
      </c>
      <c r="N40" s="530">
        <f>SUM(N19:N39)</f>
        <v>0</v>
      </c>
      <c r="O40" s="530">
        <f ca="1">OFFSET(YTP!$E$71,0,E2-1,1,1)</f>
        <v>0</v>
      </c>
      <c r="P40" s="530">
        <f>SUM(P19:P39)</f>
        <v>0</v>
      </c>
      <c r="Q40" s="142"/>
      <c r="S40" s="763" t="s">
        <v>172</v>
      </c>
      <c r="T40" s="764"/>
      <c r="U40" s="530">
        <f ca="1">OFFSET(YTP!$E$68,0,W2-1,1,1)</f>
        <v>1.75</v>
      </c>
      <c r="V40" s="211"/>
      <c r="W40" s="530">
        <f>SUM(W19:W39)</f>
        <v>0</v>
      </c>
      <c r="X40" s="211"/>
      <c r="Y40" s="530">
        <f ca="1">OFFSET(YTP!$E$69,0,W2-1,1,1)</f>
        <v>7</v>
      </c>
      <c r="Z40" s="211"/>
      <c r="AA40" s="530">
        <f>SUM(AA19:AA39)</f>
        <v>0</v>
      </c>
      <c r="AB40" s="211"/>
      <c r="AC40" s="530">
        <f ca="1">OFFSET(YTP!$E$67,0,W2-1,1,1)</f>
        <v>3</v>
      </c>
      <c r="AD40" s="530">
        <f>SUM(AD19:AD39)</f>
        <v>0</v>
      </c>
      <c r="AE40" s="530">
        <f ca="1">OFFSET(YTP!$E$70,0,W2-1,1,1)</f>
        <v>0</v>
      </c>
      <c r="AF40" s="530">
        <f>SUM(AF19:AF39)</f>
        <v>0</v>
      </c>
      <c r="AG40" s="530">
        <f ca="1">OFFSET(YTP!$E$71,0,W2-1,1,1)</f>
        <v>0</v>
      </c>
      <c r="AH40" s="530">
        <f>SUM(AH19:AH39)</f>
        <v>0</v>
      </c>
      <c r="AI40" s="142"/>
    </row>
    <row r="41" spans="1:35" s="27" customFormat="1" ht="13.5" thickBot="1" x14ac:dyDescent="0.25">
      <c r="A41" s="107"/>
      <c r="B41" s="107"/>
      <c r="C41" s="137"/>
      <c r="D41" s="137"/>
      <c r="E41" s="137"/>
      <c r="F41" s="137"/>
      <c r="G41" s="137"/>
      <c r="H41" s="137"/>
      <c r="I41" s="137"/>
      <c r="J41" s="137"/>
      <c r="K41" s="137"/>
      <c r="L41" s="137"/>
      <c r="M41" s="137"/>
      <c r="N41" s="137"/>
      <c r="O41" s="137"/>
      <c r="P41" s="137"/>
      <c r="Q41" s="117"/>
    </row>
    <row r="42" spans="1:35" s="27" customFormat="1" ht="13.5" thickBot="1" x14ac:dyDescent="0.25">
      <c r="A42" s="107"/>
      <c r="B42" s="107"/>
      <c r="C42" s="137"/>
      <c r="D42" s="137"/>
      <c r="E42" s="137"/>
      <c r="F42" s="137"/>
      <c r="G42" s="137"/>
      <c r="H42" s="137"/>
      <c r="I42" s="137"/>
      <c r="J42" s="137"/>
      <c r="K42" s="137"/>
      <c r="L42" s="137"/>
      <c r="M42" s="765" t="s">
        <v>214</v>
      </c>
      <c r="N42" s="766"/>
      <c r="O42" s="766"/>
      <c r="P42" s="767"/>
      <c r="Q42" s="117"/>
      <c r="AE42" s="765" t="s">
        <v>214</v>
      </c>
      <c r="AF42" s="766"/>
      <c r="AG42" s="766"/>
      <c r="AH42" s="767"/>
    </row>
    <row r="43" spans="1:35" s="458" customFormat="1" ht="12.75" customHeight="1" x14ac:dyDescent="0.2">
      <c r="A43" s="690" t="s">
        <v>67</v>
      </c>
      <c r="B43" s="690"/>
      <c r="C43" s="769"/>
      <c r="D43" s="24" t="s">
        <v>31</v>
      </c>
      <c r="E43" s="277">
        <f>$E$2+2</f>
        <v>47</v>
      </c>
      <c r="F43" s="380" t="s">
        <v>209</v>
      </c>
      <c r="G43" s="130" t="s">
        <v>174</v>
      </c>
      <c r="H43" s="144">
        <f ca="1">OFFSET(YTP!$E$72,0,E43-1,1,1)</f>
        <v>11</v>
      </c>
      <c r="I43" s="131" t="s">
        <v>176</v>
      </c>
      <c r="J43" s="309">
        <f>SUM(E60:E80,I60:I80,L60:L80,P60:P80,N60:N80)</f>
        <v>0</v>
      </c>
      <c r="K43" s="770" t="s">
        <v>188</v>
      </c>
      <c r="L43" s="727">
        <f ca="1">OFFSET(YTP!$E$9,0,E43-1,1,1)</f>
        <v>0</v>
      </c>
      <c r="M43" s="485" t="str">
        <f>Score_1_label</f>
        <v>Series 1</v>
      </c>
      <c r="N43" s="428"/>
      <c r="O43" s="485" t="str">
        <f>Score_8_label</f>
        <v>Kneeling</v>
      </c>
      <c r="P43" s="429"/>
      <c r="Q43" s="91"/>
      <c r="R43" s="27"/>
      <c r="S43" s="690" t="s">
        <v>67</v>
      </c>
      <c r="T43" s="690"/>
      <c r="U43" s="769"/>
      <c r="V43" s="24" t="s">
        <v>31</v>
      </c>
      <c r="W43" s="277">
        <f>$E$2+3</f>
        <v>48</v>
      </c>
      <c r="X43" s="380" t="s">
        <v>209</v>
      </c>
      <c r="Y43" s="130" t="s">
        <v>174</v>
      </c>
      <c r="Z43" s="144">
        <f ca="1">OFFSET(YTP!$E$72,0,W43-1,1,1)</f>
        <v>17.5</v>
      </c>
      <c r="AA43" s="131" t="s">
        <v>176</v>
      </c>
      <c r="AB43" s="309">
        <f>SUM(W60:W80,AA60:AA80,AD60:AD80,AH60:AH80,AF60:AF80)</f>
        <v>0</v>
      </c>
      <c r="AC43" s="770" t="s">
        <v>188</v>
      </c>
      <c r="AD43" s="727">
        <f ca="1">OFFSET(YTP!$E$9,0,W43-1,1,1)</f>
        <v>0</v>
      </c>
      <c r="AE43" s="485" t="str">
        <f>Score_1_label</f>
        <v>Series 1</v>
      </c>
      <c r="AF43" s="428"/>
      <c r="AG43" s="485" t="str">
        <f>Score_8_label</f>
        <v>Kneeling</v>
      </c>
      <c r="AH43" s="429"/>
    </row>
    <row r="44" spans="1:35" s="458" customFormat="1" ht="12.75" customHeight="1" x14ac:dyDescent="0.2">
      <c r="A44" s="690"/>
      <c r="B44" s="690"/>
      <c r="C44" s="769"/>
      <c r="D44" s="63" t="s">
        <v>34</v>
      </c>
      <c r="E44" s="136">
        <f>YTP_Start_Date+7*(E43-1)</f>
        <v>44823</v>
      </c>
      <c r="F44" s="382">
        <f ca="1">OFFSET(YTP!$E$14,0,E43-1,1,1)</f>
        <v>4</v>
      </c>
      <c r="G44" s="132" t="s">
        <v>158</v>
      </c>
      <c r="H44" s="129">
        <f>SUM(D60:D80,H60:H80)</f>
        <v>0</v>
      </c>
      <c r="I44" s="128" t="s">
        <v>159</v>
      </c>
      <c r="J44" s="310">
        <f>SUM(F60:F80,J60:J80)</f>
        <v>0</v>
      </c>
      <c r="K44" s="771"/>
      <c r="L44" s="728"/>
      <c r="M44" s="486" t="str">
        <f>Score_2_label</f>
        <v>Series 2</v>
      </c>
      <c r="N44" s="431"/>
      <c r="O44" s="486" t="str">
        <f>Score_9_label</f>
        <v>Prone</v>
      </c>
      <c r="P44" s="432"/>
      <c r="Q44" s="91"/>
      <c r="R44" s="27"/>
      <c r="S44" s="690"/>
      <c r="T44" s="690"/>
      <c r="U44" s="769"/>
      <c r="V44" s="63" t="s">
        <v>34</v>
      </c>
      <c r="W44" s="136">
        <f>YTP_Start_Date+7*(W43-1)</f>
        <v>44830</v>
      </c>
      <c r="X44" s="382">
        <f ca="1">OFFSET(YTP!$E$14,0,W43-1,1,1)</f>
        <v>6</v>
      </c>
      <c r="Y44" s="132" t="s">
        <v>158</v>
      </c>
      <c r="Z44" s="129">
        <f>SUM(V60:V80,Z60:Z80)</f>
        <v>0</v>
      </c>
      <c r="AA44" s="128" t="s">
        <v>159</v>
      </c>
      <c r="AB44" s="310">
        <f>SUM(X60:X80,AB60:AB80)</f>
        <v>0</v>
      </c>
      <c r="AC44" s="771"/>
      <c r="AD44" s="728"/>
      <c r="AE44" s="486" t="str">
        <f>Score_2_label</f>
        <v>Series 2</v>
      </c>
      <c r="AF44" s="431"/>
      <c r="AG44" s="486" t="str">
        <f>Score_9_label</f>
        <v>Prone</v>
      </c>
      <c r="AH44" s="432"/>
    </row>
    <row r="45" spans="1:35" s="458" customFormat="1" ht="12.75" customHeight="1" thickBot="1" x14ac:dyDescent="0.25">
      <c r="A45" s="690"/>
      <c r="B45" s="690"/>
      <c r="C45" s="769"/>
      <c r="D45" s="64" t="s">
        <v>35</v>
      </c>
      <c r="E45" s="140" t="str">
        <f ca="1">IF(OFFSET(YTP!$E$6,0,E43-1,1,1)="",W4,IF(OFFSET(YTP!$E$6,0,E43-1,1,1)="General","General",IF(OFFSET(YTP!$E$6,0,E43-1,1,1)="Specific","Specific",IF(OFFSET(YTP!$E$6,0,E43-1,1,1)="Pre-Competition","Pre-Comp",IF(OFFSET(YTP!$E$6,0,E43-1,1,1)="Regular","Reg. Comp",IF(OFFSET(YTP!$E$6,0,E43-1,1,1)="Major","Major Comp",IF(OFFSET(YTP!$E$6,0,E43-1,1,1)="Taper","Taper","Transition")))))))</f>
        <v>Pre-Comp</v>
      </c>
      <c r="F45" s="379" t="s">
        <v>215</v>
      </c>
      <c r="G45" s="132" t="s">
        <v>177</v>
      </c>
      <c r="H45" s="129">
        <f ca="1">OFFSET(YTP!$E$74,0,E43-1,1,1)</f>
        <v>0</v>
      </c>
      <c r="I45" s="128" t="s">
        <v>178</v>
      </c>
      <c r="J45" s="310" t="e">
        <f>AVERAGEA(Q60:Q80)</f>
        <v>#DIV/0!</v>
      </c>
      <c r="K45" s="771"/>
      <c r="L45" s="728"/>
      <c r="M45" s="486" t="str">
        <f>Score_3_label</f>
        <v>Series 3</v>
      </c>
      <c r="N45" s="431"/>
      <c r="O45" s="486" t="str">
        <f>Score_10_label</f>
        <v>Standing</v>
      </c>
      <c r="P45" s="432"/>
      <c r="Q45" s="91"/>
      <c r="R45" s="27"/>
      <c r="S45" s="690"/>
      <c r="T45" s="690"/>
      <c r="U45" s="769"/>
      <c r="V45" s="64" t="s">
        <v>35</v>
      </c>
      <c r="W45" s="140" t="str">
        <f ca="1">IF(OFFSET(YTP!$E$6,0,W43-1,1,1)="",E45,IF(OFFSET(YTP!$E$6,0,W43-1,1,1)="General","General",IF(OFFSET(YTP!$E$6,0,W43-1,1,1)="Specific","Specific",IF(OFFSET(YTP!$E$6,0,W43-1,1,1)="Pre-Competition","Pre-Comp",IF(OFFSET(YTP!$E$6,0,W43-1,1,1)="Regular","Reg. Comp",IF(OFFSET(YTP!$E$6,0,W43-1,1,1)="Major","Major Comp",IF(OFFSET(YTP!$E$6,0,W43-1,1,1)="Taper","Taper","Transition")))))))</f>
        <v>Pre-Comp</v>
      </c>
      <c r="X45" s="379" t="s">
        <v>215</v>
      </c>
      <c r="Y45" s="132" t="s">
        <v>177</v>
      </c>
      <c r="Z45" s="129">
        <f ca="1">OFFSET(YTP!$E$74,0,W43-1,1,1)</f>
        <v>0</v>
      </c>
      <c r="AA45" s="128" t="s">
        <v>178</v>
      </c>
      <c r="AB45" s="310" t="e">
        <f>AVERAGEA(AI60:AI80)</f>
        <v>#DIV/0!</v>
      </c>
      <c r="AC45" s="771"/>
      <c r="AD45" s="728"/>
      <c r="AE45" s="486" t="str">
        <f>Score_3_label</f>
        <v>Series 3</v>
      </c>
      <c r="AF45" s="431"/>
      <c r="AG45" s="486" t="str">
        <f>Score_10_label</f>
        <v>Standing</v>
      </c>
      <c r="AH45" s="432"/>
    </row>
    <row r="46" spans="1:35" s="458" customFormat="1" ht="12.75" customHeight="1" thickBot="1" x14ac:dyDescent="0.25">
      <c r="A46" s="99"/>
      <c r="B46" s="99"/>
      <c r="C46" s="143"/>
      <c r="D46" s="143"/>
      <c r="E46" s="143"/>
      <c r="F46" s="383">
        <f ca="1">OFFSET(YTP!$E$15,0,E43-1,1,1)</f>
        <v>2</v>
      </c>
      <c r="G46" s="133" t="s">
        <v>175</v>
      </c>
      <c r="H46" s="135">
        <f ca="1">OFFSET(YTP!$E$75,0,E43-1,1,1)</f>
        <v>0</v>
      </c>
      <c r="I46" s="134" t="s">
        <v>151</v>
      </c>
      <c r="J46" s="311" t="e">
        <f>((100*J43/YTP!$E$66)/7.5)*(J45/10)</f>
        <v>#DIV/0!</v>
      </c>
      <c r="K46" s="771"/>
      <c r="L46" s="728"/>
      <c r="M46" s="486" t="str">
        <f>Score_4_label</f>
        <v>Series 4</v>
      </c>
      <c r="N46" s="431"/>
      <c r="O46" s="486" t="str">
        <f>Score_11_label</f>
        <v>Qualifier</v>
      </c>
      <c r="P46" s="432"/>
      <c r="Q46" s="91"/>
      <c r="R46" s="27"/>
      <c r="S46" s="99"/>
      <c r="T46" s="99"/>
      <c r="U46" s="143"/>
      <c r="V46" s="143"/>
      <c r="W46" s="143"/>
      <c r="X46" s="383">
        <f ca="1">OFFSET(YTP!$E$15,0,W43-1,1,1)</f>
        <v>2</v>
      </c>
      <c r="Y46" s="133" t="s">
        <v>175</v>
      </c>
      <c r="Z46" s="135">
        <f ca="1">OFFSET(YTP!$E$75,0,W43-1,1,1)</f>
        <v>0</v>
      </c>
      <c r="AA46" s="134" t="s">
        <v>151</v>
      </c>
      <c r="AB46" s="311" t="e">
        <f>((100*AB43/YTP!$E$66)/7.5)*(AB45/10)</f>
        <v>#DIV/0!</v>
      </c>
      <c r="AC46" s="771"/>
      <c r="AD46" s="728"/>
      <c r="AE46" s="486" t="str">
        <f>Score_4_label</f>
        <v>Series 4</v>
      </c>
      <c r="AF46" s="431"/>
      <c r="AG46" s="486" t="str">
        <f>Score_11_label</f>
        <v>Qualifier</v>
      </c>
      <c r="AH46" s="432"/>
    </row>
    <row r="47" spans="1:35" s="27" customFormat="1" ht="12.75" customHeight="1" x14ac:dyDescent="0.2">
      <c r="A47" s="99"/>
      <c r="B47" s="99"/>
      <c r="C47" s="143"/>
      <c r="D47" s="143"/>
      <c r="E47" s="143"/>
      <c r="F47" s="103"/>
      <c r="G47" s="99"/>
      <c r="H47" s="102"/>
      <c r="I47" s="99"/>
      <c r="J47" s="102"/>
      <c r="K47" s="771"/>
      <c r="L47" s="728"/>
      <c r="M47" s="486" t="str">
        <f>Score_5_label</f>
        <v>Series 5</v>
      </c>
      <c r="N47" s="436"/>
      <c r="O47" s="486">
        <f>Score_12_label</f>
        <v>0</v>
      </c>
      <c r="P47" s="432"/>
      <c r="Q47" s="401"/>
      <c r="S47" s="99"/>
      <c r="T47" s="99"/>
      <c r="U47" s="143"/>
      <c r="V47" s="143"/>
      <c r="W47" s="143"/>
      <c r="X47" s="103"/>
      <c r="Y47" s="99"/>
      <c r="Z47" s="102"/>
      <c r="AA47" s="99"/>
      <c r="AB47" s="102"/>
      <c r="AC47" s="771"/>
      <c r="AD47" s="728"/>
      <c r="AE47" s="486" t="str">
        <f>Score_5_label</f>
        <v>Series 5</v>
      </c>
      <c r="AF47" s="436"/>
      <c r="AG47" s="486">
        <f>Score_12_label</f>
        <v>0</v>
      </c>
      <c r="AH47" s="432"/>
    </row>
    <row r="48" spans="1:35" s="27" customFormat="1" ht="12.75" customHeight="1" x14ac:dyDescent="0.2">
      <c r="A48" s="99"/>
      <c r="B48" s="99"/>
      <c r="C48" s="143"/>
      <c r="D48" s="143"/>
      <c r="E48" s="143"/>
      <c r="F48" s="103"/>
      <c r="G48" s="99"/>
      <c r="H48" s="102"/>
      <c r="I48" s="99"/>
      <c r="J48" s="102"/>
      <c r="K48" s="771"/>
      <c r="L48" s="728"/>
      <c r="M48" s="486" t="str">
        <f>Score_6_label</f>
        <v>Series 6</v>
      </c>
      <c r="N48" s="431"/>
      <c r="O48" s="486">
        <f>Score_13_label</f>
        <v>0</v>
      </c>
      <c r="P48" s="432"/>
      <c r="Q48" s="401"/>
      <c r="S48" s="99"/>
      <c r="T48" s="99"/>
      <c r="U48" s="143"/>
      <c r="V48" s="143"/>
      <c r="W48" s="143"/>
      <c r="X48" s="103"/>
      <c r="Y48" s="99"/>
      <c r="Z48" s="102"/>
      <c r="AA48" s="99"/>
      <c r="AB48" s="102"/>
      <c r="AC48" s="771"/>
      <c r="AD48" s="728"/>
      <c r="AE48" s="486" t="str">
        <f>Score_6_label</f>
        <v>Series 6</v>
      </c>
      <c r="AF48" s="431"/>
      <c r="AG48" s="486">
        <f>Score_13_label</f>
        <v>0</v>
      </c>
      <c r="AH48" s="432"/>
    </row>
    <row r="49" spans="1:35" s="27" customFormat="1" ht="12.75" customHeight="1" thickBot="1" x14ac:dyDescent="0.25">
      <c r="A49" s="99"/>
      <c r="B49" s="99"/>
      <c r="C49" s="143"/>
      <c r="D49" s="143"/>
      <c r="E49" s="143"/>
      <c r="F49" s="103"/>
      <c r="G49" s="99"/>
      <c r="H49" s="102"/>
      <c r="I49" s="99"/>
      <c r="J49" s="102"/>
      <c r="K49" s="772"/>
      <c r="L49" s="729"/>
      <c r="M49" s="487" t="str">
        <f>Score_7_label</f>
        <v>Qualifier</v>
      </c>
      <c r="N49" s="434"/>
      <c r="O49" s="487">
        <f>Score_14_label</f>
        <v>0</v>
      </c>
      <c r="P49" s="435"/>
      <c r="Q49" s="401"/>
      <c r="S49" s="99"/>
      <c r="T49" s="99"/>
      <c r="U49" s="143"/>
      <c r="V49" s="143"/>
      <c r="W49" s="143"/>
      <c r="X49" s="103"/>
      <c r="Y49" s="99"/>
      <c r="Z49" s="102"/>
      <c r="AA49" s="99"/>
      <c r="AB49" s="102"/>
      <c r="AC49" s="772"/>
      <c r="AD49" s="729"/>
      <c r="AE49" s="487" t="str">
        <f>Score_7_label</f>
        <v>Qualifier</v>
      </c>
      <c r="AF49" s="434"/>
      <c r="AG49" s="487">
        <f>Score_14_label</f>
        <v>0</v>
      </c>
      <c r="AH49" s="435"/>
    </row>
    <row r="50" spans="1:35" ht="12.75" customHeight="1" thickBot="1" x14ac:dyDescent="0.25">
      <c r="A50" s="1"/>
      <c r="B50" s="1"/>
      <c r="C50" s="1"/>
      <c r="D50" s="1"/>
      <c r="E50" s="1"/>
      <c r="F50" s="1"/>
      <c r="K50" s="1"/>
      <c r="L50" s="1"/>
      <c r="M50" s="13"/>
      <c r="N50" s="91"/>
      <c r="O50" s="13"/>
      <c r="P50" s="91"/>
      <c r="Q50" s="27"/>
      <c r="R50" s="1"/>
      <c r="S50" s="1"/>
      <c r="T50" s="1"/>
      <c r="U50" s="1"/>
      <c r="V50" s="1"/>
      <c r="W50" s="1"/>
      <c r="X50" s="1"/>
      <c r="AC50" s="1"/>
      <c r="AD50" s="1"/>
      <c r="AE50" s="13"/>
      <c r="AF50" s="91"/>
      <c r="AG50" s="27"/>
    </row>
    <row r="51" spans="1:35" ht="12.75" customHeight="1" thickBot="1" x14ac:dyDescent="0.25">
      <c r="A51" s="748" t="s">
        <v>66</v>
      </c>
      <c r="B51" s="749"/>
      <c r="C51" s="768" t="s">
        <v>150</v>
      </c>
      <c r="D51" s="754"/>
      <c r="E51" s="754"/>
      <c r="F51" s="754"/>
      <c r="G51" s="754"/>
      <c r="H51" s="754"/>
      <c r="I51" s="754"/>
      <c r="J51" s="754"/>
      <c r="K51" s="754"/>
      <c r="L51" s="754"/>
      <c r="M51" s="754"/>
      <c r="N51" s="754"/>
      <c r="O51" s="754"/>
      <c r="P51" s="754"/>
      <c r="Q51" s="755"/>
      <c r="S51" s="748" t="s">
        <v>66</v>
      </c>
      <c r="T51" s="749"/>
      <c r="U51" s="768" t="s">
        <v>150</v>
      </c>
      <c r="V51" s="754"/>
      <c r="W51" s="754"/>
      <c r="X51" s="754"/>
      <c r="Y51" s="754"/>
      <c r="Z51" s="754"/>
      <c r="AA51" s="754"/>
      <c r="AB51" s="754"/>
      <c r="AC51" s="754"/>
      <c r="AD51" s="754"/>
      <c r="AE51" s="754"/>
      <c r="AF51" s="754"/>
      <c r="AG51" s="754"/>
      <c r="AH51" s="754"/>
      <c r="AI51" s="755"/>
    </row>
    <row r="52" spans="1:35" ht="12.75" customHeight="1" x14ac:dyDescent="0.2">
      <c r="A52" s="750"/>
      <c r="B52" s="751"/>
      <c r="C52" s="145" t="s">
        <v>5</v>
      </c>
      <c r="D52" s="759" t="s">
        <v>160</v>
      </c>
      <c r="E52" s="760"/>
      <c r="F52" s="760"/>
      <c r="G52" s="760"/>
      <c r="H52" s="760"/>
      <c r="I52" s="760"/>
      <c r="J52" s="760"/>
      <c r="K52" s="760"/>
      <c r="L52" s="760"/>
      <c r="M52" s="760"/>
      <c r="N52" s="760"/>
      <c r="O52" s="760"/>
      <c r="P52" s="760"/>
      <c r="Q52" s="761"/>
      <c r="S52" s="750"/>
      <c r="T52" s="751"/>
      <c r="U52" s="145" t="s">
        <v>5</v>
      </c>
      <c r="V52" s="759" t="s">
        <v>160</v>
      </c>
      <c r="W52" s="760"/>
      <c r="X52" s="760"/>
      <c r="Y52" s="760"/>
      <c r="Z52" s="760"/>
      <c r="AA52" s="760"/>
      <c r="AB52" s="760"/>
      <c r="AC52" s="760"/>
      <c r="AD52" s="760"/>
      <c r="AE52" s="760"/>
      <c r="AF52" s="760"/>
      <c r="AG52" s="760"/>
      <c r="AH52" s="760"/>
      <c r="AI52" s="761"/>
    </row>
    <row r="53" spans="1:35" ht="12.75" customHeight="1" x14ac:dyDescent="0.2">
      <c r="A53" s="750"/>
      <c r="B53" s="751"/>
      <c r="C53" s="146" t="s">
        <v>4</v>
      </c>
      <c r="D53" s="756"/>
      <c r="E53" s="757"/>
      <c r="F53" s="757"/>
      <c r="G53" s="757"/>
      <c r="H53" s="757"/>
      <c r="I53" s="757"/>
      <c r="J53" s="757"/>
      <c r="K53" s="757"/>
      <c r="L53" s="757"/>
      <c r="M53" s="757"/>
      <c r="N53" s="757"/>
      <c r="O53" s="757"/>
      <c r="P53" s="757"/>
      <c r="Q53" s="758"/>
      <c r="S53" s="750"/>
      <c r="T53" s="751"/>
      <c r="U53" s="146" t="s">
        <v>4</v>
      </c>
      <c r="V53" s="756"/>
      <c r="W53" s="757"/>
      <c r="X53" s="757"/>
      <c r="Y53" s="757"/>
      <c r="Z53" s="757"/>
      <c r="AA53" s="757"/>
      <c r="AB53" s="757"/>
      <c r="AC53" s="757"/>
      <c r="AD53" s="757"/>
      <c r="AE53" s="757"/>
      <c r="AF53" s="757"/>
      <c r="AG53" s="757"/>
      <c r="AH53" s="757"/>
      <c r="AI53" s="758"/>
    </row>
    <row r="54" spans="1:35" ht="12.75" customHeight="1" x14ac:dyDescent="0.2">
      <c r="A54" s="750"/>
      <c r="B54" s="751"/>
      <c r="C54" s="146" t="s">
        <v>3</v>
      </c>
      <c r="D54" s="756"/>
      <c r="E54" s="757"/>
      <c r="F54" s="757"/>
      <c r="G54" s="757"/>
      <c r="H54" s="757"/>
      <c r="I54" s="757"/>
      <c r="J54" s="757"/>
      <c r="K54" s="757"/>
      <c r="L54" s="757"/>
      <c r="M54" s="757"/>
      <c r="N54" s="757"/>
      <c r="O54" s="757"/>
      <c r="P54" s="757"/>
      <c r="Q54" s="758"/>
      <c r="S54" s="750"/>
      <c r="T54" s="751"/>
      <c r="U54" s="146" t="s">
        <v>3</v>
      </c>
      <c r="V54" s="756"/>
      <c r="W54" s="757"/>
      <c r="X54" s="757"/>
      <c r="Y54" s="757"/>
      <c r="Z54" s="757"/>
      <c r="AA54" s="757"/>
      <c r="AB54" s="757"/>
      <c r="AC54" s="757"/>
      <c r="AD54" s="757"/>
      <c r="AE54" s="757"/>
      <c r="AF54" s="757"/>
      <c r="AG54" s="757"/>
      <c r="AH54" s="757"/>
      <c r="AI54" s="758"/>
    </row>
    <row r="55" spans="1:35" ht="12.75" customHeight="1" x14ac:dyDescent="0.2">
      <c r="A55" s="750"/>
      <c r="B55" s="751"/>
      <c r="C55" s="147" t="s">
        <v>6</v>
      </c>
      <c r="D55" s="756"/>
      <c r="E55" s="757"/>
      <c r="F55" s="757"/>
      <c r="G55" s="757"/>
      <c r="H55" s="757"/>
      <c r="I55" s="757"/>
      <c r="J55" s="757"/>
      <c r="K55" s="757"/>
      <c r="L55" s="757"/>
      <c r="M55" s="757"/>
      <c r="N55" s="757"/>
      <c r="O55" s="757"/>
      <c r="P55" s="757"/>
      <c r="Q55" s="758"/>
      <c r="S55" s="750"/>
      <c r="T55" s="751"/>
      <c r="U55" s="147" t="s">
        <v>6</v>
      </c>
      <c r="V55" s="756"/>
      <c r="W55" s="757"/>
      <c r="X55" s="757"/>
      <c r="Y55" s="757"/>
      <c r="Z55" s="757"/>
      <c r="AA55" s="757"/>
      <c r="AB55" s="757"/>
      <c r="AC55" s="757"/>
      <c r="AD55" s="757"/>
      <c r="AE55" s="757"/>
      <c r="AF55" s="757"/>
      <c r="AG55" s="757"/>
      <c r="AH55" s="757"/>
      <c r="AI55" s="758"/>
    </row>
    <row r="56" spans="1:35" ht="12.75" customHeight="1" thickBot="1" x14ac:dyDescent="0.25">
      <c r="A56" s="752"/>
      <c r="B56" s="753"/>
      <c r="C56" s="148" t="s">
        <v>37</v>
      </c>
      <c r="D56" s="735"/>
      <c r="E56" s="736"/>
      <c r="F56" s="736"/>
      <c r="G56" s="736"/>
      <c r="H56" s="736"/>
      <c r="I56" s="736"/>
      <c r="J56" s="736"/>
      <c r="K56" s="736"/>
      <c r="L56" s="736"/>
      <c r="M56" s="736"/>
      <c r="N56" s="736"/>
      <c r="O56" s="736"/>
      <c r="P56" s="736"/>
      <c r="Q56" s="737"/>
      <c r="S56" s="752"/>
      <c r="T56" s="753"/>
      <c r="U56" s="148" t="s">
        <v>37</v>
      </c>
      <c r="V56" s="735"/>
      <c r="W56" s="736"/>
      <c r="X56" s="736"/>
      <c r="Y56" s="736"/>
      <c r="Z56" s="736"/>
      <c r="AA56" s="736"/>
      <c r="AB56" s="736"/>
      <c r="AC56" s="736"/>
      <c r="AD56" s="736"/>
      <c r="AE56" s="736"/>
      <c r="AF56" s="736"/>
      <c r="AG56" s="736"/>
      <c r="AH56" s="736"/>
      <c r="AI56" s="737"/>
    </row>
    <row r="57" spans="1:35" ht="12.75" customHeight="1" thickBot="1" x14ac:dyDescent="0.25">
      <c r="A57" s="1"/>
      <c r="B57" s="1"/>
      <c r="C57" s="1"/>
      <c r="D57" s="1"/>
      <c r="E57" s="1"/>
      <c r="F57" s="1"/>
      <c r="G57" s="1"/>
      <c r="H57" s="1"/>
      <c r="I57" s="1"/>
      <c r="J57" s="1"/>
      <c r="K57" s="1"/>
      <c r="L57" s="1"/>
      <c r="M57" s="1"/>
      <c r="N57" s="13"/>
      <c r="O57" s="1"/>
      <c r="P57" s="13"/>
      <c r="Q57" s="114"/>
      <c r="S57" s="1"/>
      <c r="T57" s="1"/>
      <c r="U57" s="1"/>
      <c r="V57" s="1"/>
      <c r="W57" s="1"/>
      <c r="X57" s="1"/>
      <c r="Y57" s="1"/>
      <c r="Z57" s="1"/>
      <c r="AA57" s="1"/>
      <c r="AB57" s="1"/>
      <c r="AC57" s="1"/>
      <c r="AD57" s="1"/>
      <c r="AE57" s="1"/>
      <c r="AF57" s="13"/>
      <c r="AG57" s="114"/>
    </row>
    <row r="58" spans="1:35" ht="12.75" customHeight="1" thickBot="1" x14ac:dyDescent="0.25">
      <c r="A58" s="738"/>
      <c r="B58" s="739"/>
      <c r="C58" s="742" t="s">
        <v>5</v>
      </c>
      <c r="D58" s="743"/>
      <c r="E58" s="744"/>
      <c r="F58" s="745"/>
      <c r="G58" s="742" t="s">
        <v>4</v>
      </c>
      <c r="H58" s="743"/>
      <c r="I58" s="744"/>
      <c r="J58" s="745"/>
      <c r="K58" s="730" t="s">
        <v>3</v>
      </c>
      <c r="L58" s="731"/>
      <c r="M58" s="730" t="s">
        <v>6</v>
      </c>
      <c r="N58" s="731"/>
      <c r="O58" s="730" t="s">
        <v>171</v>
      </c>
      <c r="P58" s="731"/>
      <c r="Q58" s="746" t="s">
        <v>173</v>
      </c>
      <c r="R58" s="296" t="s">
        <v>104</v>
      </c>
      <c r="S58" s="738"/>
      <c r="T58" s="739"/>
      <c r="U58" s="742" t="s">
        <v>5</v>
      </c>
      <c r="V58" s="743"/>
      <c r="W58" s="744"/>
      <c r="X58" s="745"/>
      <c r="Y58" s="742" t="s">
        <v>4</v>
      </c>
      <c r="Z58" s="743"/>
      <c r="AA58" s="744"/>
      <c r="AB58" s="745"/>
      <c r="AC58" s="730" t="s">
        <v>3</v>
      </c>
      <c r="AD58" s="731"/>
      <c r="AE58" s="730" t="s">
        <v>6</v>
      </c>
      <c r="AF58" s="731"/>
      <c r="AG58" s="730" t="s">
        <v>171</v>
      </c>
      <c r="AH58" s="731"/>
      <c r="AI58" s="746" t="s">
        <v>173</v>
      </c>
    </row>
    <row r="59" spans="1:35" ht="26.1" customHeight="1" thickBot="1" x14ac:dyDescent="0.25">
      <c r="A59" s="740"/>
      <c r="B59" s="741"/>
      <c r="C59" s="291" t="s">
        <v>154</v>
      </c>
      <c r="D59" s="295" t="s">
        <v>157</v>
      </c>
      <c r="E59" s="292" t="s">
        <v>155</v>
      </c>
      <c r="F59" s="295" t="s">
        <v>157</v>
      </c>
      <c r="G59" s="291" t="s">
        <v>154</v>
      </c>
      <c r="H59" s="293" t="s">
        <v>157</v>
      </c>
      <c r="I59" s="292" t="s">
        <v>155</v>
      </c>
      <c r="J59" s="295" t="s">
        <v>157</v>
      </c>
      <c r="K59" s="291" t="s">
        <v>154</v>
      </c>
      <c r="L59" s="294" t="s">
        <v>155</v>
      </c>
      <c r="M59" s="291" t="s">
        <v>154</v>
      </c>
      <c r="N59" s="294" t="s">
        <v>155</v>
      </c>
      <c r="O59" s="291" t="s">
        <v>154</v>
      </c>
      <c r="P59" s="294" t="s">
        <v>155</v>
      </c>
      <c r="Q59" s="747"/>
      <c r="R59" s="296"/>
      <c r="S59" s="740"/>
      <c r="T59" s="741"/>
      <c r="U59" s="291" t="s">
        <v>154</v>
      </c>
      <c r="V59" s="295" t="s">
        <v>157</v>
      </c>
      <c r="W59" s="292" t="s">
        <v>155</v>
      </c>
      <c r="X59" s="295" t="s">
        <v>157</v>
      </c>
      <c r="Y59" s="291" t="s">
        <v>154</v>
      </c>
      <c r="Z59" s="293" t="s">
        <v>157</v>
      </c>
      <c r="AA59" s="292" t="s">
        <v>155</v>
      </c>
      <c r="AB59" s="295" t="s">
        <v>157</v>
      </c>
      <c r="AC59" s="291" t="s">
        <v>154</v>
      </c>
      <c r="AD59" s="294" t="s">
        <v>155</v>
      </c>
      <c r="AE59" s="291" t="s">
        <v>154</v>
      </c>
      <c r="AF59" s="294" t="s">
        <v>155</v>
      </c>
      <c r="AG59" s="291" t="s">
        <v>154</v>
      </c>
      <c r="AH59" s="294" t="s">
        <v>155</v>
      </c>
      <c r="AI59" s="747"/>
    </row>
    <row r="60" spans="1:35" ht="12.75" customHeight="1" x14ac:dyDescent="0.2">
      <c r="A60" s="732" t="s">
        <v>15</v>
      </c>
      <c r="B60" s="423" t="str">
        <f>$B$19</f>
        <v>Mor</v>
      </c>
      <c r="C60" s="278"/>
      <c r="D60" s="285"/>
      <c r="E60" s="303"/>
      <c r="F60" s="304"/>
      <c r="G60" s="279"/>
      <c r="H60" s="288"/>
      <c r="I60" s="303"/>
      <c r="J60" s="304"/>
      <c r="K60" s="278"/>
      <c r="L60" s="297"/>
      <c r="M60" s="278"/>
      <c r="N60" s="297"/>
      <c r="O60" s="278"/>
      <c r="P60" s="297"/>
      <c r="Q60" s="298"/>
      <c r="S60" s="732" t="s">
        <v>15</v>
      </c>
      <c r="T60" s="423" t="str">
        <f>$B$19</f>
        <v>Mor</v>
      </c>
      <c r="U60" s="278"/>
      <c r="V60" s="285"/>
      <c r="W60" s="303"/>
      <c r="X60" s="304"/>
      <c r="Y60" s="279"/>
      <c r="Z60" s="288"/>
      <c r="AA60" s="303"/>
      <c r="AB60" s="304"/>
      <c r="AC60" s="278"/>
      <c r="AD60" s="297"/>
      <c r="AE60" s="278"/>
      <c r="AF60" s="297"/>
      <c r="AG60" s="278"/>
      <c r="AH60" s="297"/>
      <c r="AI60" s="298"/>
    </row>
    <row r="61" spans="1:35" ht="12.75" customHeight="1" x14ac:dyDescent="0.2">
      <c r="A61" s="733"/>
      <c r="B61" s="424" t="str">
        <f>$B$20</f>
        <v>Aft</v>
      </c>
      <c r="C61" s="411"/>
      <c r="D61" s="412"/>
      <c r="E61" s="413"/>
      <c r="F61" s="414"/>
      <c r="G61" s="415"/>
      <c r="H61" s="416"/>
      <c r="I61" s="413"/>
      <c r="J61" s="414"/>
      <c r="K61" s="411"/>
      <c r="L61" s="417"/>
      <c r="M61" s="411"/>
      <c r="N61" s="417"/>
      <c r="O61" s="411"/>
      <c r="P61" s="417"/>
      <c r="Q61" s="418"/>
      <c r="S61" s="733"/>
      <c r="T61" s="424" t="str">
        <f>$B$20</f>
        <v>Aft</v>
      </c>
      <c r="U61" s="411"/>
      <c r="V61" s="412"/>
      <c r="W61" s="413"/>
      <c r="X61" s="414"/>
      <c r="Y61" s="415"/>
      <c r="Z61" s="416"/>
      <c r="AA61" s="413"/>
      <c r="AB61" s="414"/>
      <c r="AC61" s="411"/>
      <c r="AD61" s="417"/>
      <c r="AE61" s="411"/>
      <c r="AF61" s="417"/>
      <c r="AG61" s="411"/>
      <c r="AH61" s="417"/>
      <c r="AI61" s="418"/>
    </row>
    <row r="62" spans="1:35" ht="12.75" customHeight="1" thickBot="1" x14ac:dyDescent="0.25">
      <c r="A62" s="734"/>
      <c r="B62" s="425" t="str">
        <f>$B$21</f>
        <v>Evn</v>
      </c>
      <c r="C62" s="280"/>
      <c r="D62" s="286"/>
      <c r="E62" s="305"/>
      <c r="F62" s="306"/>
      <c r="G62" s="281"/>
      <c r="H62" s="289"/>
      <c r="I62" s="305"/>
      <c r="J62" s="306"/>
      <c r="K62" s="280"/>
      <c r="L62" s="299"/>
      <c r="M62" s="280"/>
      <c r="N62" s="299"/>
      <c r="O62" s="280"/>
      <c r="P62" s="299"/>
      <c r="Q62" s="300"/>
      <c r="S62" s="734"/>
      <c r="T62" s="425" t="str">
        <f>$B$21</f>
        <v>Evn</v>
      </c>
      <c r="U62" s="280"/>
      <c r="V62" s="286"/>
      <c r="W62" s="305"/>
      <c r="X62" s="306"/>
      <c r="Y62" s="281"/>
      <c r="Z62" s="289"/>
      <c r="AA62" s="305"/>
      <c r="AB62" s="306"/>
      <c r="AC62" s="280"/>
      <c r="AD62" s="299"/>
      <c r="AE62" s="280"/>
      <c r="AF62" s="299"/>
      <c r="AG62" s="280"/>
      <c r="AH62" s="299"/>
      <c r="AI62" s="300"/>
    </row>
    <row r="63" spans="1:35" ht="12.75" customHeight="1" x14ac:dyDescent="0.2">
      <c r="A63" s="732" t="s">
        <v>40</v>
      </c>
      <c r="B63" s="423" t="str">
        <f>$B$19</f>
        <v>Mor</v>
      </c>
      <c r="C63" s="278"/>
      <c r="D63" s="285"/>
      <c r="E63" s="303"/>
      <c r="F63" s="304"/>
      <c r="G63" s="279"/>
      <c r="H63" s="288"/>
      <c r="I63" s="303"/>
      <c r="J63" s="304"/>
      <c r="K63" s="278"/>
      <c r="L63" s="297"/>
      <c r="M63" s="278"/>
      <c r="N63" s="297"/>
      <c r="O63" s="278"/>
      <c r="P63" s="297"/>
      <c r="Q63" s="298"/>
      <c r="S63" s="732" t="s">
        <v>40</v>
      </c>
      <c r="T63" s="423" t="str">
        <f>$B$19</f>
        <v>Mor</v>
      </c>
      <c r="U63" s="278"/>
      <c r="V63" s="285"/>
      <c r="W63" s="303"/>
      <c r="X63" s="304"/>
      <c r="Y63" s="279"/>
      <c r="Z63" s="288"/>
      <c r="AA63" s="303"/>
      <c r="AB63" s="304"/>
      <c r="AC63" s="278"/>
      <c r="AD63" s="297"/>
      <c r="AE63" s="278"/>
      <c r="AF63" s="297"/>
      <c r="AG63" s="278"/>
      <c r="AH63" s="297"/>
      <c r="AI63" s="298"/>
    </row>
    <row r="64" spans="1:35" ht="12.75" customHeight="1" x14ac:dyDescent="0.2">
      <c r="A64" s="733"/>
      <c r="B64" s="424" t="str">
        <f>$B$20</f>
        <v>Aft</v>
      </c>
      <c r="C64" s="403"/>
      <c r="D64" s="404"/>
      <c r="E64" s="405"/>
      <c r="F64" s="406"/>
      <c r="G64" s="407"/>
      <c r="H64" s="408"/>
      <c r="I64" s="405"/>
      <c r="J64" s="406"/>
      <c r="K64" s="403"/>
      <c r="L64" s="409"/>
      <c r="M64" s="403"/>
      <c r="N64" s="409"/>
      <c r="O64" s="403"/>
      <c r="P64" s="409"/>
      <c r="Q64" s="410"/>
      <c r="S64" s="733"/>
      <c r="T64" s="424" t="str">
        <f>$B$20</f>
        <v>Aft</v>
      </c>
      <c r="U64" s="403"/>
      <c r="V64" s="404"/>
      <c r="W64" s="405"/>
      <c r="X64" s="406"/>
      <c r="Y64" s="407"/>
      <c r="Z64" s="408"/>
      <c r="AA64" s="405"/>
      <c r="AB64" s="406"/>
      <c r="AC64" s="403"/>
      <c r="AD64" s="409"/>
      <c r="AE64" s="403"/>
      <c r="AF64" s="409"/>
      <c r="AG64" s="403"/>
      <c r="AH64" s="409"/>
      <c r="AI64" s="410"/>
    </row>
    <row r="65" spans="1:35" ht="12.75" customHeight="1" thickBot="1" x14ac:dyDescent="0.25">
      <c r="A65" s="734"/>
      <c r="B65" s="425" t="str">
        <f>$B$21</f>
        <v>Evn</v>
      </c>
      <c r="C65" s="282"/>
      <c r="D65" s="287"/>
      <c r="E65" s="307"/>
      <c r="F65" s="308"/>
      <c r="G65" s="283"/>
      <c r="H65" s="290"/>
      <c r="I65" s="307"/>
      <c r="J65" s="308"/>
      <c r="K65" s="282"/>
      <c r="L65" s="301"/>
      <c r="M65" s="282"/>
      <c r="N65" s="301"/>
      <c r="O65" s="282"/>
      <c r="P65" s="301"/>
      <c r="Q65" s="302"/>
      <c r="S65" s="734"/>
      <c r="T65" s="425" t="str">
        <f>$B$21</f>
        <v>Evn</v>
      </c>
      <c r="U65" s="282"/>
      <c r="V65" s="287"/>
      <c r="W65" s="307"/>
      <c r="X65" s="308"/>
      <c r="Y65" s="283"/>
      <c r="Z65" s="290"/>
      <c r="AA65" s="307"/>
      <c r="AB65" s="308"/>
      <c r="AC65" s="282"/>
      <c r="AD65" s="301"/>
      <c r="AE65" s="282"/>
      <c r="AF65" s="301"/>
      <c r="AG65" s="282"/>
      <c r="AH65" s="301"/>
      <c r="AI65" s="302"/>
    </row>
    <row r="66" spans="1:35" ht="12.75" customHeight="1" x14ac:dyDescent="0.2">
      <c r="A66" s="732" t="s">
        <v>41</v>
      </c>
      <c r="B66" s="423" t="str">
        <f>$B$19</f>
        <v>Mor</v>
      </c>
      <c r="C66" s="278"/>
      <c r="D66" s="285"/>
      <c r="E66" s="303"/>
      <c r="F66" s="304"/>
      <c r="G66" s="279"/>
      <c r="H66" s="288"/>
      <c r="I66" s="303"/>
      <c r="J66" s="304"/>
      <c r="K66" s="278"/>
      <c r="L66" s="297"/>
      <c r="M66" s="278"/>
      <c r="N66" s="297"/>
      <c r="O66" s="278"/>
      <c r="P66" s="297"/>
      <c r="Q66" s="298"/>
      <c r="S66" s="732" t="s">
        <v>41</v>
      </c>
      <c r="T66" s="423" t="str">
        <f>$B$19</f>
        <v>Mor</v>
      </c>
      <c r="U66" s="278"/>
      <c r="V66" s="285"/>
      <c r="W66" s="303"/>
      <c r="X66" s="304"/>
      <c r="Y66" s="279"/>
      <c r="Z66" s="288"/>
      <c r="AA66" s="303"/>
      <c r="AB66" s="304"/>
      <c r="AC66" s="278"/>
      <c r="AD66" s="297"/>
      <c r="AE66" s="278"/>
      <c r="AF66" s="297"/>
      <c r="AG66" s="278"/>
      <c r="AH66" s="297"/>
      <c r="AI66" s="298"/>
    </row>
    <row r="67" spans="1:35" ht="12.75" customHeight="1" x14ac:dyDescent="0.2">
      <c r="A67" s="733"/>
      <c r="B67" s="424" t="str">
        <f>$B$20</f>
        <v>Aft</v>
      </c>
      <c r="C67" s="403"/>
      <c r="D67" s="404"/>
      <c r="E67" s="405"/>
      <c r="F67" s="406"/>
      <c r="G67" s="407"/>
      <c r="H67" s="408"/>
      <c r="I67" s="405"/>
      <c r="J67" s="406"/>
      <c r="K67" s="403"/>
      <c r="L67" s="409"/>
      <c r="M67" s="403"/>
      <c r="N67" s="409"/>
      <c r="O67" s="403"/>
      <c r="P67" s="409"/>
      <c r="Q67" s="410"/>
      <c r="S67" s="733"/>
      <c r="T67" s="424" t="str">
        <f>$B$20</f>
        <v>Aft</v>
      </c>
      <c r="U67" s="403"/>
      <c r="V67" s="404"/>
      <c r="W67" s="405"/>
      <c r="X67" s="406"/>
      <c r="Y67" s="407"/>
      <c r="Z67" s="408"/>
      <c r="AA67" s="405"/>
      <c r="AB67" s="406"/>
      <c r="AC67" s="403"/>
      <c r="AD67" s="409"/>
      <c r="AE67" s="403"/>
      <c r="AF67" s="409"/>
      <c r="AG67" s="403"/>
      <c r="AH67" s="409"/>
      <c r="AI67" s="410"/>
    </row>
    <row r="68" spans="1:35" ht="12.75" customHeight="1" thickBot="1" x14ac:dyDescent="0.25">
      <c r="A68" s="734"/>
      <c r="B68" s="425" t="str">
        <f>$B$21</f>
        <v>Evn</v>
      </c>
      <c r="C68" s="282"/>
      <c r="D68" s="287"/>
      <c r="E68" s="307"/>
      <c r="F68" s="308"/>
      <c r="G68" s="283"/>
      <c r="H68" s="290"/>
      <c r="I68" s="307"/>
      <c r="J68" s="308"/>
      <c r="K68" s="282"/>
      <c r="L68" s="301"/>
      <c r="M68" s="282"/>
      <c r="N68" s="301"/>
      <c r="O68" s="282"/>
      <c r="P68" s="301"/>
      <c r="Q68" s="302"/>
      <c r="S68" s="734"/>
      <c r="T68" s="425" t="str">
        <f>$B$21</f>
        <v>Evn</v>
      </c>
      <c r="U68" s="282"/>
      <c r="V68" s="287"/>
      <c r="W68" s="307"/>
      <c r="X68" s="308"/>
      <c r="Y68" s="283"/>
      <c r="Z68" s="290"/>
      <c r="AA68" s="307"/>
      <c r="AB68" s="308"/>
      <c r="AC68" s="282"/>
      <c r="AD68" s="301"/>
      <c r="AE68" s="282"/>
      <c r="AF68" s="301"/>
      <c r="AG68" s="282"/>
      <c r="AH68" s="301"/>
      <c r="AI68" s="302"/>
    </row>
    <row r="69" spans="1:35" ht="12.75" customHeight="1" x14ac:dyDescent="0.2">
      <c r="A69" s="732" t="s">
        <v>68</v>
      </c>
      <c r="B69" s="423" t="str">
        <f>$B$19</f>
        <v>Mor</v>
      </c>
      <c r="C69" s="278"/>
      <c r="D69" s="285"/>
      <c r="E69" s="303"/>
      <c r="F69" s="304"/>
      <c r="G69" s="279"/>
      <c r="H69" s="288"/>
      <c r="I69" s="303"/>
      <c r="J69" s="304"/>
      <c r="K69" s="278"/>
      <c r="L69" s="297"/>
      <c r="M69" s="278"/>
      <c r="N69" s="297"/>
      <c r="O69" s="278"/>
      <c r="P69" s="297"/>
      <c r="Q69" s="298"/>
      <c r="S69" s="732" t="s">
        <v>68</v>
      </c>
      <c r="T69" s="423" t="str">
        <f>$B$19</f>
        <v>Mor</v>
      </c>
      <c r="U69" s="278"/>
      <c r="V69" s="285"/>
      <c r="W69" s="303"/>
      <c r="X69" s="304"/>
      <c r="Y69" s="279"/>
      <c r="Z69" s="288"/>
      <c r="AA69" s="303"/>
      <c r="AB69" s="304"/>
      <c r="AC69" s="278"/>
      <c r="AD69" s="297"/>
      <c r="AE69" s="278"/>
      <c r="AF69" s="297"/>
      <c r="AG69" s="278"/>
      <c r="AH69" s="297"/>
      <c r="AI69" s="298"/>
    </row>
    <row r="70" spans="1:35" ht="12.75" customHeight="1" x14ac:dyDescent="0.2">
      <c r="A70" s="733"/>
      <c r="B70" s="424" t="str">
        <f>$B$20</f>
        <v>Aft</v>
      </c>
      <c r="C70" s="403"/>
      <c r="D70" s="404"/>
      <c r="E70" s="405"/>
      <c r="F70" s="406"/>
      <c r="G70" s="407"/>
      <c r="H70" s="408"/>
      <c r="I70" s="405"/>
      <c r="J70" s="406"/>
      <c r="K70" s="403"/>
      <c r="L70" s="409"/>
      <c r="M70" s="403"/>
      <c r="N70" s="409"/>
      <c r="O70" s="403"/>
      <c r="P70" s="409"/>
      <c r="Q70" s="410"/>
      <c r="S70" s="733"/>
      <c r="T70" s="424" t="str">
        <f>$B$20</f>
        <v>Aft</v>
      </c>
      <c r="U70" s="403"/>
      <c r="V70" s="404"/>
      <c r="W70" s="405"/>
      <c r="X70" s="406"/>
      <c r="Y70" s="407"/>
      <c r="Z70" s="408"/>
      <c r="AA70" s="405"/>
      <c r="AB70" s="406"/>
      <c r="AC70" s="403"/>
      <c r="AD70" s="409"/>
      <c r="AE70" s="403"/>
      <c r="AF70" s="409"/>
      <c r="AG70" s="403"/>
      <c r="AH70" s="409"/>
      <c r="AI70" s="410"/>
    </row>
    <row r="71" spans="1:35" ht="13.5" thickBot="1" x14ac:dyDescent="0.25">
      <c r="A71" s="734"/>
      <c r="B71" s="425" t="str">
        <f>$B$21</f>
        <v>Evn</v>
      </c>
      <c r="C71" s="282"/>
      <c r="D71" s="287"/>
      <c r="E71" s="307"/>
      <c r="F71" s="308"/>
      <c r="G71" s="283"/>
      <c r="H71" s="290"/>
      <c r="I71" s="307"/>
      <c r="J71" s="308"/>
      <c r="K71" s="282"/>
      <c r="L71" s="301"/>
      <c r="M71" s="282"/>
      <c r="N71" s="301"/>
      <c r="O71" s="282"/>
      <c r="P71" s="301"/>
      <c r="Q71" s="302"/>
      <c r="S71" s="734"/>
      <c r="T71" s="425" t="str">
        <f>$B$21</f>
        <v>Evn</v>
      </c>
      <c r="U71" s="282"/>
      <c r="V71" s="287"/>
      <c r="W71" s="307"/>
      <c r="X71" s="308"/>
      <c r="Y71" s="283"/>
      <c r="Z71" s="290"/>
      <c r="AA71" s="307"/>
      <c r="AB71" s="308"/>
      <c r="AC71" s="282"/>
      <c r="AD71" s="301"/>
      <c r="AE71" s="282"/>
      <c r="AF71" s="301"/>
      <c r="AG71" s="282"/>
      <c r="AH71" s="301"/>
      <c r="AI71" s="302"/>
    </row>
    <row r="72" spans="1:35" x14ac:dyDescent="0.2">
      <c r="A72" s="732" t="s">
        <v>42</v>
      </c>
      <c r="B72" s="423" t="str">
        <f>$B$19</f>
        <v>Mor</v>
      </c>
      <c r="C72" s="278"/>
      <c r="D72" s="285"/>
      <c r="E72" s="303"/>
      <c r="F72" s="304"/>
      <c r="G72" s="279"/>
      <c r="H72" s="288"/>
      <c r="I72" s="303"/>
      <c r="J72" s="304"/>
      <c r="K72" s="278"/>
      <c r="L72" s="297"/>
      <c r="M72" s="278"/>
      <c r="N72" s="297"/>
      <c r="O72" s="278"/>
      <c r="P72" s="297"/>
      <c r="Q72" s="298"/>
      <c r="S72" s="732" t="s">
        <v>42</v>
      </c>
      <c r="T72" s="423" t="str">
        <f>$B$19</f>
        <v>Mor</v>
      </c>
      <c r="U72" s="278"/>
      <c r="V72" s="285"/>
      <c r="W72" s="303"/>
      <c r="X72" s="304"/>
      <c r="Y72" s="279"/>
      <c r="Z72" s="288"/>
      <c r="AA72" s="303"/>
      <c r="AB72" s="304"/>
      <c r="AC72" s="278"/>
      <c r="AD72" s="297"/>
      <c r="AE72" s="278"/>
      <c r="AF72" s="297"/>
      <c r="AG72" s="278"/>
      <c r="AH72" s="297"/>
      <c r="AI72" s="298"/>
    </row>
    <row r="73" spans="1:35" x14ac:dyDescent="0.2">
      <c r="A73" s="733"/>
      <c r="B73" s="424" t="str">
        <f>$B$20</f>
        <v>Aft</v>
      </c>
      <c r="C73" s="403"/>
      <c r="D73" s="404"/>
      <c r="E73" s="405"/>
      <c r="F73" s="406"/>
      <c r="G73" s="407"/>
      <c r="H73" s="408"/>
      <c r="I73" s="405"/>
      <c r="J73" s="406"/>
      <c r="K73" s="403"/>
      <c r="L73" s="409"/>
      <c r="M73" s="403"/>
      <c r="N73" s="409"/>
      <c r="O73" s="403"/>
      <c r="P73" s="409"/>
      <c r="Q73" s="410"/>
      <c r="S73" s="733"/>
      <c r="T73" s="424" t="str">
        <f>$B$20</f>
        <v>Aft</v>
      </c>
      <c r="U73" s="403"/>
      <c r="V73" s="404"/>
      <c r="W73" s="405"/>
      <c r="X73" s="406"/>
      <c r="Y73" s="407"/>
      <c r="Z73" s="408"/>
      <c r="AA73" s="405"/>
      <c r="AB73" s="406"/>
      <c r="AC73" s="403"/>
      <c r="AD73" s="409"/>
      <c r="AE73" s="403"/>
      <c r="AF73" s="409"/>
      <c r="AG73" s="403"/>
      <c r="AH73" s="409"/>
      <c r="AI73" s="410"/>
    </row>
    <row r="74" spans="1:35" ht="13.5" thickBot="1" x14ac:dyDescent="0.25">
      <c r="A74" s="734"/>
      <c r="B74" s="425" t="str">
        <f>$B$21</f>
        <v>Evn</v>
      </c>
      <c r="C74" s="282"/>
      <c r="D74" s="287"/>
      <c r="E74" s="307"/>
      <c r="F74" s="308"/>
      <c r="G74" s="283"/>
      <c r="H74" s="290"/>
      <c r="I74" s="307"/>
      <c r="J74" s="308"/>
      <c r="K74" s="282"/>
      <c r="L74" s="301"/>
      <c r="M74" s="282"/>
      <c r="N74" s="301"/>
      <c r="O74" s="282"/>
      <c r="P74" s="301"/>
      <c r="Q74" s="302"/>
      <c r="S74" s="734"/>
      <c r="T74" s="425" t="str">
        <f>$B$21</f>
        <v>Evn</v>
      </c>
      <c r="U74" s="282"/>
      <c r="V74" s="287"/>
      <c r="W74" s="307"/>
      <c r="X74" s="308"/>
      <c r="Y74" s="283"/>
      <c r="Z74" s="290"/>
      <c r="AA74" s="307"/>
      <c r="AB74" s="308"/>
      <c r="AC74" s="282"/>
      <c r="AD74" s="301"/>
      <c r="AE74" s="282"/>
      <c r="AF74" s="301"/>
      <c r="AG74" s="282"/>
      <c r="AH74" s="301"/>
      <c r="AI74" s="302"/>
    </row>
    <row r="75" spans="1:35" x14ac:dyDescent="0.2">
      <c r="A75" s="732" t="s">
        <v>43</v>
      </c>
      <c r="B75" s="423" t="str">
        <f>$B$19</f>
        <v>Mor</v>
      </c>
      <c r="C75" s="278"/>
      <c r="D75" s="285"/>
      <c r="E75" s="303"/>
      <c r="F75" s="304"/>
      <c r="G75" s="279"/>
      <c r="H75" s="288"/>
      <c r="I75" s="303"/>
      <c r="J75" s="304"/>
      <c r="K75" s="278"/>
      <c r="L75" s="297"/>
      <c r="M75" s="278"/>
      <c r="N75" s="297"/>
      <c r="O75" s="278"/>
      <c r="P75" s="297"/>
      <c r="Q75" s="298"/>
      <c r="S75" s="732" t="s">
        <v>43</v>
      </c>
      <c r="T75" s="423" t="str">
        <f>$B$19</f>
        <v>Mor</v>
      </c>
      <c r="U75" s="278"/>
      <c r="V75" s="285"/>
      <c r="W75" s="303"/>
      <c r="X75" s="304"/>
      <c r="Y75" s="279"/>
      <c r="Z75" s="288"/>
      <c r="AA75" s="303"/>
      <c r="AB75" s="304"/>
      <c r="AC75" s="278"/>
      <c r="AD75" s="297"/>
      <c r="AE75" s="278"/>
      <c r="AF75" s="297"/>
      <c r="AG75" s="278"/>
      <c r="AH75" s="297"/>
      <c r="AI75" s="298"/>
    </row>
    <row r="76" spans="1:35" x14ac:dyDescent="0.2">
      <c r="A76" s="733"/>
      <c r="B76" s="424" t="str">
        <f>$B$20</f>
        <v>Aft</v>
      </c>
      <c r="C76" s="403"/>
      <c r="D76" s="404"/>
      <c r="E76" s="405"/>
      <c r="F76" s="406"/>
      <c r="G76" s="407"/>
      <c r="H76" s="408"/>
      <c r="I76" s="405"/>
      <c r="J76" s="406"/>
      <c r="K76" s="403"/>
      <c r="L76" s="409"/>
      <c r="M76" s="403"/>
      <c r="N76" s="409"/>
      <c r="O76" s="403"/>
      <c r="P76" s="409"/>
      <c r="Q76" s="410"/>
      <c r="S76" s="733"/>
      <c r="T76" s="424" t="str">
        <f>$B$20</f>
        <v>Aft</v>
      </c>
      <c r="U76" s="403"/>
      <c r="V76" s="404"/>
      <c r="W76" s="405"/>
      <c r="X76" s="406"/>
      <c r="Y76" s="407"/>
      <c r="Z76" s="408"/>
      <c r="AA76" s="405"/>
      <c r="AB76" s="406"/>
      <c r="AC76" s="403"/>
      <c r="AD76" s="409"/>
      <c r="AE76" s="403"/>
      <c r="AF76" s="409"/>
      <c r="AG76" s="403"/>
      <c r="AH76" s="409"/>
      <c r="AI76" s="410"/>
    </row>
    <row r="77" spans="1:35" ht="13.5" thickBot="1" x14ac:dyDescent="0.25">
      <c r="A77" s="734"/>
      <c r="B77" s="425" t="str">
        <f>$B$21</f>
        <v>Evn</v>
      </c>
      <c r="C77" s="282"/>
      <c r="D77" s="287"/>
      <c r="E77" s="307"/>
      <c r="F77" s="308"/>
      <c r="G77" s="283"/>
      <c r="H77" s="290"/>
      <c r="I77" s="307"/>
      <c r="J77" s="308"/>
      <c r="K77" s="282"/>
      <c r="L77" s="301"/>
      <c r="M77" s="282"/>
      <c r="N77" s="301"/>
      <c r="O77" s="282"/>
      <c r="P77" s="301"/>
      <c r="Q77" s="302"/>
      <c r="S77" s="734"/>
      <c r="T77" s="425" t="str">
        <f>$B$21</f>
        <v>Evn</v>
      </c>
      <c r="U77" s="282"/>
      <c r="V77" s="287"/>
      <c r="W77" s="307"/>
      <c r="X77" s="308"/>
      <c r="Y77" s="283"/>
      <c r="Z77" s="290"/>
      <c r="AA77" s="307"/>
      <c r="AB77" s="308"/>
      <c r="AC77" s="282"/>
      <c r="AD77" s="301"/>
      <c r="AE77" s="282"/>
      <c r="AF77" s="301"/>
      <c r="AG77" s="282"/>
      <c r="AH77" s="301"/>
      <c r="AI77" s="302"/>
    </row>
    <row r="78" spans="1:35" x14ac:dyDescent="0.2">
      <c r="A78" s="732" t="s">
        <v>44</v>
      </c>
      <c r="B78" s="423" t="str">
        <f>$B$19</f>
        <v>Mor</v>
      </c>
      <c r="C78" s="278"/>
      <c r="D78" s="285"/>
      <c r="E78" s="303"/>
      <c r="F78" s="304"/>
      <c r="G78" s="279"/>
      <c r="H78" s="288"/>
      <c r="I78" s="303"/>
      <c r="J78" s="304"/>
      <c r="K78" s="278"/>
      <c r="L78" s="297"/>
      <c r="M78" s="278"/>
      <c r="N78" s="297"/>
      <c r="O78" s="278"/>
      <c r="P78" s="297"/>
      <c r="Q78" s="298"/>
      <c r="S78" s="732" t="s">
        <v>44</v>
      </c>
      <c r="T78" s="423" t="str">
        <f>$B$19</f>
        <v>Mor</v>
      </c>
      <c r="U78" s="278"/>
      <c r="V78" s="285"/>
      <c r="W78" s="303"/>
      <c r="X78" s="304"/>
      <c r="Y78" s="279"/>
      <c r="Z78" s="288"/>
      <c r="AA78" s="303"/>
      <c r="AB78" s="304"/>
      <c r="AC78" s="278"/>
      <c r="AD78" s="297"/>
      <c r="AE78" s="278"/>
      <c r="AF78" s="297"/>
      <c r="AG78" s="278"/>
      <c r="AH78" s="297"/>
      <c r="AI78" s="298"/>
    </row>
    <row r="79" spans="1:35" x14ac:dyDescent="0.2">
      <c r="A79" s="733"/>
      <c r="B79" s="424" t="str">
        <f>$B$20</f>
        <v>Aft</v>
      </c>
      <c r="C79" s="411"/>
      <c r="D79" s="412"/>
      <c r="E79" s="413"/>
      <c r="F79" s="414"/>
      <c r="G79" s="415"/>
      <c r="H79" s="416"/>
      <c r="I79" s="413"/>
      <c r="J79" s="414"/>
      <c r="K79" s="438"/>
      <c r="L79" s="417"/>
      <c r="M79" s="438"/>
      <c r="N79" s="417"/>
      <c r="O79" s="438"/>
      <c r="P79" s="417"/>
      <c r="Q79" s="418"/>
      <c r="S79" s="733"/>
      <c r="T79" s="424" t="str">
        <f>$B$20</f>
        <v>Aft</v>
      </c>
      <c r="U79" s="411"/>
      <c r="V79" s="412"/>
      <c r="W79" s="413"/>
      <c r="X79" s="414"/>
      <c r="Y79" s="415"/>
      <c r="Z79" s="416"/>
      <c r="AA79" s="413"/>
      <c r="AB79" s="414"/>
      <c r="AC79" s="438"/>
      <c r="AD79" s="417"/>
      <c r="AE79" s="438"/>
      <c r="AF79" s="417"/>
      <c r="AG79" s="438"/>
      <c r="AH79" s="417"/>
      <c r="AI79" s="410"/>
    </row>
    <row r="80" spans="1:35" ht="13.5" thickBot="1" x14ac:dyDescent="0.25">
      <c r="A80" s="734"/>
      <c r="B80" s="425" t="str">
        <f>$B$21</f>
        <v>Evn</v>
      </c>
      <c r="C80" s="280"/>
      <c r="D80" s="286"/>
      <c r="E80" s="437"/>
      <c r="F80" s="306"/>
      <c r="G80" s="281"/>
      <c r="H80" s="289"/>
      <c r="I80" s="305"/>
      <c r="J80" s="306"/>
      <c r="K80" s="284"/>
      <c r="L80" s="299"/>
      <c r="M80" s="284"/>
      <c r="N80" s="299"/>
      <c r="O80" s="284"/>
      <c r="P80" s="299"/>
      <c r="Q80" s="300"/>
      <c r="S80" s="734"/>
      <c r="T80" s="425" t="str">
        <f>$B$21</f>
        <v>Evn</v>
      </c>
      <c r="U80" s="280"/>
      <c r="V80" s="286"/>
      <c r="W80" s="437"/>
      <c r="X80" s="306"/>
      <c r="Y80" s="281"/>
      <c r="Z80" s="289"/>
      <c r="AA80" s="305"/>
      <c r="AB80" s="306"/>
      <c r="AC80" s="284"/>
      <c r="AD80" s="299"/>
      <c r="AE80" s="284"/>
      <c r="AF80" s="299"/>
      <c r="AG80" s="284"/>
      <c r="AH80" s="299"/>
      <c r="AI80" s="302"/>
    </row>
    <row r="81" spans="1:35" ht="13.5" thickBot="1" x14ac:dyDescent="0.25">
      <c r="A81" s="763" t="s">
        <v>172</v>
      </c>
      <c r="B81" s="764"/>
      <c r="C81" s="530">
        <f ca="1">OFFSET(YTP!$E$68,0,E43-1,1,1)</f>
        <v>0</v>
      </c>
      <c r="D81" s="211"/>
      <c r="E81" s="530">
        <f>SUM(E60:E80)</f>
        <v>0</v>
      </c>
      <c r="F81" s="211"/>
      <c r="G81" s="530">
        <f ca="1">OFFSET(YTP!$E$69,0,E43-1,1,1)</f>
        <v>7</v>
      </c>
      <c r="H81" s="211"/>
      <c r="I81" s="530">
        <f>SUM(I60:I80)</f>
        <v>0</v>
      </c>
      <c r="J81" s="211"/>
      <c r="K81" s="530">
        <f ca="1">OFFSET(YTP!$E$67,0,E43-1,1,1)</f>
        <v>3</v>
      </c>
      <c r="L81" s="530">
        <f>SUM(L60:L80)</f>
        <v>0</v>
      </c>
      <c r="M81" s="530">
        <f ca="1">OFFSET(YTP!$E$70,0,E43-1,1,1)</f>
        <v>1</v>
      </c>
      <c r="N81" s="530">
        <f>SUM(N60:N80)</f>
        <v>0</v>
      </c>
      <c r="O81" s="530">
        <f ca="1">OFFSET(YTP!$E$71,0,E43-1,1,1)</f>
        <v>0</v>
      </c>
      <c r="P81" s="530">
        <f>SUM(P60:P80)</f>
        <v>0</v>
      </c>
      <c r="Q81" s="142"/>
      <c r="S81" s="763" t="s">
        <v>172</v>
      </c>
      <c r="T81" s="764"/>
      <c r="U81" s="530">
        <f ca="1">OFFSET(YTP!$E$68,0,W43-1,1,1)</f>
        <v>1.5</v>
      </c>
      <c r="V81" s="211"/>
      <c r="W81" s="530">
        <f>SUM(W60:W80)</f>
        <v>0</v>
      </c>
      <c r="X81" s="211"/>
      <c r="Y81" s="530">
        <f ca="1">OFFSET(YTP!$E$69,0,W43-1,1,1)</f>
        <v>9</v>
      </c>
      <c r="Z81" s="211"/>
      <c r="AA81" s="530">
        <f>SUM(AA60:AA80)</f>
        <v>0</v>
      </c>
      <c r="AB81" s="211"/>
      <c r="AC81" s="530">
        <f ca="1">OFFSET(YTP!$E$67,0,W43-1,1,1)</f>
        <v>3</v>
      </c>
      <c r="AD81" s="530">
        <f>SUM(AD60:AD80)</f>
        <v>0</v>
      </c>
      <c r="AE81" s="530">
        <f ca="1">OFFSET(YTP!$E$70,0,W43-1,1,1)</f>
        <v>2</v>
      </c>
      <c r="AF81" s="530">
        <f>SUM(AF60:AF80)</f>
        <v>0</v>
      </c>
      <c r="AG81" s="530">
        <f ca="1">OFFSET(YTP!$E$71,0,W43-1,1,1)</f>
        <v>2</v>
      </c>
      <c r="AH81" s="530">
        <f>SUM(AH60:AH80)</f>
        <v>0</v>
      </c>
      <c r="AI81" s="142"/>
    </row>
    <row r="82" spans="1:35" x14ac:dyDescent="0.2">
      <c r="N82" s="118"/>
      <c r="P82" s="118"/>
      <c r="Q82" s="118"/>
      <c r="AC82" s="118"/>
      <c r="AD82" s="118"/>
    </row>
    <row r="83" spans="1:35" x14ac:dyDescent="0.2">
      <c r="N83" s="118"/>
      <c r="P83" s="118"/>
      <c r="Q83" s="118"/>
      <c r="AC83" s="118"/>
      <c r="AD83" s="118"/>
    </row>
    <row r="84" spans="1:35" x14ac:dyDescent="0.2">
      <c r="N84" s="118"/>
      <c r="P84" s="118"/>
      <c r="Q84" s="118"/>
      <c r="AC84" s="118"/>
      <c r="AD84" s="118"/>
    </row>
    <row r="85" spans="1:35" x14ac:dyDescent="0.2">
      <c r="N85" s="118"/>
      <c r="P85" s="118"/>
      <c r="Q85" s="118"/>
      <c r="AC85" s="118"/>
      <c r="AD85" s="118"/>
    </row>
    <row r="86" spans="1:35" x14ac:dyDescent="0.2">
      <c r="N86" s="118"/>
      <c r="P86" s="118"/>
      <c r="Q86" s="118"/>
      <c r="AC86" s="118"/>
      <c r="AD86" s="118"/>
    </row>
    <row r="87" spans="1:35" x14ac:dyDescent="0.2">
      <c r="N87" s="118"/>
      <c r="P87" s="118"/>
      <c r="Q87" s="118"/>
      <c r="AC87" s="118"/>
      <c r="AD87" s="118"/>
    </row>
    <row r="88" spans="1:35" x14ac:dyDescent="0.2">
      <c r="N88" s="118"/>
      <c r="P88" s="118"/>
      <c r="Q88" s="118"/>
      <c r="AC88" s="118"/>
      <c r="AD88" s="118"/>
    </row>
    <row r="89" spans="1:35" x14ac:dyDescent="0.2">
      <c r="N89" s="118"/>
      <c r="P89" s="118"/>
      <c r="Q89" s="118"/>
      <c r="AC89" s="118"/>
      <c r="AD89" s="118"/>
    </row>
    <row r="90" spans="1:35" x14ac:dyDescent="0.2">
      <c r="N90" s="118"/>
      <c r="P90" s="118"/>
      <c r="Q90" s="118"/>
      <c r="AC90" s="118"/>
      <c r="AD90" s="118"/>
    </row>
    <row r="91" spans="1:35" x14ac:dyDescent="0.2">
      <c r="N91" s="118"/>
      <c r="P91" s="118"/>
      <c r="Q91" s="118"/>
      <c r="AC91" s="118"/>
      <c r="AD91" s="118"/>
    </row>
    <row r="92" spans="1:35" x14ac:dyDescent="0.2">
      <c r="N92" s="118"/>
      <c r="P92" s="118"/>
      <c r="Q92" s="118"/>
      <c r="AC92" s="118"/>
      <c r="AD92" s="118"/>
    </row>
    <row r="93" spans="1:35" x14ac:dyDescent="0.2">
      <c r="N93" s="118"/>
      <c r="P93" s="118"/>
      <c r="Q93" s="118"/>
      <c r="AC93" s="118"/>
      <c r="AD93" s="118"/>
    </row>
    <row r="94" spans="1:35" x14ac:dyDescent="0.2">
      <c r="N94" s="118"/>
      <c r="P94" s="118"/>
      <c r="Q94" s="118"/>
      <c r="AC94" s="118"/>
      <c r="AD94" s="118"/>
    </row>
    <row r="95" spans="1:35" x14ac:dyDescent="0.2">
      <c r="N95" s="118"/>
      <c r="P95" s="118"/>
      <c r="Q95" s="118"/>
      <c r="AC95" s="118"/>
      <c r="AD95" s="118"/>
    </row>
    <row r="96" spans="1:35" x14ac:dyDescent="0.2">
      <c r="N96" s="118"/>
      <c r="P96" s="118"/>
      <c r="Q96" s="118"/>
      <c r="AC96" s="118"/>
      <c r="AD96" s="118"/>
    </row>
    <row r="97" spans="18:18" s="118" customFormat="1" x14ac:dyDescent="0.2">
      <c r="R97" s="27"/>
    </row>
    <row r="98" spans="18:18" s="118" customFormat="1" x14ac:dyDescent="0.2">
      <c r="R98" s="27"/>
    </row>
    <row r="99" spans="18:18" s="118" customFormat="1" x14ac:dyDescent="0.2">
      <c r="R99" s="27"/>
    </row>
    <row r="100" spans="18:18" s="118" customFormat="1" x14ac:dyDescent="0.2">
      <c r="R100" s="27"/>
    </row>
    <row r="101" spans="18:18" s="118" customFormat="1" x14ac:dyDescent="0.2">
      <c r="R101" s="27"/>
    </row>
    <row r="102" spans="18:18" s="118" customFormat="1" x14ac:dyDescent="0.2">
      <c r="R102" s="27"/>
    </row>
    <row r="103" spans="18:18" s="118" customFormat="1" x14ac:dyDescent="0.2">
      <c r="R103" s="27"/>
    </row>
    <row r="104" spans="18:18" s="118" customFormat="1" x14ac:dyDescent="0.2">
      <c r="R104" s="27"/>
    </row>
    <row r="105" spans="18:18" s="118" customFormat="1" x14ac:dyDescent="0.2">
      <c r="R105" s="27"/>
    </row>
    <row r="106" spans="18:18" s="118" customFormat="1" x14ac:dyDescent="0.2">
      <c r="R106" s="27"/>
    </row>
    <row r="107" spans="18:18" s="118" customFormat="1" x14ac:dyDescent="0.2">
      <c r="R107" s="27"/>
    </row>
    <row r="108" spans="18:18" s="118" customFormat="1" x14ac:dyDescent="0.2">
      <c r="R108" s="27"/>
    </row>
    <row r="109" spans="18:18" s="118" customFormat="1" x14ac:dyDescent="0.2">
      <c r="R109" s="27"/>
    </row>
    <row r="110" spans="18:18" s="118" customFormat="1" x14ac:dyDescent="0.2">
      <c r="R110" s="27"/>
    </row>
    <row r="111" spans="18:18" s="118" customFormat="1" x14ac:dyDescent="0.2">
      <c r="R111" s="27"/>
    </row>
    <row r="112" spans="18:18" s="118" customFormat="1" x14ac:dyDescent="0.2">
      <c r="R112" s="27"/>
    </row>
    <row r="113" spans="18:18" s="118" customFormat="1" x14ac:dyDescent="0.2">
      <c r="R113" s="27"/>
    </row>
    <row r="114" spans="18:18" s="118" customFormat="1" x14ac:dyDescent="0.2">
      <c r="R114" s="27"/>
    </row>
    <row r="115" spans="18:18" s="118" customFormat="1" x14ac:dyDescent="0.2">
      <c r="R115" s="27"/>
    </row>
    <row r="116" spans="18:18" s="118" customFormat="1" x14ac:dyDescent="0.2">
      <c r="R116" s="27"/>
    </row>
    <row r="117" spans="18:18" s="118" customFormat="1" x14ac:dyDescent="0.2">
      <c r="R117" s="27"/>
    </row>
    <row r="118" spans="18:18" s="118" customFormat="1" x14ac:dyDescent="0.2">
      <c r="R118" s="27"/>
    </row>
    <row r="119" spans="18:18" s="118" customFormat="1" x14ac:dyDescent="0.2">
      <c r="R119" s="27"/>
    </row>
    <row r="120" spans="18:18" s="118" customFormat="1" x14ac:dyDescent="0.2">
      <c r="R120" s="27"/>
    </row>
    <row r="121" spans="18:18" s="118" customFormat="1" x14ac:dyDescent="0.2">
      <c r="R121" s="27"/>
    </row>
    <row r="122" spans="18:18" s="118" customFormat="1" x14ac:dyDescent="0.2">
      <c r="R122" s="27"/>
    </row>
    <row r="123" spans="18:18" s="118" customFormat="1" x14ac:dyDescent="0.2">
      <c r="R123" s="27"/>
    </row>
    <row r="124" spans="18:18" s="118" customFormat="1" x14ac:dyDescent="0.2">
      <c r="R124" s="27"/>
    </row>
    <row r="125" spans="18:18" s="118" customFormat="1" x14ac:dyDescent="0.2">
      <c r="R125" s="27"/>
    </row>
    <row r="126" spans="18:18" s="118" customFormat="1" x14ac:dyDescent="0.2">
      <c r="R126" s="27"/>
    </row>
    <row r="127" spans="18:18" s="118" customFormat="1" x14ac:dyDescent="0.2">
      <c r="R127" s="27"/>
    </row>
    <row r="128" spans="18:18" s="118" customFormat="1" x14ac:dyDescent="0.2">
      <c r="R128" s="27"/>
    </row>
    <row r="129" spans="18:18" s="118" customFormat="1" x14ac:dyDescent="0.2">
      <c r="R129" s="27"/>
    </row>
    <row r="130" spans="18:18" s="118" customFormat="1" x14ac:dyDescent="0.2">
      <c r="R130" s="27"/>
    </row>
    <row r="131" spans="18:18" s="118" customFormat="1" x14ac:dyDescent="0.2">
      <c r="R131" s="27"/>
    </row>
    <row r="132" spans="18:18" s="118" customFormat="1" x14ac:dyDescent="0.2">
      <c r="R132" s="27"/>
    </row>
    <row r="133" spans="18:18" s="118" customFormat="1" x14ac:dyDescent="0.2">
      <c r="R133" s="27"/>
    </row>
    <row r="134" spans="18:18" s="118" customFormat="1" x14ac:dyDescent="0.2">
      <c r="R134" s="27"/>
    </row>
    <row r="135" spans="18:18" s="118" customFormat="1" x14ac:dyDescent="0.2">
      <c r="R135" s="27"/>
    </row>
    <row r="136" spans="18:18" s="118" customFormat="1" x14ac:dyDescent="0.2">
      <c r="R136" s="27"/>
    </row>
    <row r="137" spans="18:18" s="118" customFormat="1" x14ac:dyDescent="0.2">
      <c r="R137" s="27"/>
    </row>
    <row r="138" spans="18:18" s="118" customFormat="1" x14ac:dyDescent="0.2">
      <c r="R138" s="27"/>
    </row>
    <row r="139" spans="18:18" s="118" customFormat="1" x14ac:dyDescent="0.2">
      <c r="R139" s="27"/>
    </row>
    <row r="140" spans="18:18" s="118" customFormat="1" x14ac:dyDescent="0.2">
      <c r="R140" s="27"/>
    </row>
    <row r="141" spans="18:18" s="118" customFormat="1" x14ac:dyDescent="0.2">
      <c r="R141" s="27"/>
    </row>
    <row r="142" spans="18:18" s="118" customFormat="1" x14ac:dyDescent="0.2">
      <c r="R142" s="27"/>
    </row>
    <row r="143" spans="18:18" s="118" customFormat="1" x14ac:dyDescent="0.2">
      <c r="R143" s="27"/>
    </row>
    <row r="144" spans="18:18" s="118" customFormat="1" x14ac:dyDescent="0.2">
      <c r="R144" s="27"/>
    </row>
    <row r="145" spans="18:18" s="118" customFormat="1" x14ac:dyDescent="0.2">
      <c r="R145" s="27"/>
    </row>
    <row r="146" spans="18:18" s="118" customFormat="1" x14ac:dyDescent="0.2">
      <c r="R146" s="27"/>
    </row>
    <row r="147" spans="18:18" s="118" customFormat="1" x14ac:dyDescent="0.2">
      <c r="R147" s="27"/>
    </row>
    <row r="148" spans="18:18" s="118" customFormat="1" x14ac:dyDescent="0.2">
      <c r="R148" s="27"/>
    </row>
    <row r="149" spans="18:18" s="118" customFormat="1" x14ac:dyDescent="0.2">
      <c r="R149" s="27"/>
    </row>
    <row r="150" spans="18:18" s="118" customFormat="1" x14ac:dyDescent="0.2">
      <c r="R150" s="27"/>
    </row>
    <row r="151" spans="18:18" s="118" customFormat="1" x14ac:dyDescent="0.2">
      <c r="R151" s="27"/>
    </row>
    <row r="152" spans="18:18" s="118" customFormat="1" x14ac:dyDescent="0.2">
      <c r="R152" s="27"/>
    </row>
    <row r="153" spans="18:18" s="118" customFormat="1" x14ac:dyDescent="0.2">
      <c r="R153" s="27"/>
    </row>
    <row r="154" spans="18:18" s="118" customFormat="1" x14ac:dyDescent="0.2">
      <c r="R154" s="27"/>
    </row>
    <row r="155" spans="18:18" s="118" customFormat="1" x14ac:dyDescent="0.2">
      <c r="R155" s="27"/>
    </row>
    <row r="156" spans="18:18" s="118" customFormat="1" x14ac:dyDescent="0.2">
      <c r="R156" s="27"/>
    </row>
    <row r="157" spans="18:18" s="118" customFormat="1" x14ac:dyDescent="0.2">
      <c r="R157" s="27"/>
    </row>
    <row r="158" spans="18:18" s="118" customFormat="1" x14ac:dyDescent="0.2">
      <c r="R158" s="27"/>
    </row>
    <row r="159" spans="18:18" s="118" customFormat="1" x14ac:dyDescent="0.2">
      <c r="R159" s="27"/>
    </row>
    <row r="160" spans="18:18" s="118" customFormat="1" x14ac:dyDescent="0.2">
      <c r="R160" s="27"/>
    </row>
    <row r="161" spans="18:18" s="118" customFormat="1" x14ac:dyDescent="0.2">
      <c r="R161" s="27"/>
    </row>
    <row r="162" spans="18:18" s="118" customFormat="1" x14ac:dyDescent="0.2">
      <c r="R162" s="27"/>
    </row>
    <row r="163" spans="18:18" s="118" customFormat="1" x14ac:dyDescent="0.2">
      <c r="R163" s="27"/>
    </row>
    <row r="164" spans="18:18" s="118" customFormat="1" x14ac:dyDescent="0.2">
      <c r="R164" s="27"/>
    </row>
    <row r="165" spans="18:18" s="118" customFormat="1" x14ac:dyDescent="0.2">
      <c r="R165" s="27"/>
    </row>
    <row r="166" spans="18:18" s="118" customFormat="1" x14ac:dyDescent="0.2">
      <c r="R166" s="27"/>
    </row>
    <row r="167" spans="18:18" s="118" customFormat="1" x14ac:dyDescent="0.2">
      <c r="R167" s="27"/>
    </row>
    <row r="168" spans="18:18" s="118" customFormat="1" x14ac:dyDescent="0.2">
      <c r="R168" s="27"/>
    </row>
    <row r="169" spans="18:18" s="118" customFormat="1" x14ac:dyDescent="0.2">
      <c r="R169" s="27"/>
    </row>
    <row r="170" spans="18:18" s="118" customFormat="1" x14ac:dyDescent="0.2">
      <c r="R170" s="27"/>
    </row>
    <row r="171" spans="18:18" s="118" customFormat="1" x14ac:dyDescent="0.2">
      <c r="R171" s="27"/>
    </row>
    <row r="172" spans="18:18" s="118" customFormat="1" x14ac:dyDescent="0.2">
      <c r="R172" s="27"/>
    </row>
    <row r="173" spans="18:18" s="118" customFormat="1" x14ac:dyDescent="0.2">
      <c r="R173" s="27"/>
    </row>
    <row r="174" spans="18:18" s="118" customFormat="1" x14ac:dyDescent="0.2">
      <c r="R174" s="27"/>
    </row>
    <row r="175" spans="18:18" s="118" customFormat="1" x14ac:dyDescent="0.2">
      <c r="R175" s="27"/>
    </row>
    <row r="176" spans="18:18" s="118" customFormat="1" x14ac:dyDescent="0.2">
      <c r="R176" s="27"/>
    </row>
    <row r="177" spans="18:18" s="118" customFormat="1" x14ac:dyDescent="0.2">
      <c r="R177" s="27"/>
    </row>
    <row r="178" spans="18:18" s="118" customFormat="1" x14ac:dyDescent="0.2">
      <c r="R178" s="27"/>
    </row>
    <row r="179" spans="18:18" s="118" customFormat="1" x14ac:dyDescent="0.2">
      <c r="R179" s="27"/>
    </row>
    <row r="180" spans="18:18" s="118" customFormat="1" x14ac:dyDescent="0.2">
      <c r="R180" s="27"/>
    </row>
    <row r="181" spans="18:18" s="118" customFormat="1" x14ac:dyDescent="0.2">
      <c r="R181" s="27"/>
    </row>
    <row r="182" spans="18:18" s="118" customFormat="1" x14ac:dyDescent="0.2">
      <c r="R182" s="27"/>
    </row>
    <row r="183" spans="18:18" s="118" customFormat="1" x14ac:dyDescent="0.2">
      <c r="R183" s="27"/>
    </row>
    <row r="184" spans="18:18" s="118" customFormat="1" x14ac:dyDescent="0.2">
      <c r="R184" s="27"/>
    </row>
    <row r="185" spans="18:18" s="118" customFormat="1" x14ac:dyDescent="0.2">
      <c r="R185" s="27"/>
    </row>
    <row r="186" spans="18:18" s="118" customFormat="1" x14ac:dyDescent="0.2">
      <c r="R186" s="27"/>
    </row>
    <row r="187" spans="18:18" s="118" customFormat="1" x14ac:dyDescent="0.2">
      <c r="R187" s="27"/>
    </row>
    <row r="188" spans="18:18" s="118" customFormat="1" x14ac:dyDescent="0.2">
      <c r="R188" s="27"/>
    </row>
    <row r="189" spans="18:18" s="118" customFormat="1" x14ac:dyDescent="0.2">
      <c r="R189" s="27"/>
    </row>
    <row r="190" spans="18:18" s="118" customFormat="1" x14ac:dyDescent="0.2">
      <c r="R190" s="27"/>
    </row>
    <row r="191" spans="18:18" s="118" customFormat="1" x14ac:dyDescent="0.2">
      <c r="R191" s="27"/>
    </row>
    <row r="192" spans="18:18" s="118" customFormat="1" x14ac:dyDescent="0.2">
      <c r="R192" s="27"/>
    </row>
    <row r="193" spans="18:18" s="118" customFormat="1" x14ac:dyDescent="0.2">
      <c r="R193" s="27"/>
    </row>
    <row r="194" spans="18:18" s="118" customFormat="1" x14ac:dyDescent="0.2">
      <c r="R194" s="27"/>
    </row>
    <row r="195" spans="18:18" s="118" customFormat="1" x14ac:dyDescent="0.2">
      <c r="R195" s="27"/>
    </row>
    <row r="196" spans="18:18" s="118" customFormat="1" x14ac:dyDescent="0.2">
      <c r="R196" s="27"/>
    </row>
    <row r="197" spans="18:18" s="118" customFormat="1" x14ac:dyDescent="0.2">
      <c r="R197" s="27"/>
    </row>
    <row r="198" spans="18:18" s="118" customFormat="1" x14ac:dyDescent="0.2">
      <c r="R198" s="27"/>
    </row>
    <row r="199" spans="18:18" s="118" customFormat="1" x14ac:dyDescent="0.2">
      <c r="R199" s="27"/>
    </row>
    <row r="200" spans="18:18" s="118" customFormat="1" x14ac:dyDescent="0.2">
      <c r="R200" s="27"/>
    </row>
    <row r="201" spans="18:18" s="118" customFormat="1" x14ac:dyDescent="0.2">
      <c r="R201" s="27"/>
    </row>
    <row r="202" spans="18:18" s="118" customFormat="1" x14ac:dyDescent="0.2">
      <c r="R202" s="27"/>
    </row>
    <row r="203" spans="18:18" s="118" customFormat="1" x14ac:dyDescent="0.2">
      <c r="R203" s="27"/>
    </row>
    <row r="204" spans="18:18" s="118" customFormat="1" x14ac:dyDescent="0.2">
      <c r="R204" s="27"/>
    </row>
    <row r="205" spans="18:18" s="118" customFormat="1" x14ac:dyDescent="0.2">
      <c r="R205" s="27"/>
    </row>
    <row r="206" spans="18:18" s="118" customFormat="1" x14ac:dyDescent="0.2">
      <c r="R206" s="27"/>
    </row>
    <row r="207" spans="18:18" s="118" customFormat="1" x14ac:dyDescent="0.2">
      <c r="R207" s="27"/>
    </row>
    <row r="208" spans="18:18" s="118" customFormat="1" x14ac:dyDescent="0.2">
      <c r="R208" s="27"/>
    </row>
    <row r="209" spans="18:18" s="118" customFormat="1" x14ac:dyDescent="0.2">
      <c r="R209" s="27"/>
    </row>
    <row r="210" spans="18:18" s="118" customFormat="1" x14ac:dyDescent="0.2">
      <c r="R210" s="27"/>
    </row>
    <row r="211" spans="18:18" s="118" customFormat="1" x14ac:dyDescent="0.2">
      <c r="R211" s="27"/>
    </row>
    <row r="212" spans="18:18" s="118" customFormat="1" x14ac:dyDescent="0.2">
      <c r="R212" s="27"/>
    </row>
    <row r="213" spans="18:18" s="118" customFormat="1" x14ac:dyDescent="0.2">
      <c r="R213" s="27"/>
    </row>
    <row r="214" spans="18:18" s="118" customFormat="1" x14ac:dyDescent="0.2">
      <c r="R214" s="27"/>
    </row>
    <row r="215" spans="18:18" s="118" customFormat="1" x14ac:dyDescent="0.2">
      <c r="R215" s="27"/>
    </row>
    <row r="216" spans="18:18" s="118" customFormat="1" x14ac:dyDescent="0.2">
      <c r="R216" s="27"/>
    </row>
    <row r="217" spans="18:18" s="118" customFormat="1" x14ac:dyDescent="0.2">
      <c r="R217" s="27"/>
    </row>
    <row r="218" spans="18:18" s="118" customFormat="1" x14ac:dyDescent="0.2">
      <c r="R218" s="27"/>
    </row>
    <row r="219" spans="18:18" s="118" customFormat="1" x14ac:dyDescent="0.2">
      <c r="R219" s="27"/>
    </row>
    <row r="220" spans="18:18" s="118" customFormat="1" x14ac:dyDescent="0.2">
      <c r="R220" s="27"/>
    </row>
    <row r="221" spans="18:18" s="118" customFormat="1" x14ac:dyDescent="0.2">
      <c r="R221" s="27"/>
    </row>
    <row r="222" spans="18:18" s="118" customFormat="1" x14ac:dyDescent="0.2">
      <c r="R222" s="27"/>
    </row>
    <row r="223" spans="18:18" s="118" customFormat="1" x14ac:dyDescent="0.2">
      <c r="R223" s="27"/>
    </row>
    <row r="224" spans="18:18" s="118" customFormat="1" x14ac:dyDescent="0.2">
      <c r="R224" s="27"/>
    </row>
    <row r="225" spans="18:18" s="118" customFormat="1" x14ac:dyDescent="0.2">
      <c r="R225" s="27"/>
    </row>
    <row r="226" spans="18:18" s="118" customFormat="1" x14ac:dyDescent="0.2">
      <c r="R226" s="27"/>
    </row>
    <row r="227" spans="18:18" s="118" customFormat="1" x14ac:dyDescent="0.2">
      <c r="R227" s="27"/>
    </row>
    <row r="228" spans="18:18" s="118" customFormat="1" x14ac:dyDescent="0.2">
      <c r="R228" s="27"/>
    </row>
    <row r="229" spans="18:18" s="118" customFormat="1" x14ac:dyDescent="0.2">
      <c r="R229" s="27"/>
    </row>
    <row r="230" spans="18:18" s="118" customFormat="1" x14ac:dyDescent="0.2">
      <c r="R230" s="27"/>
    </row>
    <row r="231" spans="18:18" s="118" customFormat="1" x14ac:dyDescent="0.2">
      <c r="R231" s="27"/>
    </row>
    <row r="232" spans="18:18" s="118" customFormat="1" x14ac:dyDescent="0.2">
      <c r="R232" s="27"/>
    </row>
    <row r="233" spans="18:18" s="118" customFormat="1" x14ac:dyDescent="0.2">
      <c r="R233" s="27"/>
    </row>
    <row r="234" spans="18:18" s="118" customFormat="1" x14ac:dyDescent="0.2">
      <c r="R234" s="27"/>
    </row>
    <row r="235" spans="18:18" s="118" customFormat="1" x14ac:dyDescent="0.2">
      <c r="R235" s="27"/>
    </row>
    <row r="236" spans="18:18" s="118" customFormat="1" x14ac:dyDescent="0.2">
      <c r="R236" s="27"/>
    </row>
    <row r="237" spans="18:18" s="118" customFormat="1" x14ac:dyDescent="0.2">
      <c r="R237" s="27"/>
    </row>
    <row r="238" spans="18:18" s="118" customFormat="1" x14ac:dyDescent="0.2">
      <c r="R238" s="27"/>
    </row>
    <row r="239" spans="18:18" s="118" customFormat="1" x14ac:dyDescent="0.2">
      <c r="R239" s="27"/>
    </row>
    <row r="240" spans="18:18" s="118" customFormat="1" x14ac:dyDescent="0.2">
      <c r="R240" s="27"/>
    </row>
    <row r="241" spans="18:18" s="118" customFormat="1" x14ac:dyDescent="0.2">
      <c r="R241" s="27"/>
    </row>
    <row r="242" spans="18:18" s="118" customFormat="1" x14ac:dyDescent="0.2">
      <c r="R242" s="27"/>
    </row>
    <row r="243" spans="18:18" s="118" customFormat="1" x14ac:dyDescent="0.2">
      <c r="R243" s="27"/>
    </row>
    <row r="244" spans="18:18" s="118" customFormat="1" x14ac:dyDescent="0.2">
      <c r="R244" s="27"/>
    </row>
    <row r="245" spans="18:18" s="118" customFormat="1" x14ac:dyDescent="0.2">
      <c r="R245" s="27"/>
    </row>
    <row r="246" spans="18:18" s="118" customFormat="1" x14ac:dyDescent="0.2">
      <c r="R246" s="27"/>
    </row>
    <row r="247" spans="18:18" s="118" customFormat="1" x14ac:dyDescent="0.2">
      <c r="R247" s="27"/>
    </row>
    <row r="248" spans="18:18" s="118" customFormat="1" x14ac:dyDescent="0.2">
      <c r="R248" s="27"/>
    </row>
    <row r="249" spans="18:18" s="118" customFormat="1" x14ac:dyDescent="0.2">
      <c r="R249" s="27"/>
    </row>
    <row r="250" spans="18:18" s="118" customFormat="1" x14ac:dyDescent="0.2">
      <c r="R250" s="27"/>
    </row>
    <row r="251" spans="18:18" s="118" customFormat="1" x14ac:dyDescent="0.2">
      <c r="R251" s="27"/>
    </row>
    <row r="252" spans="18:18" s="118" customFormat="1" x14ac:dyDescent="0.2">
      <c r="R252" s="27"/>
    </row>
    <row r="253" spans="18:18" s="118" customFormat="1" x14ac:dyDescent="0.2">
      <c r="R253" s="27"/>
    </row>
    <row r="254" spans="18:18" s="118" customFormat="1" x14ac:dyDescent="0.2">
      <c r="R254" s="27"/>
    </row>
    <row r="255" spans="18:18" s="118" customFormat="1" x14ac:dyDescent="0.2">
      <c r="R255" s="27"/>
    </row>
    <row r="256" spans="18:18" s="118" customFormat="1" x14ac:dyDescent="0.2">
      <c r="R256" s="27"/>
    </row>
    <row r="257" spans="18:18" s="118" customFormat="1" x14ac:dyDescent="0.2">
      <c r="R257" s="27"/>
    </row>
    <row r="258" spans="18:18" s="118" customFormat="1" x14ac:dyDescent="0.2">
      <c r="R258" s="27"/>
    </row>
    <row r="259" spans="18:18" s="118" customFormat="1" x14ac:dyDescent="0.2">
      <c r="R259" s="27"/>
    </row>
    <row r="260" spans="18:18" s="118" customFormat="1" x14ac:dyDescent="0.2">
      <c r="R260" s="27"/>
    </row>
    <row r="261" spans="18:18" s="118" customFormat="1" x14ac:dyDescent="0.2">
      <c r="R261" s="27"/>
    </row>
    <row r="262" spans="18:18" s="118" customFormat="1" x14ac:dyDescent="0.2">
      <c r="R262" s="27"/>
    </row>
    <row r="263" spans="18:18" s="118" customFormat="1" x14ac:dyDescent="0.2">
      <c r="R263" s="27"/>
    </row>
    <row r="264" spans="18:18" s="118" customFormat="1" x14ac:dyDescent="0.2">
      <c r="R264" s="27"/>
    </row>
    <row r="265" spans="18:18" s="118" customFormat="1" x14ac:dyDescent="0.2">
      <c r="R265" s="27"/>
    </row>
    <row r="266" spans="18:18" s="118" customFormat="1" x14ac:dyDescent="0.2">
      <c r="R266" s="27"/>
    </row>
    <row r="267" spans="18:18" s="118" customFormat="1" x14ac:dyDescent="0.2">
      <c r="R267" s="27"/>
    </row>
    <row r="268" spans="18:18" s="118" customFormat="1" x14ac:dyDescent="0.2">
      <c r="R268" s="27"/>
    </row>
    <row r="269" spans="18:18" s="118" customFormat="1" x14ac:dyDescent="0.2">
      <c r="R269" s="27"/>
    </row>
    <row r="270" spans="18:18" s="118" customFormat="1" x14ac:dyDescent="0.2">
      <c r="R270" s="27"/>
    </row>
    <row r="271" spans="18:18" s="118" customFormat="1" x14ac:dyDescent="0.2">
      <c r="R271" s="27"/>
    </row>
    <row r="272" spans="18:18" s="118" customFormat="1" x14ac:dyDescent="0.2">
      <c r="R272" s="27"/>
    </row>
    <row r="273" spans="18:18" s="118" customFormat="1" x14ac:dyDescent="0.2">
      <c r="R273" s="27"/>
    </row>
    <row r="274" spans="18:18" s="118" customFormat="1" x14ac:dyDescent="0.2">
      <c r="R274" s="27"/>
    </row>
    <row r="275" spans="18:18" s="118" customFormat="1" x14ac:dyDescent="0.2">
      <c r="R275" s="27"/>
    </row>
    <row r="276" spans="18:18" s="118" customFormat="1" x14ac:dyDescent="0.2">
      <c r="R276" s="27"/>
    </row>
    <row r="277" spans="18:18" s="118" customFormat="1" x14ac:dyDescent="0.2">
      <c r="R277" s="27"/>
    </row>
    <row r="278" spans="18:18" s="118" customFormat="1" x14ac:dyDescent="0.2">
      <c r="R278" s="27"/>
    </row>
    <row r="279" spans="18:18" s="118" customFormat="1" x14ac:dyDescent="0.2">
      <c r="R279" s="27"/>
    </row>
    <row r="280" spans="18:18" s="118" customFormat="1" x14ac:dyDescent="0.2">
      <c r="R280" s="27"/>
    </row>
    <row r="281" spans="18:18" s="118" customFormat="1" x14ac:dyDescent="0.2">
      <c r="R281" s="27"/>
    </row>
    <row r="282" spans="18:18" s="118" customFormat="1" x14ac:dyDescent="0.2">
      <c r="R282" s="27"/>
    </row>
    <row r="283" spans="18:18" s="118" customFormat="1" x14ac:dyDescent="0.2">
      <c r="R283" s="27"/>
    </row>
    <row r="284" spans="18:18" s="118" customFormat="1" x14ac:dyDescent="0.2">
      <c r="R284" s="27"/>
    </row>
    <row r="285" spans="18:18" s="118" customFormat="1" x14ac:dyDescent="0.2">
      <c r="R285" s="27"/>
    </row>
    <row r="286" spans="18:18" s="118" customFormat="1" x14ac:dyDescent="0.2">
      <c r="R286" s="27"/>
    </row>
    <row r="287" spans="18:18" s="118" customFormat="1" x14ac:dyDescent="0.2">
      <c r="R287" s="27"/>
    </row>
    <row r="288" spans="18:18" s="118" customFormat="1" x14ac:dyDescent="0.2">
      <c r="R288" s="27"/>
    </row>
    <row r="289" spans="18:18" s="118" customFormat="1" x14ac:dyDescent="0.2">
      <c r="R289" s="27"/>
    </row>
    <row r="290" spans="18:18" s="118" customFormat="1" x14ac:dyDescent="0.2">
      <c r="R290" s="27"/>
    </row>
    <row r="291" spans="18:18" s="118" customFormat="1" x14ac:dyDescent="0.2">
      <c r="R291" s="27"/>
    </row>
    <row r="292" spans="18:18" s="118" customFormat="1" x14ac:dyDescent="0.2">
      <c r="R292" s="27"/>
    </row>
    <row r="293" spans="18:18" s="118" customFormat="1" x14ac:dyDescent="0.2">
      <c r="R293" s="27"/>
    </row>
    <row r="294" spans="18:18" s="118" customFormat="1" x14ac:dyDescent="0.2">
      <c r="R294" s="27"/>
    </row>
    <row r="295" spans="18:18" s="118" customFormat="1" x14ac:dyDescent="0.2">
      <c r="R295" s="27"/>
    </row>
    <row r="296" spans="18:18" s="118" customFormat="1" x14ac:dyDescent="0.2">
      <c r="R296" s="27"/>
    </row>
    <row r="297" spans="18:18" s="118" customFormat="1" x14ac:dyDescent="0.2">
      <c r="R297" s="27"/>
    </row>
    <row r="298" spans="18:18" s="118" customFormat="1" x14ac:dyDescent="0.2">
      <c r="R298" s="27"/>
    </row>
    <row r="299" spans="18:18" s="118" customFormat="1" x14ac:dyDescent="0.2">
      <c r="R299" s="27"/>
    </row>
    <row r="300" spans="18:18" s="118" customFormat="1" x14ac:dyDescent="0.2">
      <c r="R300" s="27"/>
    </row>
    <row r="301" spans="18:18" s="118" customFormat="1" x14ac:dyDescent="0.2">
      <c r="R301" s="27"/>
    </row>
    <row r="302" spans="18:18" s="118" customFormat="1" x14ac:dyDescent="0.2">
      <c r="R302" s="27"/>
    </row>
    <row r="303" spans="18:18" s="118" customFormat="1" x14ac:dyDescent="0.2">
      <c r="R303" s="27"/>
    </row>
    <row r="304" spans="18:18" s="118" customFormat="1" x14ac:dyDescent="0.2">
      <c r="R304" s="27"/>
    </row>
    <row r="305" spans="18:18" s="118" customFormat="1" x14ac:dyDescent="0.2">
      <c r="R305" s="27"/>
    </row>
    <row r="306" spans="18:18" s="118" customFormat="1" x14ac:dyDescent="0.2">
      <c r="R306" s="27"/>
    </row>
    <row r="307" spans="18:18" s="118" customFormat="1" x14ac:dyDescent="0.2">
      <c r="R307" s="27"/>
    </row>
    <row r="308" spans="18:18" s="118" customFormat="1" x14ac:dyDescent="0.2">
      <c r="R308" s="27"/>
    </row>
    <row r="309" spans="18:18" s="118" customFormat="1" x14ac:dyDescent="0.2">
      <c r="R309" s="27"/>
    </row>
    <row r="310" spans="18:18" s="118" customFormat="1" x14ac:dyDescent="0.2">
      <c r="R310" s="27"/>
    </row>
    <row r="311" spans="18:18" s="118" customFormat="1" x14ac:dyDescent="0.2">
      <c r="R311" s="27"/>
    </row>
    <row r="312" spans="18:18" s="118" customFormat="1" x14ac:dyDescent="0.2">
      <c r="R312" s="27"/>
    </row>
    <row r="313" spans="18:18" s="118" customFormat="1" x14ac:dyDescent="0.2">
      <c r="R313" s="27"/>
    </row>
    <row r="314" spans="18:18" s="118" customFormat="1" x14ac:dyDescent="0.2">
      <c r="R314" s="27"/>
    </row>
    <row r="315" spans="18:18" s="118" customFormat="1" x14ac:dyDescent="0.2">
      <c r="R315" s="27"/>
    </row>
    <row r="316" spans="18:18" s="118" customFormat="1" x14ac:dyDescent="0.2">
      <c r="R316" s="27"/>
    </row>
    <row r="317" spans="18:18" s="118" customFormat="1" x14ac:dyDescent="0.2">
      <c r="R317" s="27"/>
    </row>
    <row r="318" spans="18:18" s="118" customFormat="1" x14ac:dyDescent="0.2">
      <c r="R318" s="27"/>
    </row>
    <row r="319" spans="18:18" s="118" customFormat="1" x14ac:dyDescent="0.2">
      <c r="R319" s="27"/>
    </row>
    <row r="320" spans="18:18" s="118" customFormat="1" x14ac:dyDescent="0.2">
      <c r="R320" s="27"/>
    </row>
    <row r="321" spans="18:18" s="118" customFormat="1" x14ac:dyDescent="0.2">
      <c r="R321" s="27"/>
    </row>
    <row r="322" spans="18:18" s="118" customFormat="1" x14ac:dyDescent="0.2">
      <c r="R322" s="27"/>
    </row>
    <row r="323" spans="18:18" s="118" customFormat="1" x14ac:dyDescent="0.2">
      <c r="R323" s="27"/>
    </row>
    <row r="324" spans="18:18" s="118" customFormat="1" x14ac:dyDescent="0.2">
      <c r="R324" s="27"/>
    </row>
    <row r="325" spans="18:18" s="118" customFormat="1" x14ac:dyDescent="0.2">
      <c r="R325" s="27"/>
    </row>
    <row r="326" spans="18:18" s="118" customFormat="1" x14ac:dyDescent="0.2">
      <c r="R326" s="27"/>
    </row>
    <row r="327" spans="18:18" s="118" customFormat="1" x14ac:dyDescent="0.2">
      <c r="R327" s="27"/>
    </row>
    <row r="328" spans="18:18" s="118" customFormat="1" x14ac:dyDescent="0.2">
      <c r="R328" s="27"/>
    </row>
    <row r="329" spans="18:18" s="118" customFormat="1" x14ac:dyDescent="0.2">
      <c r="R329" s="27"/>
    </row>
    <row r="330" spans="18:18" s="118" customFormat="1" x14ac:dyDescent="0.2">
      <c r="R330" s="27"/>
    </row>
    <row r="331" spans="18:18" s="118" customFormat="1" x14ac:dyDescent="0.2">
      <c r="R331" s="27"/>
    </row>
    <row r="332" spans="18:18" s="118" customFormat="1" x14ac:dyDescent="0.2">
      <c r="R332" s="27"/>
    </row>
    <row r="333" spans="18:18" s="118" customFormat="1" x14ac:dyDescent="0.2">
      <c r="R333" s="27"/>
    </row>
    <row r="334" spans="18:18" s="118" customFormat="1" x14ac:dyDescent="0.2">
      <c r="R334" s="27"/>
    </row>
    <row r="335" spans="18:18" s="118" customFormat="1" x14ac:dyDescent="0.2">
      <c r="R335" s="27"/>
    </row>
    <row r="336" spans="18:18" s="118" customFormat="1" x14ac:dyDescent="0.2">
      <c r="R336" s="27"/>
    </row>
    <row r="337" spans="18:18" s="118" customFormat="1" x14ac:dyDescent="0.2">
      <c r="R337" s="27"/>
    </row>
    <row r="338" spans="18:18" s="118" customFormat="1" x14ac:dyDescent="0.2">
      <c r="R338" s="27"/>
    </row>
    <row r="339" spans="18:18" s="118" customFormat="1" x14ac:dyDescent="0.2">
      <c r="R339" s="27"/>
    </row>
    <row r="340" spans="18:18" s="118" customFormat="1" x14ac:dyDescent="0.2">
      <c r="R340" s="27"/>
    </row>
    <row r="341" spans="18:18" s="118" customFormat="1" x14ac:dyDescent="0.2">
      <c r="R341" s="27"/>
    </row>
    <row r="342" spans="18:18" s="118" customFormat="1" x14ac:dyDescent="0.2">
      <c r="R342" s="27"/>
    </row>
    <row r="343" spans="18:18" s="118" customFormat="1" x14ac:dyDescent="0.2">
      <c r="R343" s="27"/>
    </row>
    <row r="344" spans="18:18" s="118" customFormat="1" x14ac:dyDescent="0.2">
      <c r="R344" s="27"/>
    </row>
    <row r="345" spans="18:18" s="118" customFormat="1" x14ac:dyDescent="0.2">
      <c r="R345" s="27"/>
    </row>
    <row r="346" spans="18:18" s="118" customFormat="1" x14ac:dyDescent="0.2">
      <c r="R346" s="27"/>
    </row>
    <row r="347" spans="18:18" s="118" customFormat="1" x14ac:dyDescent="0.2">
      <c r="R347" s="27"/>
    </row>
    <row r="348" spans="18:18" s="118" customFormat="1" x14ac:dyDescent="0.2">
      <c r="R348" s="27"/>
    </row>
    <row r="349" spans="18:18" s="118" customFormat="1" x14ac:dyDescent="0.2">
      <c r="R349" s="27"/>
    </row>
    <row r="350" spans="18:18" s="118" customFormat="1" x14ac:dyDescent="0.2">
      <c r="R350" s="27"/>
    </row>
    <row r="351" spans="18:18" s="118" customFormat="1" x14ac:dyDescent="0.2">
      <c r="R351" s="27"/>
    </row>
    <row r="352" spans="18:18" s="118" customFormat="1" x14ac:dyDescent="0.2">
      <c r="R352" s="27"/>
    </row>
    <row r="353" spans="18:18" s="118" customFormat="1" x14ac:dyDescent="0.2">
      <c r="R353" s="27"/>
    </row>
    <row r="354" spans="18:18" s="118" customFormat="1" x14ac:dyDescent="0.2">
      <c r="R354" s="27"/>
    </row>
    <row r="355" spans="18:18" s="118" customFormat="1" x14ac:dyDescent="0.2">
      <c r="R355" s="27"/>
    </row>
    <row r="356" spans="18:18" s="118" customFormat="1" x14ac:dyDescent="0.2">
      <c r="R356" s="27"/>
    </row>
    <row r="357" spans="18:18" s="118" customFormat="1" x14ac:dyDescent="0.2">
      <c r="R357" s="27"/>
    </row>
    <row r="358" spans="18:18" s="118" customFormat="1" x14ac:dyDescent="0.2">
      <c r="R358" s="27"/>
    </row>
    <row r="359" spans="18:18" s="118" customFormat="1" x14ac:dyDescent="0.2">
      <c r="R359" s="27"/>
    </row>
    <row r="360" spans="18:18" s="118" customFormat="1" x14ac:dyDescent="0.2">
      <c r="R360" s="27"/>
    </row>
    <row r="361" spans="18:18" s="118" customFormat="1" x14ac:dyDescent="0.2">
      <c r="R361" s="27"/>
    </row>
    <row r="362" spans="18:18" s="118" customFormat="1" x14ac:dyDescent="0.2">
      <c r="R362" s="27"/>
    </row>
    <row r="363" spans="18:18" s="118" customFormat="1" x14ac:dyDescent="0.2">
      <c r="R363" s="27"/>
    </row>
    <row r="364" spans="18:18" s="118" customFormat="1" x14ac:dyDescent="0.2">
      <c r="R364" s="27"/>
    </row>
    <row r="365" spans="18:18" s="118" customFormat="1" x14ac:dyDescent="0.2">
      <c r="R365" s="27"/>
    </row>
    <row r="366" spans="18:18" s="118" customFormat="1" x14ac:dyDescent="0.2">
      <c r="R366" s="27"/>
    </row>
    <row r="367" spans="18:18" s="118" customFormat="1" x14ac:dyDescent="0.2">
      <c r="R367" s="27"/>
    </row>
    <row r="368" spans="18:18" s="118" customFormat="1" x14ac:dyDescent="0.2">
      <c r="R368" s="27"/>
    </row>
    <row r="369" spans="18:18" s="118" customFormat="1" x14ac:dyDescent="0.2">
      <c r="R369" s="27"/>
    </row>
    <row r="370" spans="18:18" s="118" customFormat="1" x14ac:dyDescent="0.2">
      <c r="R370" s="27"/>
    </row>
    <row r="371" spans="18:18" s="118" customFormat="1" x14ac:dyDescent="0.2">
      <c r="R371" s="27"/>
    </row>
    <row r="372" spans="18:18" s="118" customFormat="1" x14ac:dyDescent="0.2">
      <c r="R372" s="27"/>
    </row>
    <row r="373" spans="18:18" s="118" customFormat="1" x14ac:dyDescent="0.2">
      <c r="R373" s="27"/>
    </row>
    <row r="374" spans="18:18" s="118" customFormat="1" x14ac:dyDescent="0.2">
      <c r="R374" s="27"/>
    </row>
    <row r="375" spans="18:18" s="118" customFormat="1" x14ac:dyDescent="0.2">
      <c r="R375" s="27"/>
    </row>
    <row r="376" spans="18:18" s="118" customFormat="1" x14ac:dyDescent="0.2">
      <c r="R376" s="27"/>
    </row>
    <row r="377" spans="18:18" s="118" customFormat="1" x14ac:dyDescent="0.2">
      <c r="R377" s="27"/>
    </row>
    <row r="378" spans="18:18" s="118" customFormat="1" x14ac:dyDescent="0.2">
      <c r="R378" s="27"/>
    </row>
    <row r="379" spans="18:18" s="118" customFormat="1" x14ac:dyDescent="0.2">
      <c r="R379" s="27"/>
    </row>
    <row r="380" spans="18:18" s="118" customFormat="1" x14ac:dyDescent="0.2">
      <c r="R380" s="27"/>
    </row>
    <row r="381" spans="18:18" s="118" customFormat="1" x14ac:dyDescent="0.2">
      <c r="R381" s="27"/>
    </row>
    <row r="382" spans="18:18" s="118" customFormat="1" x14ac:dyDescent="0.2">
      <c r="R382" s="27"/>
    </row>
    <row r="383" spans="18:18" s="118" customFormat="1" x14ac:dyDescent="0.2">
      <c r="R383" s="27"/>
    </row>
    <row r="384" spans="18:18" s="118" customFormat="1" x14ac:dyDescent="0.2">
      <c r="R384" s="27"/>
    </row>
    <row r="385" spans="18:18" s="118" customFormat="1" x14ac:dyDescent="0.2">
      <c r="R385" s="27"/>
    </row>
    <row r="386" spans="18:18" s="118" customFormat="1" x14ac:dyDescent="0.2">
      <c r="R386" s="27"/>
    </row>
    <row r="387" spans="18:18" s="118" customFormat="1" x14ac:dyDescent="0.2">
      <c r="R387" s="27"/>
    </row>
    <row r="388" spans="18:18" s="118" customFormat="1" x14ac:dyDescent="0.2">
      <c r="R388" s="27"/>
    </row>
    <row r="389" spans="18:18" s="118" customFormat="1" x14ac:dyDescent="0.2">
      <c r="R389" s="27"/>
    </row>
    <row r="390" spans="18:18" s="118" customFormat="1" x14ac:dyDescent="0.2">
      <c r="R390" s="27"/>
    </row>
    <row r="391" spans="18:18" s="118" customFormat="1" x14ac:dyDescent="0.2">
      <c r="R391" s="27"/>
    </row>
    <row r="392" spans="18:18" s="118" customFormat="1" x14ac:dyDescent="0.2">
      <c r="R392" s="27"/>
    </row>
    <row r="393" spans="18:18" s="118" customFormat="1" x14ac:dyDescent="0.2">
      <c r="R393" s="27"/>
    </row>
    <row r="394" spans="18:18" s="118" customFormat="1" x14ac:dyDescent="0.2">
      <c r="R394" s="27"/>
    </row>
    <row r="395" spans="18:18" s="118" customFormat="1" x14ac:dyDescent="0.2">
      <c r="R395" s="27"/>
    </row>
    <row r="396" spans="18:18" s="118" customFormat="1" x14ac:dyDescent="0.2">
      <c r="R396" s="27"/>
    </row>
    <row r="397" spans="18:18" s="118" customFormat="1" x14ac:dyDescent="0.2">
      <c r="R397" s="27"/>
    </row>
    <row r="398" spans="18:18" s="118" customFormat="1" x14ac:dyDescent="0.2">
      <c r="R398" s="27"/>
    </row>
    <row r="399" spans="18:18" s="118" customFormat="1" x14ac:dyDescent="0.2">
      <c r="R399" s="27"/>
    </row>
    <row r="400" spans="18:18" s="118" customFormat="1" x14ac:dyDescent="0.2">
      <c r="R400" s="27"/>
    </row>
    <row r="401" spans="18:18" s="118" customFormat="1" x14ac:dyDescent="0.2">
      <c r="R401" s="27"/>
    </row>
    <row r="402" spans="18:18" s="118" customFormat="1" x14ac:dyDescent="0.2">
      <c r="R402" s="27"/>
    </row>
    <row r="403" spans="18:18" s="118" customFormat="1" x14ac:dyDescent="0.2">
      <c r="R403" s="27"/>
    </row>
    <row r="404" spans="18:18" s="118" customFormat="1" x14ac:dyDescent="0.2">
      <c r="R404" s="27"/>
    </row>
    <row r="405" spans="18:18" s="118" customFormat="1" x14ac:dyDescent="0.2">
      <c r="R405" s="27"/>
    </row>
    <row r="406" spans="18:18" s="118" customFormat="1" x14ac:dyDescent="0.2">
      <c r="R406" s="27"/>
    </row>
    <row r="407" spans="18:18" s="118" customFormat="1" x14ac:dyDescent="0.2">
      <c r="R407" s="27"/>
    </row>
    <row r="408" spans="18:18" s="118" customFormat="1" x14ac:dyDescent="0.2">
      <c r="R408" s="27"/>
    </row>
    <row r="409" spans="18:18" s="118" customFormat="1" x14ac:dyDescent="0.2">
      <c r="R409" s="27"/>
    </row>
    <row r="410" spans="18:18" s="118" customFormat="1" x14ac:dyDescent="0.2">
      <c r="R410" s="27"/>
    </row>
    <row r="411" spans="18:18" s="118" customFormat="1" x14ac:dyDescent="0.2">
      <c r="R411" s="27"/>
    </row>
    <row r="412" spans="18:18" s="118" customFormat="1" x14ac:dyDescent="0.2">
      <c r="R412" s="27"/>
    </row>
    <row r="413" spans="18:18" s="118" customFormat="1" x14ac:dyDescent="0.2">
      <c r="R413" s="27"/>
    </row>
    <row r="414" spans="18:18" s="118" customFormat="1" x14ac:dyDescent="0.2">
      <c r="R414" s="27"/>
    </row>
    <row r="415" spans="18:18" s="118" customFormat="1" x14ac:dyDescent="0.2">
      <c r="R415" s="27"/>
    </row>
    <row r="416" spans="18:18" s="118" customFormat="1" x14ac:dyDescent="0.2">
      <c r="R416" s="27"/>
    </row>
    <row r="417" spans="18:18" s="118" customFormat="1" x14ac:dyDescent="0.2">
      <c r="R417" s="27"/>
    </row>
    <row r="418" spans="18:18" s="118" customFormat="1" x14ac:dyDescent="0.2">
      <c r="R418" s="27"/>
    </row>
    <row r="419" spans="18:18" s="118" customFormat="1" x14ac:dyDescent="0.2">
      <c r="R419" s="27"/>
    </row>
    <row r="420" spans="18:18" s="118" customFormat="1" x14ac:dyDescent="0.2">
      <c r="R420" s="27"/>
    </row>
    <row r="421" spans="18:18" s="118" customFormat="1" x14ac:dyDescent="0.2">
      <c r="R421" s="27"/>
    </row>
    <row r="422" spans="18:18" s="118" customFormat="1" x14ac:dyDescent="0.2">
      <c r="R422" s="27"/>
    </row>
    <row r="423" spans="18:18" s="118" customFormat="1" x14ac:dyDescent="0.2">
      <c r="R423" s="27"/>
    </row>
    <row r="424" spans="18:18" s="118" customFormat="1" x14ac:dyDescent="0.2">
      <c r="R424" s="27"/>
    </row>
    <row r="425" spans="18:18" s="118" customFormat="1" x14ac:dyDescent="0.2">
      <c r="R425" s="27"/>
    </row>
    <row r="426" spans="18:18" s="118" customFormat="1" x14ac:dyDescent="0.2">
      <c r="R426" s="27"/>
    </row>
    <row r="427" spans="18:18" s="118" customFormat="1" x14ac:dyDescent="0.2">
      <c r="R427" s="27"/>
    </row>
    <row r="428" spans="18:18" s="118" customFormat="1" x14ac:dyDescent="0.2">
      <c r="R428" s="27"/>
    </row>
    <row r="429" spans="18:18" s="118" customFormat="1" x14ac:dyDescent="0.2">
      <c r="R429" s="27"/>
    </row>
    <row r="430" spans="18:18" s="118" customFormat="1" x14ac:dyDescent="0.2">
      <c r="R430" s="27"/>
    </row>
    <row r="431" spans="18:18" s="118" customFormat="1" x14ac:dyDescent="0.2">
      <c r="R431" s="27"/>
    </row>
    <row r="432" spans="18:18" s="118" customFormat="1" x14ac:dyDescent="0.2">
      <c r="R432" s="27"/>
    </row>
    <row r="433" spans="18:18" s="118" customFormat="1" x14ac:dyDescent="0.2">
      <c r="R433" s="27"/>
    </row>
    <row r="434" spans="18:18" s="118" customFormat="1" x14ac:dyDescent="0.2">
      <c r="R434" s="27"/>
    </row>
    <row r="435" spans="18:18" s="118" customFormat="1" x14ac:dyDescent="0.2">
      <c r="R435" s="27"/>
    </row>
    <row r="436" spans="18:18" s="118" customFormat="1" x14ac:dyDescent="0.2">
      <c r="R436" s="27"/>
    </row>
    <row r="437" spans="18:18" s="118" customFormat="1" x14ac:dyDescent="0.2">
      <c r="R437" s="27"/>
    </row>
    <row r="438" spans="18:18" s="118" customFormat="1" x14ac:dyDescent="0.2">
      <c r="R438" s="27"/>
    </row>
    <row r="439" spans="18:18" s="118" customFormat="1" x14ac:dyDescent="0.2">
      <c r="R439" s="27"/>
    </row>
    <row r="440" spans="18:18" s="118" customFormat="1" x14ac:dyDescent="0.2">
      <c r="R440" s="27"/>
    </row>
    <row r="441" spans="18:18" s="118" customFormat="1" x14ac:dyDescent="0.2">
      <c r="R441" s="27"/>
    </row>
    <row r="442" spans="18:18" s="118" customFormat="1" x14ac:dyDescent="0.2">
      <c r="R442" s="27"/>
    </row>
    <row r="443" spans="18:18" s="118" customFormat="1" x14ac:dyDescent="0.2">
      <c r="R443" s="27"/>
    </row>
    <row r="444" spans="18:18" s="118" customFormat="1" x14ac:dyDescent="0.2">
      <c r="R444" s="27"/>
    </row>
    <row r="445" spans="18:18" s="118" customFormat="1" x14ac:dyDescent="0.2">
      <c r="R445" s="27"/>
    </row>
    <row r="446" spans="18:18" s="118" customFormat="1" x14ac:dyDescent="0.2">
      <c r="R446" s="27"/>
    </row>
    <row r="447" spans="18:18" s="118" customFormat="1" x14ac:dyDescent="0.2">
      <c r="R447" s="27"/>
    </row>
    <row r="448" spans="18:18" s="118" customFormat="1" x14ac:dyDescent="0.2">
      <c r="R448" s="27"/>
    </row>
    <row r="449" spans="18:18" s="118" customFormat="1" x14ac:dyDescent="0.2">
      <c r="R449" s="27"/>
    </row>
    <row r="450" spans="18:18" s="118" customFormat="1" x14ac:dyDescent="0.2">
      <c r="R450" s="27"/>
    </row>
    <row r="451" spans="18:18" s="118" customFormat="1" x14ac:dyDescent="0.2">
      <c r="R451" s="27"/>
    </row>
    <row r="452" spans="18:18" s="118" customFormat="1" x14ac:dyDescent="0.2">
      <c r="R452" s="27"/>
    </row>
    <row r="453" spans="18:18" s="118" customFormat="1" x14ac:dyDescent="0.2">
      <c r="R453" s="27"/>
    </row>
    <row r="454" spans="18:18" s="118" customFormat="1" x14ac:dyDescent="0.2">
      <c r="R454" s="27"/>
    </row>
    <row r="455" spans="18:18" s="118" customFormat="1" x14ac:dyDescent="0.2">
      <c r="R455" s="27"/>
    </row>
    <row r="456" spans="18:18" s="118" customFormat="1" x14ac:dyDescent="0.2">
      <c r="R456" s="27"/>
    </row>
    <row r="457" spans="18:18" s="118" customFormat="1" x14ac:dyDescent="0.2">
      <c r="R457" s="27"/>
    </row>
    <row r="458" spans="18:18" s="118" customFormat="1" x14ac:dyDescent="0.2">
      <c r="R458" s="27"/>
    </row>
    <row r="459" spans="18:18" s="118" customFormat="1" x14ac:dyDescent="0.2">
      <c r="R459" s="27"/>
    </row>
    <row r="460" spans="18:18" s="118" customFormat="1" x14ac:dyDescent="0.2">
      <c r="R460" s="27"/>
    </row>
    <row r="461" spans="18:18" s="118" customFormat="1" x14ac:dyDescent="0.2">
      <c r="R461" s="27"/>
    </row>
    <row r="462" spans="18:18" s="118" customFormat="1" x14ac:dyDescent="0.2">
      <c r="R462" s="27"/>
    </row>
    <row r="463" spans="18:18" s="118" customFormat="1" x14ac:dyDescent="0.2">
      <c r="R463" s="27"/>
    </row>
    <row r="464" spans="18:18" s="118" customFormat="1" x14ac:dyDescent="0.2">
      <c r="R464" s="27"/>
    </row>
    <row r="465" spans="18:18" s="118" customFormat="1" x14ac:dyDescent="0.2">
      <c r="R465" s="27"/>
    </row>
    <row r="466" spans="18:18" s="118" customFormat="1" x14ac:dyDescent="0.2">
      <c r="R466" s="27"/>
    </row>
    <row r="467" spans="18:18" s="118" customFormat="1" x14ac:dyDescent="0.2">
      <c r="R467" s="27"/>
    </row>
    <row r="468" spans="18:18" s="118" customFormat="1" x14ac:dyDescent="0.2">
      <c r="R468" s="27"/>
    </row>
    <row r="469" spans="18:18" s="118" customFormat="1" x14ac:dyDescent="0.2">
      <c r="R469" s="27"/>
    </row>
    <row r="470" spans="18:18" s="118" customFormat="1" x14ac:dyDescent="0.2">
      <c r="R470" s="27"/>
    </row>
    <row r="471" spans="18:18" s="118" customFormat="1" x14ac:dyDescent="0.2">
      <c r="R471" s="27"/>
    </row>
    <row r="472" spans="18:18" s="118" customFormat="1" x14ac:dyDescent="0.2">
      <c r="R472" s="27"/>
    </row>
    <row r="473" spans="18:18" s="118" customFormat="1" x14ac:dyDescent="0.2">
      <c r="R473" s="27"/>
    </row>
    <row r="474" spans="18:18" s="118" customFormat="1" x14ac:dyDescent="0.2">
      <c r="R474" s="27"/>
    </row>
    <row r="475" spans="18:18" s="118" customFormat="1" x14ac:dyDescent="0.2">
      <c r="R475" s="27"/>
    </row>
    <row r="476" spans="18:18" s="118" customFormat="1" x14ac:dyDescent="0.2">
      <c r="R476" s="27"/>
    </row>
    <row r="477" spans="18:18" s="118" customFormat="1" x14ac:dyDescent="0.2">
      <c r="R477" s="27"/>
    </row>
    <row r="478" spans="18:18" s="118" customFormat="1" x14ac:dyDescent="0.2">
      <c r="R478" s="27"/>
    </row>
    <row r="479" spans="18:18" s="118" customFormat="1" x14ac:dyDescent="0.2">
      <c r="R479" s="27"/>
    </row>
    <row r="480" spans="18:18" s="118" customFormat="1" x14ac:dyDescent="0.2">
      <c r="R480" s="27"/>
    </row>
    <row r="481" spans="18:18" s="118" customFormat="1" x14ac:dyDescent="0.2">
      <c r="R481" s="27"/>
    </row>
    <row r="482" spans="18:18" s="118" customFormat="1" x14ac:dyDescent="0.2">
      <c r="R482" s="27"/>
    </row>
    <row r="483" spans="18:18" s="118" customFormat="1" x14ac:dyDescent="0.2">
      <c r="R483" s="27"/>
    </row>
    <row r="484" spans="18:18" s="118" customFormat="1" x14ac:dyDescent="0.2">
      <c r="R484" s="27"/>
    </row>
    <row r="485" spans="18:18" s="118" customFormat="1" x14ac:dyDescent="0.2">
      <c r="R485" s="27"/>
    </row>
    <row r="486" spans="18:18" s="118" customFormat="1" x14ac:dyDescent="0.2">
      <c r="R486" s="27"/>
    </row>
    <row r="487" spans="18:18" s="118" customFormat="1" x14ac:dyDescent="0.2">
      <c r="R487" s="27"/>
    </row>
    <row r="488" spans="18:18" s="118" customFormat="1" x14ac:dyDescent="0.2">
      <c r="R488" s="27"/>
    </row>
    <row r="489" spans="18:18" s="118" customFormat="1" x14ac:dyDescent="0.2">
      <c r="R489" s="27"/>
    </row>
    <row r="490" spans="18:18" s="118" customFormat="1" x14ac:dyDescent="0.2">
      <c r="R490" s="27"/>
    </row>
    <row r="491" spans="18:18" s="118" customFormat="1" x14ac:dyDescent="0.2">
      <c r="R491" s="27"/>
    </row>
    <row r="492" spans="18:18" s="118" customFormat="1" x14ac:dyDescent="0.2">
      <c r="R492" s="27"/>
    </row>
    <row r="493" spans="18:18" s="118" customFormat="1" x14ac:dyDescent="0.2">
      <c r="R493" s="27"/>
    </row>
    <row r="494" spans="18:18" s="118" customFormat="1" x14ac:dyDescent="0.2">
      <c r="R494" s="27"/>
    </row>
    <row r="495" spans="18:18" s="118" customFormat="1" x14ac:dyDescent="0.2">
      <c r="R495" s="27"/>
    </row>
    <row r="496" spans="18:18" s="118" customFormat="1" x14ac:dyDescent="0.2">
      <c r="R496" s="27"/>
    </row>
    <row r="497" spans="18:18" s="118" customFormat="1" x14ac:dyDescent="0.2">
      <c r="R497" s="27"/>
    </row>
    <row r="498" spans="18:18" s="118" customFormat="1" x14ac:dyDescent="0.2">
      <c r="R498" s="27"/>
    </row>
    <row r="499" spans="18:18" s="118" customFormat="1" x14ac:dyDescent="0.2">
      <c r="R499" s="27"/>
    </row>
    <row r="500" spans="18:18" s="118" customFormat="1" x14ac:dyDescent="0.2">
      <c r="R500" s="27"/>
    </row>
    <row r="501" spans="18:18" s="118" customFormat="1" x14ac:dyDescent="0.2">
      <c r="R501" s="27"/>
    </row>
    <row r="502" spans="18:18" s="118" customFormat="1" x14ac:dyDescent="0.2">
      <c r="R502" s="27"/>
    </row>
    <row r="503" spans="18:18" s="118" customFormat="1" x14ac:dyDescent="0.2">
      <c r="R503" s="27"/>
    </row>
    <row r="504" spans="18:18" s="118" customFormat="1" x14ac:dyDescent="0.2">
      <c r="R504" s="27"/>
    </row>
    <row r="505" spans="18:18" s="118" customFormat="1" x14ac:dyDescent="0.2">
      <c r="R505" s="27"/>
    </row>
    <row r="506" spans="18:18" s="118" customFormat="1" x14ac:dyDescent="0.2">
      <c r="R506" s="27"/>
    </row>
    <row r="507" spans="18:18" s="118" customFormat="1" x14ac:dyDescent="0.2">
      <c r="R507" s="27"/>
    </row>
    <row r="508" spans="18:18" s="118" customFormat="1" x14ac:dyDescent="0.2">
      <c r="R508" s="27"/>
    </row>
    <row r="509" spans="18:18" s="118" customFormat="1" x14ac:dyDescent="0.2">
      <c r="R509" s="27"/>
    </row>
    <row r="510" spans="18:18" s="118" customFormat="1" x14ac:dyDescent="0.2">
      <c r="R510" s="27"/>
    </row>
    <row r="511" spans="18:18" s="118" customFormat="1" x14ac:dyDescent="0.2">
      <c r="R511" s="27"/>
    </row>
    <row r="512" spans="18:18" s="118" customFormat="1" x14ac:dyDescent="0.2">
      <c r="R512" s="27"/>
    </row>
    <row r="513" spans="18:18" s="118" customFormat="1" x14ac:dyDescent="0.2">
      <c r="R513" s="27"/>
    </row>
    <row r="514" spans="18:18" s="118" customFormat="1" x14ac:dyDescent="0.2">
      <c r="R514" s="27"/>
    </row>
    <row r="515" spans="18:18" s="118" customFormat="1" x14ac:dyDescent="0.2">
      <c r="R515" s="27"/>
    </row>
    <row r="516" spans="18:18" s="118" customFormat="1" x14ac:dyDescent="0.2">
      <c r="R516" s="27"/>
    </row>
    <row r="517" spans="18:18" s="118" customFormat="1" x14ac:dyDescent="0.2">
      <c r="R517" s="27"/>
    </row>
    <row r="518" spans="18:18" s="118" customFormat="1" x14ac:dyDescent="0.2">
      <c r="R518" s="27"/>
    </row>
    <row r="519" spans="18:18" s="118" customFormat="1" x14ac:dyDescent="0.2">
      <c r="R519" s="27"/>
    </row>
    <row r="520" spans="18:18" s="118" customFormat="1" x14ac:dyDescent="0.2">
      <c r="R520" s="27"/>
    </row>
    <row r="521" spans="18:18" s="118" customFormat="1" x14ac:dyDescent="0.2">
      <c r="R521" s="27"/>
    </row>
    <row r="522" spans="18:18" s="118" customFormat="1" x14ac:dyDescent="0.2">
      <c r="R522" s="27"/>
    </row>
    <row r="523" spans="18:18" s="118" customFormat="1" x14ac:dyDescent="0.2">
      <c r="R523" s="27"/>
    </row>
    <row r="524" spans="18:18" s="118" customFormat="1" x14ac:dyDescent="0.2">
      <c r="R524" s="27"/>
    </row>
    <row r="525" spans="18:18" s="118" customFormat="1" x14ac:dyDescent="0.2">
      <c r="R525" s="27"/>
    </row>
    <row r="526" spans="18:18" s="118" customFormat="1" x14ac:dyDescent="0.2">
      <c r="R526" s="27"/>
    </row>
    <row r="527" spans="18:18" s="118" customFormat="1" x14ac:dyDescent="0.2">
      <c r="R527" s="27"/>
    </row>
    <row r="528" spans="18:18" s="118" customFormat="1" x14ac:dyDescent="0.2">
      <c r="R528" s="27"/>
    </row>
    <row r="529" spans="18:18" s="118" customFormat="1" x14ac:dyDescent="0.2">
      <c r="R529" s="27"/>
    </row>
    <row r="530" spans="18:18" s="118" customFormat="1" x14ac:dyDescent="0.2">
      <c r="R530" s="27"/>
    </row>
    <row r="531" spans="18:18" s="118" customFormat="1" x14ac:dyDescent="0.2">
      <c r="R531" s="27"/>
    </row>
    <row r="532" spans="18:18" s="118" customFormat="1" x14ac:dyDescent="0.2">
      <c r="R532" s="27"/>
    </row>
    <row r="533" spans="18:18" s="118" customFormat="1" x14ac:dyDescent="0.2">
      <c r="R533" s="27"/>
    </row>
    <row r="534" spans="18:18" s="118" customFormat="1" x14ac:dyDescent="0.2">
      <c r="R534" s="27"/>
    </row>
    <row r="535" spans="18:18" s="118" customFormat="1" x14ac:dyDescent="0.2">
      <c r="R535" s="27"/>
    </row>
    <row r="536" spans="18:18" s="118" customFormat="1" x14ac:dyDescent="0.2">
      <c r="R536" s="27"/>
    </row>
    <row r="537" spans="18:18" s="118" customFormat="1" x14ac:dyDescent="0.2">
      <c r="R537" s="27"/>
    </row>
    <row r="538" spans="18:18" s="118" customFormat="1" x14ac:dyDescent="0.2">
      <c r="R538" s="27"/>
    </row>
    <row r="539" spans="18:18" s="118" customFormat="1" x14ac:dyDescent="0.2">
      <c r="R539" s="27"/>
    </row>
    <row r="540" spans="18:18" s="118" customFormat="1" x14ac:dyDescent="0.2">
      <c r="R540" s="27"/>
    </row>
    <row r="541" spans="18:18" s="118" customFormat="1" x14ac:dyDescent="0.2">
      <c r="R541" s="27"/>
    </row>
    <row r="542" spans="18:18" s="118" customFormat="1" x14ac:dyDescent="0.2">
      <c r="R542" s="27"/>
    </row>
    <row r="543" spans="18:18" s="118" customFormat="1" x14ac:dyDescent="0.2">
      <c r="R543" s="27"/>
    </row>
    <row r="544" spans="18:18" s="118" customFormat="1" x14ac:dyDescent="0.2">
      <c r="R544" s="27"/>
    </row>
    <row r="545" spans="18:19" s="118" customFormat="1" x14ac:dyDescent="0.2">
      <c r="R545" s="27"/>
    </row>
    <row r="546" spans="18:19" s="118" customFormat="1" x14ac:dyDescent="0.2">
      <c r="R546" s="104"/>
      <c r="S546" s="104"/>
    </row>
    <row r="547" spans="18:19" s="118" customFormat="1" x14ac:dyDescent="0.2">
      <c r="R547" s="104"/>
      <c r="S547" s="104"/>
    </row>
    <row r="548" spans="18:19" s="118" customFormat="1" x14ac:dyDescent="0.2">
      <c r="R548" s="104"/>
      <c r="S548" s="104"/>
    </row>
    <row r="549" spans="18:19" s="118" customFormat="1" x14ac:dyDescent="0.2">
      <c r="R549" s="104"/>
      <c r="S549" s="104"/>
    </row>
    <row r="550" spans="18:19" s="118" customFormat="1" x14ac:dyDescent="0.2">
      <c r="R550" s="104"/>
      <c r="S550" s="104"/>
    </row>
    <row r="551" spans="18:19" s="118" customFormat="1" x14ac:dyDescent="0.2">
      <c r="R551" s="104"/>
      <c r="S551" s="104"/>
    </row>
    <row r="552" spans="18:19" s="118" customFormat="1" x14ac:dyDescent="0.2">
      <c r="R552" s="104"/>
      <c r="S552" s="104"/>
    </row>
    <row r="553" spans="18:19" s="118" customFormat="1" x14ac:dyDescent="0.2">
      <c r="R553" s="104"/>
      <c r="S553" s="104"/>
    </row>
    <row r="554" spans="18:19" s="118" customFormat="1" x14ac:dyDescent="0.2">
      <c r="R554" s="104"/>
      <c r="S554" s="104"/>
    </row>
    <row r="555" spans="18:19" s="118" customFormat="1" x14ac:dyDescent="0.2">
      <c r="R555" s="104"/>
      <c r="S555" s="104"/>
    </row>
    <row r="556" spans="18:19" s="118" customFormat="1" x14ac:dyDescent="0.2">
      <c r="R556" s="104"/>
      <c r="S556" s="104"/>
    </row>
    <row r="557" spans="18:19" s="118" customFormat="1" x14ac:dyDescent="0.2">
      <c r="R557" s="104"/>
      <c r="S557" s="104"/>
    </row>
    <row r="558" spans="18:19" s="118" customFormat="1" x14ac:dyDescent="0.2">
      <c r="R558" s="104"/>
      <c r="S558" s="104"/>
    </row>
    <row r="559" spans="18:19" s="118" customFormat="1" x14ac:dyDescent="0.2">
      <c r="R559" s="104"/>
      <c r="S559" s="104"/>
    </row>
    <row r="560" spans="18:19" s="118" customFormat="1" x14ac:dyDescent="0.2">
      <c r="R560" s="104"/>
      <c r="S560" s="104"/>
    </row>
    <row r="561" spans="1:30" x14ac:dyDescent="0.2">
      <c r="N561" s="118"/>
      <c r="P561" s="118"/>
      <c r="Q561" s="118"/>
      <c r="AC561" s="118"/>
      <c r="AD561" s="118"/>
    </row>
    <row r="562" spans="1:30" x14ac:dyDescent="0.2">
      <c r="N562" s="118"/>
      <c r="P562" s="118"/>
      <c r="Q562" s="118"/>
      <c r="AC562" s="118"/>
      <c r="AD562" s="118"/>
    </row>
    <row r="563" spans="1:30" x14ac:dyDescent="0.2">
      <c r="M563" s="110"/>
      <c r="N563" s="91"/>
      <c r="O563" s="110"/>
      <c r="P563" s="91"/>
      <c r="Q563" s="118"/>
      <c r="AC563" s="118"/>
      <c r="AD563" s="118"/>
    </row>
    <row r="564" spans="1:30" x14ac:dyDescent="0.2">
      <c r="A564" s="100"/>
      <c r="B564" s="100"/>
      <c r="C564" s="101"/>
      <c r="D564" s="101"/>
      <c r="E564" s="101"/>
      <c r="F564" s="101"/>
      <c r="G564" s="99"/>
      <c r="H564" s="99"/>
      <c r="I564" s="99"/>
      <c r="J564" s="102"/>
      <c r="K564" s="99"/>
      <c r="L564" s="103"/>
      <c r="M564" s="111"/>
      <c r="N564" s="115"/>
      <c r="O564" s="111"/>
      <c r="P564" s="115"/>
      <c r="Q564" s="118"/>
      <c r="AC564" s="118"/>
      <c r="AD564" s="118"/>
    </row>
    <row r="565" spans="1:30" x14ac:dyDescent="0.2">
      <c r="A565" s="105"/>
      <c r="B565" s="105"/>
      <c r="C565" s="105"/>
      <c r="D565" s="105"/>
      <c r="E565" s="105"/>
      <c r="F565" s="101"/>
      <c r="G565" s="99"/>
      <c r="H565" s="99"/>
      <c r="I565" s="99"/>
      <c r="J565" s="102"/>
      <c r="K565" s="99"/>
      <c r="L565" s="103"/>
      <c r="M565" s="111"/>
      <c r="N565" s="115"/>
      <c r="O565" s="111"/>
      <c r="P565" s="115"/>
      <c r="Q565" s="118"/>
      <c r="AC565" s="118"/>
      <c r="AD565" s="118"/>
    </row>
    <row r="566" spans="1:30" x14ac:dyDescent="0.2">
      <c r="A566" s="101"/>
      <c r="B566" s="101"/>
      <c r="C566" s="101"/>
      <c r="D566" s="101"/>
      <c r="E566" s="101"/>
      <c r="F566" s="101"/>
      <c r="G566" s="101"/>
      <c r="H566" s="101"/>
      <c r="I566" s="101"/>
      <c r="J566" s="101"/>
      <c r="K566" s="101"/>
      <c r="L566" s="101"/>
      <c r="M566" s="111"/>
      <c r="N566" s="115"/>
      <c r="O566" s="111"/>
      <c r="P566" s="115"/>
      <c r="Q566" s="118"/>
      <c r="AC566" s="118"/>
      <c r="AD566" s="118"/>
    </row>
    <row r="567" spans="1:30" x14ac:dyDescent="0.2">
      <c r="A567" s="101"/>
      <c r="B567" s="101"/>
      <c r="C567" s="101"/>
      <c r="D567" s="101"/>
      <c r="E567" s="101"/>
      <c r="F567" s="101"/>
      <c r="G567" s="101"/>
      <c r="H567" s="101"/>
      <c r="I567" s="101"/>
      <c r="J567" s="101"/>
      <c r="K567" s="101"/>
      <c r="L567" s="101"/>
      <c r="M567" s="111"/>
      <c r="N567" s="115"/>
      <c r="O567" s="111"/>
      <c r="P567" s="115"/>
      <c r="Q567" s="118"/>
      <c r="T567" s="99"/>
      <c r="U567" s="99"/>
      <c r="V567" s="102"/>
      <c r="W567" s="101"/>
      <c r="X567" s="101"/>
      <c r="Y567" s="101"/>
      <c r="Z567" s="101"/>
      <c r="AC567" s="111"/>
      <c r="AD567" s="115"/>
    </row>
    <row r="568" spans="1:30" x14ac:dyDescent="0.2">
      <c r="A568" s="99"/>
      <c r="B568" s="99"/>
      <c r="C568" s="102"/>
      <c r="D568" s="102"/>
      <c r="E568" s="102"/>
      <c r="F568" s="101"/>
      <c r="G568" s="101"/>
      <c r="H568" s="101"/>
      <c r="I568" s="101"/>
      <c r="J568" s="101"/>
      <c r="K568" s="101"/>
      <c r="L568" s="101"/>
      <c r="M568" s="101"/>
      <c r="N568" s="111"/>
      <c r="O568" s="101"/>
      <c r="P568" s="111"/>
      <c r="Q568" s="115"/>
      <c r="T568" s="101"/>
      <c r="U568" s="101"/>
      <c r="V568" s="101"/>
      <c r="W568" s="101"/>
      <c r="X568" s="101"/>
      <c r="Y568" s="101"/>
      <c r="Z568" s="101"/>
      <c r="AA568" s="101"/>
      <c r="AB568" s="101"/>
      <c r="AC568" s="111"/>
      <c r="AD568" s="115"/>
    </row>
    <row r="569" spans="1:30" x14ac:dyDescent="0.2">
      <c r="A569" s="101"/>
      <c r="B569" s="101"/>
      <c r="C569" s="101"/>
      <c r="D569" s="101"/>
      <c r="E569" s="101"/>
      <c r="F569" s="101"/>
      <c r="G569" s="101"/>
      <c r="H569" s="101"/>
      <c r="I569" s="101"/>
      <c r="J569" s="101"/>
      <c r="K569" s="101"/>
      <c r="L569" s="101"/>
      <c r="M569" s="101"/>
      <c r="N569" s="111"/>
      <c r="O569" s="101"/>
      <c r="P569" s="111"/>
      <c r="Q569" s="115"/>
      <c r="T569" s="99"/>
      <c r="U569" s="99"/>
      <c r="V569" s="441"/>
      <c r="W569" s="441"/>
      <c r="X569" s="441"/>
      <c r="Y569" s="441"/>
      <c r="Z569" s="441"/>
      <c r="AA569" s="101"/>
      <c r="AB569" s="101"/>
      <c r="AC569" s="111"/>
      <c r="AD569" s="115"/>
    </row>
    <row r="570" spans="1:30" x14ac:dyDescent="0.2">
      <c r="A570" s="99"/>
      <c r="B570" s="99"/>
      <c r="C570" s="762"/>
      <c r="D570" s="762"/>
      <c r="E570" s="762"/>
      <c r="F570" s="762"/>
      <c r="G570" s="762"/>
      <c r="H570" s="762"/>
      <c r="I570" s="762"/>
      <c r="J570" s="762"/>
      <c r="K570" s="762"/>
      <c r="L570" s="762"/>
      <c r="M570" s="762"/>
      <c r="N570" s="111"/>
      <c r="O570" s="441"/>
      <c r="P570" s="111"/>
      <c r="Q570" s="115"/>
      <c r="T570" s="101"/>
      <c r="U570" s="101"/>
      <c r="V570" s="441"/>
      <c r="W570" s="441"/>
      <c r="X570" s="441"/>
      <c r="Y570" s="441"/>
      <c r="Z570" s="441"/>
      <c r="AA570" s="441"/>
      <c r="AB570" s="441"/>
      <c r="AC570" s="111"/>
      <c r="AD570" s="115"/>
    </row>
    <row r="571" spans="1:30" x14ac:dyDescent="0.2">
      <c r="A571" s="101"/>
      <c r="B571" s="101"/>
      <c r="C571" s="762"/>
      <c r="D571" s="762"/>
      <c r="E571" s="762"/>
      <c r="F571" s="762"/>
      <c r="G571" s="762"/>
      <c r="H571" s="762"/>
      <c r="I571" s="762"/>
      <c r="J571" s="762"/>
      <c r="K571" s="762"/>
      <c r="L571" s="762"/>
      <c r="M571" s="762"/>
      <c r="N571" s="111"/>
      <c r="O571" s="441"/>
      <c r="P571" s="111"/>
      <c r="Q571" s="115"/>
      <c r="T571" s="101"/>
      <c r="U571" s="101"/>
      <c r="V571" s="441"/>
      <c r="W571" s="441"/>
      <c r="X571" s="441"/>
      <c r="Y571" s="441"/>
      <c r="Z571" s="441"/>
      <c r="AA571" s="441"/>
      <c r="AB571" s="441"/>
      <c r="AC571" s="111"/>
      <c r="AD571" s="115"/>
    </row>
    <row r="572" spans="1:30" x14ac:dyDescent="0.2">
      <c r="A572" s="101"/>
      <c r="B572" s="101"/>
      <c r="C572" s="762"/>
      <c r="D572" s="762"/>
      <c r="E572" s="762"/>
      <c r="F572" s="762"/>
      <c r="G572" s="762"/>
      <c r="H572" s="762"/>
      <c r="I572" s="762"/>
      <c r="J572" s="762"/>
      <c r="K572" s="762"/>
      <c r="L572" s="762"/>
      <c r="M572" s="762"/>
      <c r="N572" s="111"/>
      <c r="O572" s="441"/>
      <c r="P572" s="111"/>
      <c r="Q572" s="115"/>
      <c r="T572" s="101"/>
      <c r="U572" s="101"/>
      <c r="V572" s="441"/>
      <c r="W572" s="441"/>
      <c r="X572" s="441"/>
      <c r="Y572" s="441"/>
      <c r="Z572" s="441"/>
      <c r="AA572" s="441"/>
      <c r="AB572" s="441"/>
      <c r="AC572" s="111"/>
      <c r="AD572" s="115"/>
    </row>
    <row r="573" spans="1:30" x14ac:dyDescent="0.2">
      <c r="A573" s="101"/>
      <c r="B573" s="101"/>
      <c r="C573" s="762"/>
      <c r="D573" s="762"/>
      <c r="E573" s="762"/>
      <c r="F573" s="762"/>
      <c r="G573" s="762"/>
      <c r="H573" s="762"/>
      <c r="I573" s="762"/>
      <c r="J573" s="762"/>
      <c r="K573" s="762"/>
      <c r="L573" s="762"/>
      <c r="M573" s="762"/>
      <c r="N573" s="111"/>
      <c r="O573" s="441"/>
      <c r="P573" s="111"/>
      <c r="Q573" s="115"/>
      <c r="T573" s="101"/>
      <c r="U573" s="101"/>
      <c r="V573" s="101"/>
      <c r="W573" s="101"/>
      <c r="X573" s="101"/>
      <c r="Y573" s="101"/>
      <c r="Z573" s="101"/>
      <c r="AA573" s="441"/>
      <c r="AB573" s="441"/>
      <c r="AC573" s="111"/>
      <c r="AD573" s="115"/>
    </row>
    <row r="574" spans="1:30" x14ac:dyDescent="0.2">
      <c r="A574" s="101"/>
      <c r="B574" s="101"/>
      <c r="C574" s="101"/>
      <c r="D574" s="101"/>
      <c r="E574" s="101"/>
      <c r="F574" s="101"/>
      <c r="G574" s="101"/>
      <c r="H574" s="101"/>
      <c r="I574" s="101"/>
      <c r="J574" s="101"/>
      <c r="K574" s="101"/>
      <c r="L574" s="101"/>
      <c r="M574" s="101"/>
      <c r="N574" s="111"/>
      <c r="O574" s="101"/>
      <c r="P574" s="111"/>
      <c r="Q574" s="115"/>
      <c r="T574" s="101"/>
      <c r="U574" s="101"/>
      <c r="V574" s="106"/>
      <c r="W574" s="106"/>
      <c r="X574" s="106"/>
      <c r="Y574" s="106"/>
      <c r="Z574" s="106"/>
      <c r="AA574" s="101"/>
      <c r="AB574" s="101"/>
      <c r="AC574" s="112"/>
      <c r="AD574" s="116"/>
    </row>
    <row r="575" spans="1:30" x14ac:dyDescent="0.2">
      <c r="A575" s="101"/>
      <c r="B575" s="101"/>
      <c r="C575" s="106"/>
      <c r="D575" s="106"/>
      <c r="E575" s="106"/>
      <c r="F575" s="106"/>
      <c r="G575" s="106"/>
      <c r="H575" s="106"/>
      <c r="I575" s="106"/>
      <c r="J575" s="106"/>
      <c r="K575" s="106"/>
      <c r="L575" s="106"/>
      <c r="M575" s="106"/>
      <c r="N575" s="112"/>
      <c r="O575" s="106"/>
      <c r="P575" s="112"/>
      <c r="Q575" s="116"/>
      <c r="T575" s="107"/>
      <c r="U575" s="107"/>
      <c r="V575" s="108"/>
      <c r="W575" s="108"/>
      <c r="X575" s="108"/>
      <c r="Y575" s="108"/>
      <c r="Z575" s="108"/>
      <c r="AA575" s="106"/>
      <c r="AB575" s="106"/>
      <c r="AC575" s="113"/>
      <c r="AD575" s="117"/>
    </row>
    <row r="576" spans="1:30" x14ac:dyDescent="0.2">
      <c r="A576" s="107"/>
      <c r="B576" s="107"/>
      <c r="C576" s="108"/>
      <c r="D576" s="108"/>
      <c r="E576" s="108"/>
      <c r="F576" s="108"/>
      <c r="G576" s="108"/>
      <c r="H576" s="108"/>
      <c r="I576" s="108"/>
      <c r="J576" s="108"/>
      <c r="K576" s="108"/>
      <c r="L576" s="108"/>
      <c r="M576" s="108"/>
      <c r="N576" s="113"/>
      <c r="O576" s="108"/>
      <c r="P576" s="113"/>
      <c r="Q576" s="117"/>
      <c r="T576" s="107"/>
      <c r="U576" s="107"/>
      <c r="V576" s="108"/>
      <c r="W576" s="108"/>
      <c r="X576" s="108"/>
      <c r="Y576" s="108"/>
      <c r="Z576" s="108"/>
      <c r="AA576" s="108"/>
      <c r="AB576" s="108"/>
      <c r="AC576" s="113"/>
      <c r="AD576" s="117"/>
    </row>
    <row r="577" spans="1:30" x14ac:dyDescent="0.2">
      <c r="A577" s="107"/>
      <c r="B577" s="107"/>
      <c r="C577" s="108"/>
      <c r="D577" s="108"/>
      <c r="E577" s="108"/>
      <c r="F577" s="108"/>
      <c r="G577" s="108"/>
      <c r="H577" s="108"/>
      <c r="I577" s="108"/>
      <c r="J577" s="108"/>
      <c r="K577" s="108"/>
      <c r="L577" s="108"/>
      <c r="M577" s="108"/>
      <c r="N577" s="113"/>
      <c r="O577" s="108"/>
      <c r="P577" s="113"/>
      <c r="Q577" s="117"/>
      <c r="T577" s="107"/>
      <c r="U577" s="107"/>
      <c r="V577" s="108"/>
      <c r="W577" s="108"/>
      <c r="X577" s="108"/>
      <c r="Y577" s="108"/>
      <c r="Z577" s="108"/>
      <c r="AA577" s="108"/>
      <c r="AB577" s="108"/>
      <c r="AC577" s="113"/>
      <c r="AD577" s="117"/>
    </row>
    <row r="578" spans="1:30" x14ac:dyDescent="0.2">
      <c r="A578" s="107"/>
      <c r="B578" s="107"/>
      <c r="C578" s="108"/>
      <c r="D578" s="108"/>
      <c r="E578" s="108"/>
      <c r="F578" s="108"/>
      <c r="G578" s="108"/>
      <c r="H578" s="108"/>
      <c r="I578" s="108"/>
      <c r="J578" s="108"/>
      <c r="K578" s="108"/>
      <c r="L578" s="108"/>
      <c r="M578" s="108"/>
      <c r="N578" s="113"/>
      <c r="O578" s="108"/>
      <c r="P578" s="113"/>
      <c r="Q578" s="117"/>
      <c r="T578" s="107"/>
      <c r="U578" s="107"/>
      <c r="V578" s="108"/>
      <c r="W578" s="108"/>
      <c r="X578" s="108"/>
      <c r="Y578" s="108"/>
      <c r="Z578" s="108"/>
      <c r="AA578" s="108"/>
      <c r="AB578" s="108"/>
      <c r="AC578" s="113"/>
      <c r="AD578" s="117"/>
    </row>
    <row r="579" spans="1:30" x14ac:dyDescent="0.2">
      <c r="A579" s="107"/>
      <c r="B579" s="107"/>
      <c r="C579" s="108"/>
      <c r="D579" s="108"/>
      <c r="E579" s="108"/>
      <c r="F579" s="108"/>
      <c r="G579" s="108"/>
      <c r="H579" s="108"/>
      <c r="I579" s="108"/>
      <c r="J579" s="108"/>
      <c r="K579" s="108"/>
      <c r="L579" s="108"/>
      <c r="M579" s="108"/>
      <c r="N579" s="113"/>
      <c r="O579" s="108"/>
      <c r="P579" s="113"/>
      <c r="Q579" s="117"/>
      <c r="T579" s="107"/>
      <c r="U579" s="107"/>
      <c r="V579" s="108"/>
      <c r="W579" s="108"/>
      <c r="X579" s="108"/>
      <c r="Y579" s="108"/>
      <c r="Z579" s="108"/>
      <c r="AA579" s="108"/>
      <c r="AB579" s="108"/>
      <c r="AC579" s="113"/>
      <c r="AD579" s="117"/>
    </row>
    <row r="580" spans="1:30" x14ac:dyDescent="0.2">
      <c r="A580" s="107"/>
      <c r="B580" s="107"/>
      <c r="C580" s="108"/>
      <c r="D580" s="108"/>
      <c r="E580" s="108"/>
      <c r="F580" s="108"/>
      <c r="G580" s="108"/>
      <c r="H580" s="108"/>
      <c r="I580" s="108"/>
      <c r="J580" s="108"/>
      <c r="K580" s="108"/>
      <c r="L580" s="108"/>
      <c r="M580" s="108"/>
      <c r="N580" s="113"/>
      <c r="O580" s="108"/>
      <c r="P580" s="113"/>
      <c r="Q580" s="117"/>
      <c r="T580" s="107"/>
      <c r="U580" s="107"/>
      <c r="V580" s="108"/>
      <c r="W580" s="108"/>
      <c r="X580" s="108"/>
      <c r="Y580" s="108"/>
      <c r="Z580" s="108"/>
      <c r="AA580" s="108"/>
      <c r="AB580" s="108"/>
      <c r="AC580" s="113"/>
      <c r="AD580" s="117"/>
    </row>
    <row r="581" spans="1:30" x14ac:dyDescent="0.2">
      <c r="A581" s="107"/>
      <c r="B581" s="107"/>
      <c r="C581" s="108"/>
      <c r="D581" s="108"/>
      <c r="E581" s="108"/>
      <c r="F581" s="108"/>
      <c r="G581" s="108"/>
      <c r="H581" s="108"/>
      <c r="I581" s="108"/>
      <c r="J581" s="108"/>
      <c r="K581" s="108"/>
      <c r="L581" s="108"/>
      <c r="M581" s="108"/>
      <c r="N581" s="113"/>
      <c r="O581" s="108"/>
      <c r="P581" s="113"/>
      <c r="Q581" s="117"/>
      <c r="T581" s="107"/>
      <c r="U581" s="107"/>
      <c r="V581" s="108"/>
      <c r="W581" s="108"/>
      <c r="X581" s="108"/>
      <c r="Y581" s="108"/>
      <c r="Z581" s="108"/>
      <c r="AA581" s="108"/>
      <c r="AB581" s="108"/>
      <c r="AC581" s="113"/>
      <c r="AD581" s="117"/>
    </row>
    <row r="582" spans="1:30" x14ac:dyDescent="0.2">
      <c r="A582" s="107"/>
      <c r="B582" s="107"/>
      <c r="C582" s="108"/>
      <c r="D582" s="108"/>
      <c r="E582" s="108"/>
      <c r="F582" s="108"/>
      <c r="G582" s="108"/>
      <c r="H582" s="108"/>
      <c r="I582" s="108"/>
      <c r="J582" s="108"/>
      <c r="K582" s="108"/>
      <c r="L582" s="108"/>
      <c r="M582" s="108"/>
      <c r="N582" s="113"/>
      <c r="O582" s="108"/>
      <c r="P582" s="113"/>
      <c r="Q582" s="117"/>
      <c r="AA582" s="108"/>
      <c r="AB582" s="108"/>
    </row>
  </sheetData>
  <mergeCells count="108">
    <mergeCell ref="C570:M570"/>
    <mergeCell ref="C571:M571"/>
    <mergeCell ref="C572:M572"/>
    <mergeCell ref="C573:M573"/>
    <mergeCell ref="A75:A77"/>
    <mergeCell ref="S75:S77"/>
    <mergeCell ref="A78:A80"/>
    <mergeCell ref="S78:S80"/>
    <mergeCell ref="A81:B81"/>
    <mergeCell ref="S81:T81"/>
    <mergeCell ref="A66:A68"/>
    <mergeCell ref="S66:S68"/>
    <mergeCell ref="A69:A71"/>
    <mergeCell ref="S69:S71"/>
    <mergeCell ref="A72:A74"/>
    <mergeCell ref="S72:S74"/>
    <mergeCell ref="AG58:AH58"/>
    <mergeCell ref="AI58:AI59"/>
    <mergeCell ref="A60:A62"/>
    <mergeCell ref="S60:S62"/>
    <mergeCell ref="A63:A65"/>
    <mergeCell ref="S63:S65"/>
    <mergeCell ref="Q58:Q59"/>
    <mergeCell ref="S58:T59"/>
    <mergeCell ref="U58:X58"/>
    <mergeCell ref="Y58:AB58"/>
    <mergeCell ref="AC58:AD58"/>
    <mergeCell ref="AE58:AF58"/>
    <mergeCell ref="D55:Q55"/>
    <mergeCell ref="V55:AI55"/>
    <mergeCell ref="D56:Q56"/>
    <mergeCell ref="V56:AI56"/>
    <mergeCell ref="A58:B59"/>
    <mergeCell ref="C58:F58"/>
    <mergeCell ref="G58:J58"/>
    <mergeCell ref="K58:L58"/>
    <mergeCell ref="M58:N58"/>
    <mergeCell ref="O58:P58"/>
    <mergeCell ref="A51:B56"/>
    <mergeCell ref="C51:Q51"/>
    <mergeCell ref="S51:T56"/>
    <mergeCell ref="U51:AI51"/>
    <mergeCell ref="D52:Q52"/>
    <mergeCell ref="V52:AI52"/>
    <mergeCell ref="D53:Q53"/>
    <mergeCell ref="V53:AI53"/>
    <mergeCell ref="D54:Q54"/>
    <mergeCell ref="V54:AI54"/>
    <mergeCell ref="M42:P42"/>
    <mergeCell ref="AE42:AH42"/>
    <mergeCell ref="A43:C45"/>
    <mergeCell ref="K43:K49"/>
    <mergeCell ref="L43:L49"/>
    <mergeCell ref="S43:U45"/>
    <mergeCell ref="AC43:AC49"/>
    <mergeCell ref="AD43:AD49"/>
    <mergeCell ref="A34:A36"/>
    <mergeCell ref="S34:S36"/>
    <mergeCell ref="A37:A39"/>
    <mergeCell ref="S37:S39"/>
    <mergeCell ref="A40:B40"/>
    <mergeCell ref="S40:T40"/>
    <mergeCell ref="A25:A27"/>
    <mergeCell ref="S25:S27"/>
    <mergeCell ref="A28:A30"/>
    <mergeCell ref="S28:S30"/>
    <mergeCell ref="A31:A33"/>
    <mergeCell ref="S31:S33"/>
    <mergeCell ref="AG17:AH17"/>
    <mergeCell ref="AI17:AI18"/>
    <mergeCell ref="A19:A21"/>
    <mergeCell ref="S19:S21"/>
    <mergeCell ref="A22:A24"/>
    <mergeCell ref="S22:S24"/>
    <mergeCell ref="Q17:Q18"/>
    <mergeCell ref="S17:T18"/>
    <mergeCell ref="U17:X17"/>
    <mergeCell ref="Y17:AB17"/>
    <mergeCell ref="AC17:AD17"/>
    <mergeCell ref="AE17:AF17"/>
    <mergeCell ref="D15:Q15"/>
    <mergeCell ref="V15:AI15"/>
    <mergeCell ref="A17:B18"/>
    <mergeCell ref="C17:F17"/>
    <mergeCell ref="G17:J17"/>
    <mergeCell ref="K17:L17"/>
    <mergeCell ref="M17:N17"/>
    <mergeCell ref="O17:P17"/>
    <mergeCell ref="A10:B15"/>
    <mergeCell ref="C10:Q10"/>
    <mergeCell ref="S10:T15"/>
    <mergeCell ref="U10:AI10"/>
    <mergeCell ref="D11:Q11"/>
    <mergeCell ref="V11:AI11"/>
    <mergeCell ref="D12:Q12"/>
    <mergeCell ref="V12:AI12"/>
    <mergeCell ref="D13:Q13"/>
    <mergeCell ref="V13:AI13"/>
    <mergeCell ref="M1:P1"/>
    <mergeCell ref="AE1:AH1"/>
    <mergeCell ref="A2:C4"/>
    <mergeCell ref="K2:K8"/>
    <mergeCell ref="L2:L8"/>
    <mergeCell ref="S2:U4"/>
    <mergeCell ref="AC2:AC8"/>
    <mergeCell ref="AD2:AD8"/>
    <mergeCell ref="D14:Q14"/>
    <mergeCell ref="V14:AI14"/>
  </mergeCells>
  <conditionalFormatting sqref="AD2">
    <cfRule type="cellIs" dxfId="154" priority="98" operator="notEqual">
      <formula>0</formula>
    </cfRule>
  </conditionalFormatting>
  <conditionalFormatting sqref="L2">
    <cfRule type="cellIs" dxfId="153" priority="101" operator="notEqual">
      <formula>0</formula>
    </cfRule>
  </conditionalFormatting>
  <conditionalFormatting sqref="F3">
    <cfRule type="cellIs" dxfId="152" priority="100" operator="notEqual">
      <formula>IF(OR(COUNT(C19:C21)&lt;&gt;0,COUNT(G19:G21)&lt;&gt;0),1,0)+IF(OR(COUNT(C22:C24)&lt;&gt;0,COUNT(G22:G24)&lt;&gt;0),1,0)+IF(OR(COUNT(C25:C27)&lt;&gt;0,COUNT(G25:G27)&lt;&gt;0),1,0)+IF(OR(COUNT(C28:C30)&lt;&gt;0,COUNT(G28:G30)&lt;&gt;0),1,0)+IF(OR(COUNT(C31:C33)&lt;&gt;0,COUNT(G31:G33)&lt;&gt;0),1,0)+IF(OR(COUNT(C34:C36)&lt;&gt;0,COUNT(G34:G36)&lt;&gt;0),1,0)+IF(OR(COUNT(C37:C39)&lt;&gt;0,COUNT(G37:G39)&lt;&gt;0),1,0)</formula>
    </cfRule>
  </conditionalFormatting>
  <conditionalFormatting sqref="X3">
    <cfRule type="cellIs" dxfId="151" priority="99" operator="notEqual">
      <formula>IF(OR(COUNT(U19:U21)&lt;&gt;0,COUNT(Y19:Y21)&lt;&gt;0),1,0)+IF(OR(COUNT(U22:U24)&lt;&gt;0,COUNT(Y22:Y24)&lt;&gt;0),1,0)+IF(OR(COUNT(U25:U27)&lt;&gt;0,COUNT(Y25:Y27)&lt;&gt;0),1,0)+IF(OR(COUNT(U28:U30)&lt;&gt;0,COUNT(Y28:Y30)&lt;&gt;0),1,0)+IF(OR(COUNT(U31:U33)&lt;&gt;0,COUNT(Y31:Y33)&lt;&gt;0),1,0)+IF(OR(COUNT(U34:U36)&lt;&gt;0,COUNT(Y34:Y36)&lt;&gt;0),1,0)+IF(OR(COUNT(U37:U39)&lt;&gt;0,COUNT(Y37:Y39)&lt;&gt;0),1,0)</formula>
    </cfRule>
  </conditionalFormatting>
  <conditionalFormatting sqref="C40">
    <cfRule type="cellIs" dxfId="150" priority="75" operator="between">
      <formula>0.9*SUM($C$19:$C$39)</formula>
      <formula>1.1*SUM($C$19:$C$39)</formula>
    </cfRule>
  </conditionalFormatting>
  <conditionalFormatting sqref="K40">
    <cfRule type="cellIs" dxfId="149" priority="74" operator="between">
      <formula>0.9*SUM(K19:K39)</formula>
      <formula>1.1*SUM(K19:K39)</formula>
    </cfRule>
  </conditionalFormatting>
  <conditionalFormatting sqref="M40">
    <cfRule type="cellIs" dxfId="148" priority="73" operator="between">
      <formula>0.9*SUM(M19:M39)</formula>
      <formula>1.1*SUM(M19:M39)</formula>
    </cfRule>
  </conditionalFormatting>
  <conditionalFormatting sqref="O40">
    <cfRule type="cellIs" dxfId="147" priority="72" operator="between">
      <formula>0.9*SUM(O19:O39)</formula>
      <formula>1.1*SUM(O19:O39)</formula>
    </cfRule>
  </conditionalFormatting>
  <conditionalFormatting sqref="I40">
    <cfRule type="cellIs" dxfId="146" priority="71" operator="between">
      <formula>0.9*$G$40</formula>
      <formula>1.1*$G$40</formula>
    </cfRule>
  </conditionalFormatting>
  <conditionalFormatting sqref="L40">
    <cfRule type="cellIs" dxfId="145" priority="70" operator="between">
      <formula>0.9*$K$40</formula>
      <formula>1.1*$K$40</formula>
    </cfRule>
  </conditionalFormatting>
  <conditionalFormatting sqref="N40">
    <cfRule type="cellIs" dxfId="144" priority="69" operator="between">
      <formula>0.9*$M$40</formula>
      <formula>1.1*$M$40</formula>
    </cfRule>
  </conditionalFormatting>
  <conditionalFormatting sqref="P40">
    <cfRule type="cellIs" dxfId="143" priority="68" operator="between">
      <formula>0.9*$O$40</formula>
      <formula>1.1*$O$40</formula>
    </cfRule>
  </conditionalFormatting>
  <conditionalFormatting sqref="U40">
    <cfRule type="cellIs" dxfId="142" priority="67" operator="between">
      <formula>0.9*SUM(U19:U39)</formula>
      <formula>1.1*SUM(U19:U39)</formula>
    </cfRule>
  </conditionalFormatting>
  <conditionalFormatting sqref="Y40">
    <cfRule type="cellIs" dxfId="141" priority="66" operator="between">
      <formula>0.9*SUM(Y19:Y39)</formula>
      <formula>1.1*SUM(U19:Y39)</formula>
    </cfRule>
  </conditionalFormatting>
  <conditionalFormatting sqref="AC40">
    <cfRule type="cellIs" dxfId="140" priority="65" operator="between">
      <formula>0.9*SUM(AC19:AC39)</formula>
      <formula>1.1*SUM(AC19:AC39)</formula>
    </cfRule>
  </conditionalFormatting>
  <conditionalFormatting sqref="AE40">
    <cfRule type="cellIs" dxfId="139" priority="64" operator="between">
      <formula>0.9*SUM(AE19:AE39)</formula>
      <formula>1.1*SUM(AE19:AE39)</formula>
    </cfRule>
  </conditionalFormatting>
  <conditionalFormatting sqref="AG40">
    <cfRule type="cellIs" dxfId="138" priority="63" operator="between">
      <formula>0.9*SUM(AG19:AG39)</formula>
      <formula>1.1*SUM(AG19:AG39)</formula>
    </cfRule>
  </conditionalFormatting>
  <conditionalFormatting sqref="W40">
    <cfRule type="cellIs" dxfId="137" priority="62" operator="between">
      <formula>0.9*$U$40</formula>
      <formula>1.1*$U$40</formula>
    </cfRule>
  </conditionalFormatting>
  <conditionalFormatting sqref="AA40">
    <cfRule type="cellIs" dxfId="136" priority="61" operator="between">
      <formula>0.9*$Y$40</formula>
      <formula>1.1*$Y$40</formula>
    </cfRule>
  </conditionalFormatting>
  <conditionalFormatting sqref="AD40">
    <cfRule type="cellIs" dxfId="135" priority="60" operator="between">
      <formula>0.9*$AC$40</formula>
      <formula>1.1*$AC$40</formula>
    </cfRule>
  </conditionalFormatting>
  <conditionalFormatting sqref="AF40">
    <cfRule type="cellIs" dxfId="134" priority="59" operator="between">
      <formula>0.9*$AE$40</formula>
      <formula>1.1*$AE$40</formula>
    </cfRule>
  </conditionalFormatting>
  <conditionalFormatting sqref="AH40">
    <cfRule type="cellIs" dxfId="133" priority="58" operator="between">
      <formula>0.9*$AG$40</formula>
      <formula>1.1*$AG$40</formula>
    </cfRule>
  </conditionalFormatting>
  <conditionalFormatting sqref="G40">
    <cfRule type="cellIs" dxfId="132" priority="57" operator="between">
      <formula>0.9*SUM($G$19:$G$39)</formula>
      <formula>1.1*SUM($G$19:$G$39)</formula>
    </cfRule>
  </conditionalFormatting>
  <conditionalFormatting sqref="E40">
    <cfRule type="cellIs" dxfId="131" priority="56" operator="between">
      <formula>0.9*$C$40</formula>
      <formula>1.1*$C$40</formula>
    </cfRule>
  </conditionalFormatting>
  <conditionalFormatting sqref="C81">
    <cfRule type="cellIs" dxfId="130" priority="55" operator="between">
      <formula>0.9*SUM(C60:C80)</formula>
      <formula>1.1*SUM(C60:C80)</formula>
    </cfRule>
  </conditionalFormatting>
  <conditionalFormatting sqref="G81">
    <cfRule type="cellIs" dxfId="129" priority="54" operator="between">
      <formula>0.9*SUM(G60:G80)</formula>
      <formula>1.1*SUM(G60:G80)</formula>
    </cfRule>
  </conditionalFormatting>
  <conditionalFormatting sqref="K81">
    <cfRule type="cellIs" dxfId="128" priority="53" operator="between">
      <formula>0.9*SUM(K60:K80)</formula>
      <formula>1.1*SUM(K60:K80)</formula>
    </cfRule>
  </conditionalFormatting>
  <conditionalFormatting sqref="M81">
    <cfRule type="cellIs" dxfId="127" priority="52" operator="between">
      <formula>0.9*SUM(M60:M80)</formula>
      <formula>1.1*SUM(M60:M80)</formula>
    </cfRule>
  </conditionalFormatting>
  <conditionalFormatting sqref="O81">
    <cfRule type="cellIs" dxfId="126" priority="51" operator="between">
      <formula>0.9*SUM(O60:O80)</formula>
      <formula>1.1*SUM(O60:O80)</formula>
    </cfRule>
  </conditionalFormatting>
  <conditionalFormatting sqref="E81">
    <cfRule type="cellIs" dxfId="125" priority="50" operator="between">
      <formula>0.9*$C$81</formula>
      <formula>1.1*$C$81</formula>
    </cfRule>
  </conditionalFormatting>
  <conditionalFormatting sqref="I81">
    <cfRule type="cellIs" dxfId="124" priority="49" operator="between">
      <formula>0.9*$G$81</formula>
      <formula>1.1*$G$81</formula>
    </cfRule>
  </conditionalFormatting>
  <conditionalFormatting sqref="L81">
    <cfRule type="cellIs" dxfId="123" priority="48" operator="between">
      <formula>0.9*$K$81</formula>
      <formula>1.1*$K$81</formula>
    </cfRule>
  </conditionalFormatting>
  <conditionalFormatting sqref="N81">
    <cfRule type="cellIs" dxfId="122" priority="47" operator="between">
      <formula>0.9*$M$81</formula>
      <formula>1.1*$M$81</formula>
    </cfRule>
  </conditionalFormatting>
  <conditionalFormatting sqref="P81">
    <cfRule type="cellIs" dxfId="121" priority="46" operator="between">
      <formula>0.9*$O$81</formula>
      <formula>1.1*$O$81</formula>
    </cfRule>
  </conditionalFormatting>
  <conditionalFormatting sqref="U81">
    <cfRule type="cellIs" dxfId="120" priority="45" operator="between">
      <formula>0.9*SUM(U60:U80)</formula>
      <formula>1.1*SUM(U60:U80)</formula>
    </cfRule>
  </conditionalFormatting>
  <conditionalFormatting sqref="Y81">
    <cfRule type="cellIs" dxfId="119" priority="44" operator="between">
      <formula>0.9*SUM(Y60:Y80)</formula>
      <formula>1.1*SUM(Y60:Y80)</formula>
    </cfRule>
  </conditionalFormatting>
  <conditionalFormatting sqref="AC81">
    <cfRule type="cellIs" dxfId="118" priority="43" operator="between">
      <formula>0.9*SUM(AC60:AC80)</formula>
      <formula>1.1*SUM(AC60:AC80)</formula>
    </cfRule>
  </conditionalFormatting>
  <conditionalFormatting sqref="AE81">
    <cfRule type="cellIs" dxfId="117" priority="42" operator="between">
      <formula>0.9*SUM(AE60:AE80)</formula>
      <formula>1.1*SUM(AE60:AE80)</formula>
    </cfRule>
  </conditionalFormatting>
  <conditionalFormatting sqref="AG81">
    <cfRule type="cellIs" dxfId="116" priority="41" operator="between">
      <formula>0.9*SUM(AG60:AG80)</formula>
      <formula>1.1*SUM(AG60:AG80)</formula>
    </cfRule>
  </conditionalFormatting>
  <conditionalFormatting sqref="W81">
    <cfRule type="cellIs" dxfId="115" priority="40" operator="between">
      <formula>0.9*$U$81</formula>
      <formula>1.1*$U$81</formula>
    </cfRule>
  </conditionalFormatting>
  <conditionalFormatting sqref="AA81">
    <cfRule type="cellIs" dxfId="114" priority="39" operator="between">
      <formula>0.9*$Y$81</formula>
      <formula>1.1*$Y$81</formula>
    </cfRule>
  </conditionalFormatting>
  <conditionalFormatting sqref="AD81">
    <cfRule type="cellIs" dxfId="113" priority="38" operator="between">
      <formula>0.9*$AC$81</formula>
      <formula>1.1*$AC$81</formula>
    </cfRule>
  </conditionalFormatting>
  <conditionalFormatting sqref="AF81">
    <cfRule type="cellIs" dxfId="112" priority="37" operator="between">
      <formula>0.9*$AE$81</formula>
      <formula>1.1*$AE$81</formula>
    </cfRule>
  </conditionalFormatting>
  <conditionalFormatting sqref="AH81">
    <cfRule type="cellIs" dxfId="111" priority="36" operator="between">
      <formula>0.9*$AG$81</formula>
      <formula>1.1*$AG$81</formula>
    </cfRule>
  </conditionalFormatting>
  <conditionalFormatting sqref="X5">
    <cfRule type="cellIs" dxfId="110" priority="33" operator="notEqual">
      <formula>COUNT($AC$19:$AC$39)</formula>
    </cfRule>
  </conditionalFormatting>
  <conditionalFormatting sqref="F5">
    <cfRule type="cellIs" dxfId="109" priority="32" operator="notEqual">
      <formula>COUNT($K$19:$K$39)</formula>
    </cfRule>
  </conditionalFormatting>
  <conditionalFormatting sqref="F44">
    <cfRule type="cellIs" dxfId="108" priority="31" operator="notEqual">
      <formula>IF(OR(COUNT(C60:C62)&lt;&gt;0,COUNT(G60:G62)&lt;&gt;0),1,0)+IF(OR(COUNT(C63:C65)&lt;&gt;0,COUNT(G63:G65)&lt;&gt;0),1,0)+IF(OR(COUNT(C66:C68)&lt;&gt;0,COUNT(G66:G68)&lt;&gt;0),1,0)+IF(OR(COUNT(C69:C71)&lt;&gt;0,COUNT(G69:G71)&lt;&gt;0),1,0)+IF(OR(COUNT(C72:C74)&lt;&gt;0,COUNT(G72:G74)&lt;&gt;0),1,0)+IF(OR(COUNT(C75:C77)&lt;&gt;0,COUNT(G75:G77)&lt;&gt;0),1,0)+IF(OR(COUNT(C78:C80)&lt;&gt;0,COUNT(G78:G80)&lt;&gt;0),1,0)</formula>
    </cfRule>
  </conditionalFormatting>
  <conditionalFormatting sqref="X44">
    <cfRule type="cellIs" dxfId="107" priority="30" operator="notEqual">
      <formula>IF(OR(COUNT(U60:U62)&lt;&gt;0,COUNT(Y60:Y62)&lt;&gt;0),1,0)+IF(OR(COUNT(U63:U65)&lt;&gt;0,COUNT(Y63:Y65)&lt;&gt;0),1,0)+IF(OR(COUNT(U66:U68)&lt;&gt;0,COUNT(Y66:Y68)&lt;&gt;0),1,0)+IF(OR(COUNT(U69:U71)&lt;&gt;0,COUNT(Y69:Y71)&lt;&gt;0),1,0)+IF(OR(COUNT(U72:U74)&lt;&gt;0,COUNT(Y72:Y74)&lt;&gt;0),1,0)+IF(OR(COUNT(U75:U77)&lt;&gt;0,COUNT(Y75:Y77)&lt;&gt;0),1,0)+IF(OR(COUNT(U78:U80)&lt;&gt;0,COUNT(Y78:Y80)&lt;&gt;0),1,0)</formula>
    </cfRule>
  </conditionalFormatting>
  <conditionalFormatting sqref="AD43">
    <cfRule type="cellIs" dxfId="106" priority="28" operator="notEqual">
      <formula>0</formula>
    </cfRule>
  </conditionalFormatting>
  <conditionalFormatting sqref="L43">
    <cfRule type="cellIs" dxfId="105" priority="29" operator="notEqual">
      <formula>0</formula>
    </cfRule>
  </conditionalFormatting>
  <conditionalFormatting sqref="X46">
    <cfRule type="cellIs" dxfId="104" priority="27" operator="notEqual">
      <formula>COUNT($AC$60:$AC$80)</formula>
    </cfRule>
  </conditionalFormatting>
  <conditionalFormatting sqref="F46">
    <cfRule type="cellIs" dxfId="103" priority="26" operator="notEqual">
      <formula>COUNT($K$60:$K$80)</formula>
    </cfRule>
  </conditionalFormatting>
  <dataValidations count="3">
    <dataValidation type="list" allowBlank="1" showInputMessage="1" showErrorMessage="1" promptTitle="Phases" sqref="A100:B103 A93:B94 A97:B97" xr:uid="{095B6376-7437-4DBA-AE15-72F73EA3B0EE}">
      <formula1>$A$89:$A$103</formula1>
    </dataValidation>
    <dataValidation type="whole" errorStyle="warning" allowBlank="1" showInputMessage="1" showErrorMessage="1" promptTitle="Integers" prompt="Must be an integer between 1 and 52 inclusive." sqref="W2 E2 E43 W43" xr:uid="{1700F457-EF8A-4F9A-BEF8-FBA26111A829}">
      <formula1>1</formula1>
      <formula2>52</formula2>
    </dataValidation>
    <dataValidation type="decimal" allowBlank="1" showInputMessage="1" showErrorMessage="1" error="Must be blank or values between 0 an 100 inclusice." sqref="Q19:Q39 AI19:AI39 Q60:Q80 AI60:AI80" xr:uid="{0520031F-59F3-43FD-8EF5-30D503C37EA9}">
      <formula1>0</formula1>
      <formula2>100</formula2>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20" operator="containsText" id="{9ADB1E86-6EC9-4AD0-BF5D-3928E67D374B}">
            <xm:f>NOT(ISERROR(SEARCH($BH$7,E4)))</xm:f>
            <xm:f>$BH$7</xm:f>
            <x14:dxf>
              <fill>
                <patternFill>
                  <bgColor rgb="FF00B050"/>
                </patternFill>
              </fill>
            </x14:dxf>
          </x14:cfRule>
          <x14:cfRule type="containsText" priority="21" operator="containsText" id="{A8803324-4FB3-4FA6-BBE0-93299C4D7FB1}">
            <xm:f>NOT(ISERROR(SEARCH($BH$6,E4)))</xm:f>
            <xm:f>$BH$6</xm:f>
            <x14:dxf>
              <fill>
                <patternFill>
                  <bgColor theme="3" tint="0.79998168889431442"/>
                </patternFill>
              </fill>
            </x14:dxf>
          </x14:cfRule>
          <x14:cfRule type="containsText" priority="22" operator="containsText" id="{E5976AF2-1BDE-47DC-A91D-2952CD16F8E6}">
            <xm:f>NOT(ISERROR(SEARCH($BH$5,E4)))</xm:f>
            <xm:f>$BH$5</xm:f>
            <x14:dxf>
              <fill>
                <patternFill>
                  <bgColor rgb="FF92D050"/>
                </patternFill>
              </fill>
            </x14:dxf>
          </x14:cfRule>
          <x14:cfRule type="containsText" priority="23" operator="containsText" id="{A80E07F9-ABEC-49FC-AEA8-020D49E6F910}">
            <xm:f>NOT(ISERROR(SEARCH($BH$4,E4)))</xm:f>
            <xm:f>$BH$4</xm:f>
            <x14:dxf>
              <fill>
                <patternFill>
                  <bgColor rgb="FF66FF66"/>
                </patternFill>
              </fill>
            </x14:dxf>
          </x14:cfRule>
          <x14:cfRule type="containsText" priority="24" operator="containsText" id="{17B0AEAC-0775-413C-8997-C7CF3C2E6FA2}">
            <xm:f>NOT(ISERROR(SEARCH($BH$3,E4)))</xm:f>
            <xm:f>$BH$3</xm:f>
            <x14:dxf>
              <fill>
                <patternFill>
                  <bgColor theme="5" tint="0.59996337778862885"/>
                </patternFill>
              </fill>
            </x14:dxf>
          </x14:cfRule>
          <x14:cfRule type="containsText" priority="25" operator="containsText" id="{896847E0-EB6F-4B95-AAD8-087B6DF74F9D}">
            <xm:f>NOT(ISERROR(SEARCH($BH$2,E4)))</xm:f>
            <xm:f>$BH$2</xm:f>
            <x14:dxf>
              <fill>
                <patternFill>
                  <bgColor theme="5" tint="0.79998168889431442"/>
                </patternFill>
              </fill>
            </x14:dxf>
          </x14:cfRule>
          <xm:sqref>E4</xm:sqref>
        </x14:conditionalFormatting>
        <x14:conditionalFormatting xmlns:xm="http://schemas.microsoft.com/office/excel/2006/main">
          <x14:cfRule type="containsText" priority="14" operator="containsText" id="{D89EEE02-10F6-44CC-8149-D18A6A2D8EF3}">
            <xm:f>NOT(ISERROR(SEARCH($BH$7,W4)))</xm:f>
            <xm:f>$BH$7</xm:f>
            <x14:dxf>
              <fill>
                <patternFill>
                  <bgColor rgb="FF00B050"/>
                </patternFill>
              </fill>
            </x14:dxf>
          </x14:cfRule>
          <x14:cfRule type="containsText" priority="15" operator="containsText" id="{F53398A3-647D-4D08-94AF-A462A186B434}">
            <xm:f>NOT(ISERROR(SEARCH($BH$6,W4)))</xm:f>
            <xm:f>$BH$6</xm:f>
            <x14:dxf>
              <fill>
                <patternFill>
                  <bgColor theme="3" tint="0.79998168889431442"/>
                </patternFill>
              </fill>
            </x14:dxf>
          </x14:cfRule>
          <x14:cfRule type="containsText" priority="16" operator="containsText" id="{E64F2130-5688-483A-8FE0-F57BAAD266E0}">
            <xm:f>NOT(ISERROR(SEARCH($BH$5,W4)))</xm:f>
            <xm:f>$BH$5</xm:f>
            <x14:dxf>
              <fill>
                <patternFill>
                  <bgColor rgb="FF92D050"/>
                </patternFill>
              </fill>
            </x14:dxf>
          </x14:cfRule>
          <x14:cfRule type="containsText" priority="17" operator="containsText" id="{29F02BF5-4A4E-44D6-99F4-0A35A6149626}">
            <xm:f>NOT(ISERROR(SEARCH($BH$4,W4)))</xm:f>
            <xm:f>$BH$4</xm:f>
            <x14:dxf>
              <fill>
                <patternFill>
                  <bgColor rgb="FF66FF66"/>
                </patternFill>
              </fill>
            </x14:dxf>
          </x14:cfRule>
          <x14:cfRule type="containsText" priority="18" operator="containsText" id="{B2CBBC36-22CF-4D4A-8E47-83E2FB784F77}">
            <xm:f>NOT(ISERROR(SEARCH($BH$3,W4)))</xm:f>
            <xm:f>$BH$3</xm:f>
            <x14:dxf>
              <fill>
                <patternFill>
                  <bgColor theme="5" tint="0.59996337778862885"/>
                </patternFill>
              </fill>
            </x14:dxf>
          </x14:cfRule>
          <x14:cfRule type="containsText" priority="19" operator="containsText" id="{17DBF24F-2176-41F3-8969-EEAC8C3B4357}">
            <xm:f>NOT(ISERROR(SEARCH($BH$2,W4)))</xm:f>
            <xm:f>$BH$2</xm:f>
            <x14:dxf>
              <fill>
                <patternFill>
                  <bgColor theme="5" tint="0.79998168889431442"/>
                </patternFill>
              </fill>
            </x14:dxf>
          </x14:cfRule>
          <xm:sqref>W4</xm:sqref>
        </x14:conditionalFormatting>
        <x14:conditionalFormatting xmlns:xm="http://schemas.microsoft.com/office/excel/2006/main">
          <x14:cfRule type="containsText" priority="8" operator="containsText" id="{3C5F9638-D742-49CD-8F0F-FED0D6977A5C}">
            <xm:f>NOT(ISERROR(SEARCH($BH$7,E45)))</xm:f>
            <xm:f>$BH$7</xm:f>
            <x14:dxf>
              <fill>
                <patternFill>
                  <bgColor rgb="FF00B050"/>
                </patternFill>
              </fill>
            </x14:dxf>
          </x14:cfRule>
          <x14:cfRule type="containsText" priority="9" operator="containsText" id="{85050B2D-F0EB-4103-A59A-D1176582E3CB}">
            <xm:f>NOT(ISERROR(SEARCH($BH$6,E45)))</xm:f>
            <xm:f>$BH$6</xm:f>
            <x14:dxf>
              <fill>
                <patternFill>
                  <bgColor theme="3" tint="0.79998168889431442"/>
                </patternFill>
              </fill>
            </x14:dxf>
          </x14:cfRule>
          <x14:cfRule type="containsText" priority="10" operator="containsText" id="{347C01C9-BE7B-4460-A378-1FE8D4A953B9}">
            <xm:f>NOT(ISERROR(SEARCH($BH$5,E45)))</xm:f>
            <xm:f>$BH$5</xm:f>
            <x14:dxf>
              <fill>
                <patternFill>
                  <bgColor rgb="FF92D050"/>
                </patternFill>
              </fill>
            </x14:dxf>
          </x14:cfRule>
          <x14:cfRule type="containsText" priority="11" operator="containsText" id="{449C552C-9A49-4F36-BF39-6074FDA6C87C}">
            <xm:f>NOT(ISERROR(SEARCH($BH$4,E45)))</xm:f>
            <xm:f>$BH$4</xm:f>
            <x14:dxf>
              <fill>
                <patternFill>
                  <bgColor rgb="FF66FF66"/>
                </patternFill>
              </fill>
            </x14:dxf>
          </x14:cfRule>
          <x14:cfRule type="containsText" priority="12" operator="containsText" id="{A8624ADE-DAA3-4129-B03E-314DE507851D}">
            <xm:f>NOT(ISERROR(SEARCH($BH$3,E45)))</xm:f>
            <xm:f>$BH$3</xm:f>
            <x14:dxf>
              <fill>
                <patternFill>
                  <bgColor theme="5" tint="0.59996337778862885"/>
                </patternFill>
              </fill>
            </x14:dxf>
          </x14:cfRule>
          <x14:cfRule type="containsText" priority="13" operator="containsText" id="{42D69A48-4B63-45E2-B6E2-C6A7492EEFF1}">
            <xm:f>NOT(ISERROR(SEARCH($BH$2,E45)))</xm:f>
            <xm:f>$BH$2</xm:f>
            <x14:dxf>
              <fill>
                <patternFill>
                  <bgColor theme="5" tint="0.79998168889431442"/>
                </patternFill>
              </fill>
            </x14:dxf>
          </x14:cfRule>
          <xm:sqref>E45</xm:sqref>
        </x14:conditionalFormatting>
        <x14:conditionalFormatting xmlns:xm="http://schemas.microsoft.com/office/excel/2006/main">
          <x14:cfRule type="containsText" priority="2" operator="containsText" id="{6608ABEC-619F-4317-8B06-BEFF789E3385}">
            <xm:f>NOT(ISERROR(SEARCH($BH$7,W45)))</xm:f>
            <xm:f>$BH$7</xm:f>
            <x14:dxf>
              <fill>
                <patternFill>
                  <bgColor theme="6" tint="-0.24994659260841701"/>
                </patternFill>
              </fill>
            </x14:dxf>
          </x14:cfRule>
          <x14:cfRule type="containsText" priority="3" operator="containsText" id="{4A43272D-90EC-4406-B0F8-11A7ACA031BE}">
            <xm:f>NOT(ISERROR(SEARCH($BH$6,W45)))</xm:f>
            <xm:f>$BH$6</xm:f>
            <x14:dxf>
              <fill>
                <patternFill>
                  <bgColor theme="3" tint="0.79998168889431442"/>
                </patternFill>
              </fill>
            </x14:dxf>
          </x14:cfRule>
          <x14:cfRule type="containsText" priority="4" operator="containsText" id="{A17EBEA6-1623-4E01-8409-DBD33A807E6D}">
            <xm:f>NOT(ISERROR(SEARCH($BH$5,W45)))</xm:f>
            <xm:f>$BH$5</xm:f>
            <x14:dxf>
              <fill>
                <patternFill>
                  <bgColor rgb="FF92D050"/>
                </patternFill>
              </fill>
            </x14:dxf>
          </x14:cfRule>
          <x14:cfRule type="containsText" priority="5" operator="containsText" id="{0AD9C84F-B8CE-4197-9D1F-C12BB37F893B}">
            <xm:f>NOT(ISERROR(SEARCH($BH$4,W45)))</xm:f>
            <xm:f>$BH$4</xm:f>
            <x14:dxf>
              <fill>
                <patternFill>
                  <bgColor rgb="FF66FF66"/>
                </patternFill>
              </fill>
            </x14:dxf>
          </x14:cfRule>
          <x14:cfRule type="containsText" priority="6" operator="containsText" id="{40BE91AF-BF9E-4897-B479-296871685639}">
            <xm:f>NOT(ISERROR(SEARCH($BH$3,W45)))</xm:f>
            <xm:f>$BH$3</xm:f>
            <x14:dxf>
              <fill>
                <patternFill>
                  <bgColor theme="5" tint="0.59996337778862885"/>
                </patternFill>
              </fill>
            </x14:dxf>
          </x14:cfRule>
          <x14:cfRule type="containsText" priority="7" operator="containsText" id="{1D7F312E-25B8-4BB6-8972-9A66DFA538CE}">
            <xm:f>NOT(ISERROR(SEARCH($BH$2,W45)))</xm:f>
            <xm:f>$BH$2</xm:f>
            <x14:dxf>
              <fill>
                <patternFill>
                  <bgColor theme="5" tint="0.79998168889431442"/>
                </patternFill>
              </fill>
            </x14:dxf>
          </x14:cfRule>
          <xm:sqref>W45</xm:sqref>
        </x14:conditionalFormatting>
        <x14:conditionalFormatting xmlns:xm="http://schemas.microsoft.com/office/excel/2006/main">
          <x14:cfRule type="containsText" priority="1" operator="containsText" id="{00DAFA38-327C-4274-8B16-6285875B36C7}">
            <xm:f>NOT(ISERROR(SEARCH($BG$4,E4)))</xm:f>
            <xm:f>$BG$4</xm:f>
            <x14:dxf>
              <fill>
                <patternFill patternType="none">
                  <bgColor auto="1"/>
                </patternFill>
              </fill>
            </x14:dxf>
          </x14:cfRule>
          <xm:sqref>E4 E45 W4 W45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5F609CA-A78D-4AF1-B7E3-F3E83E530035}">
          <x14:formula1>
            <xm:f>'Basic Athlete Data'!$K$34:$K$47</xm:f>
          </x14:formula1>
          <xm:sqref>M2:M8 O2:O8 AE2:AE8 AG2:AG8 O43:O49 M43:M49 AE43:AE49 AG43:AG49</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24B37-F899-4DDA-BB9D-A5C9E65F4569}">
  <sheetPr>
    <tabColor rgb="FFFFC000"/>
  </sheetPr>
  <dimension ref="A1:BI582"/>
  <sheetViews>
    <sheetView zoomScaleNormal="100" workbookViewId="0"/>
  </sheetViews>
  <sheetFormatPr defaultColWidth="17.28515625" defaultRowHeight="12.75" x14ac:dyDescent="0.2"/>
  <cols>
    <col min="1" max="1" width="15.7109375" style="118" customWidth="1"/>
    <col min="2" max="2" width="4.5703125" style="118" customWidth="1"/>
    <col min="3" max="13" width="11.140625" style="118" customWidth="1"/>
    <col min="14" max="14" width="11.140625" style="110" customWidth="1"/>
    <col min="15" max="15" width="11.140625" style="118" customWidth="1"/>
    <col min="16" max="16" width="11.140625" style="110" customWidth="1"/>
    <col min="17" max="17" width="11.140625" style="91" customWidth="1"/>
    <col min="18" max="18" width="1.42578125" style="27" customWidth="1"/>
    <col min="19" max="19" width="13.7109375" style="118" customWidth="1"/>
    <col min="20" max="20" width="5.140625" style="118" customWidth="1"/>
    <col min="21" max="28" width="11.140625" style="118" customWidth="1"/>
    <col min="29" max="29" width="11.140625" style="110" customWidth="1"/>
    <col min="30" max="30" width="11.140625" style="91" customWidth="1"/>
    <col min="31" max="35" width="11.140625" style="118" customWidth="1"/>
    <col min="36" max="16384" width="17.28515625" style="118"/>
  </cols>
  <sheetData>
    <row r="1" spans="1:61" ht="16.5" thickBot="1" x14ac:dyDescent="0.3">
      <c r="M1" s="765" t="s">
        <v>214</v>
      </c>
      <c r="N1" s="766"/>
      <c r="O1" s="766"/>
      <c r="P1" s="767"/>
      <c r="AE1" s="765" t="s">
        <v>214</v>
      </c>
      <c r="AF1" s="766"/>
      <c r="AG1" s="766"/>
      <c r="AH1" s="767"/>
      <c r="BG1" s="166" t="s">
        <v>19</v>
      </c>
      <c r="BH1" s="166" t="s">
        <v>18</v>
      </c>
      <c r="BI1" s="166" t="s">
        <v>392</v>
      </c>
    </row>
    <row r="2" spans="1:61" ht="12.75" customHeight="1" thickBot="1" x14ac:dyDescent="0.25">
      <c r="A2" s="690" t="s">
        <v>67</v>
      </c>
      <c r="B2" s="690"/>
      <c r="C2" s="690"/>
      <c r="D2" s="24" t="s">
        <v>31</v>
      </c>
      <c r="E2" s="388">
        <f>'MP 45-48'!W43+1</f>
        <v>49</v>
      </c>
      <c r="F2" s="380" t="s">
        <v>209</v>
      </c>
      <c r="G2" s="376" t="s">
        <v>174</v>
      </c>
      <c r="H2" s="144">
        <f ca="1">OFFSET(YTP!$E$72,0,E2-1,1,1)</f>
        <v>9.25</v>
      </c>
      <c r="I2" s="131" t="s">
        <v>176</v>
      </c>
      <c r="J2" s="309">
        <f>SUM(E19:E39,I19:I39,L19:L39,P19:P39,N19:N39)</f>
        <v>0</v>
      </c>
      <c r="K2" s="724" t="s">
        <v>188</v>
      </c>
      <c r="L2" s="727">
        <f ca="1">OFFSET(YTP!$E$9,0,E2-1,1,1)</f>
        <v>0</v>
      </c>
      <c r="M2" s="485" t="str">
        <f>Score_1_label</f>
        <v>Series 1</v>
      </c>
      <c r="N2" s="428"/>
      <c r="O2" s="485" t="str">
        <f>Score_8_label</f>
        <v>Kneeling</v>
      </c>
      <c r="P2" s="429"/>
      <c r="S2" s="690" t="s">
        <v>67</v>
      </c>
      <c r="T2" s="690"/>
      <c r="U2" s="690"/>
      <c r="V2" s="24" t="s">
        <v>31</v>
      </c>
      <c r="W2" s="277">
        <f>$E$2+1</f>
        <v>50</v>
      </c>
      <c r="X2" s="380" t="s">
        <v>209</v>
      </c>
      <c r="Y2" s="130" t="s">
        <v>174</v>
      </c>
      <c r="Z2" s="144">
        <f ca="1">OFFSET(YTP!$E$72,0,W2-1,1,1)</f>
        <v>10.25</v>
      </c>
      <c r="AA2" s="131" t="s">
        <v>176</v>
      </c>
      <c r="AB2" s="309">
        <f>SUM(W19:W39,AA19:AA39,AD19:AD39,AH19:AH39,AF19:AF39)</f>
        <v>0</v>
      </c>
      <c r="AC2" s="724" t="s">
        <v>188</v>
      </c>
      <c r="AD2" s="727" t="str">
        <f ca="1">OFFSET(YTP!$E$9,0,W2-1,1,1)</f>
        <v>WCH</v>
      </c>
      <c r="AE2" s="485" t="str">
        <f>Score_1_label</f>
        <v>Series 1</v>
      </c>
      <c r="AF2" s="428"/>
      <c r="AG2" s="485" t="str">
        <f>Score_8_label</f>
        <v>Kneeling</v>
      </c>
      <c r="AH2" s="429"/>
      <c r="BG2" s="605" t="s">
        <v>197</v>
      </c>
      <c r="BH2" s="601" t="s">
        <v>72</v>
      </c>
      <c r="BI2" s="458" t="s">
        <v>393</v>
      </c>
    </row>
    <row r="3" spans="1:61" ht="16.5" thickBot="1" x14ac:dyDescent="0.25">
      <c r="A3" s="690"/>
      <c r="B3" s="690"/>
      <c r="C3" s="690"/>
      <c r="D3" s="63" t="s">
        <v>34</v>
      </c>
      <c r="E3" s="374">
        <f>YTP_Start_Date+7*(E2-1)</f>
        <v>44837</v>
      </c>
      <c r="F3" s="382">
        <f ca="1">OFFSET(YTP!$E$14,0,E2-1,1,1)</f>
        <v>1</v>
      </c>
      <c r="G3" s="377" t="s">
        <v>158</v>
      </c>
      <c r="H3" s="129">
        <f>SUM(D15:D35,H15:H35)</f>
        <v>0</v>
      </c>
      <c r="I3" s="128" t="s">
        <v>159</v>
      </c>
      <c r="J3" s="310">
        <f>SUM(F19:F39,J19:J39)</f>
        <v>0</v>
      </c>
      <c r="K3" s="725"/>
      <c r="L3" s="728"/>
      <c r="M3" s="486" t="str">
        <f>Score_2_label</f>
        <v>Series 2</v>
      </c>
      <c r="N3" s="431"/>
      <c r="O3" s="486" t="str">
        <f>Score_9_label</f>
        <v>Prone</v>
      </c>
      <c r="P3" s="432"/>
      <c r="S3" s="690"/>
      <c r="T3" s="690"/>
      <c r="U3" s="690"/>
      <c r="V3" s="63" t="s">
        <v>34</v>
      </c>
      <c r="W3" s="136">
        <f>YTP_Start_Date+7*(W2-1)</f>
        <v>44844</v>
      </c>
      <c r="X3" s="382">
        <f ca="1">OFFSET(YTP!$E$14,0,W2-1,1,1)</f>
        <v>3</v>
      </c>
      <c r="Y3" s="132" t="s">
        <v>158</v>
      </c>
      <c r="Z3" s="129">
        <f>SUM(V15:V35,Z15:Z35)</f>
        <v>0</v>
      </c>
      <c r="AA3" s="128" t="s">
        <v>159</v>
      </c>
      <c r="AB3" s="310">
        <f>SUM(X19:X39,AB19:AB39)</f>
        <v>0</v>
      </c>
      <c r="AC3" s="725"/>
      <c r="AD3" s="728"/>
      <c r="AE3" s="486" t="str">
        <f>Score_2_label</f>
        <v>Series 2</v>
      </c>
      <c r="AF3" s="431"/>
      <c r="AG3" s="486" t="str">
        <f>Score_9_label</f>
        <v>Prone</v>
      </c>
      <c r="AH3" s="432"/>
      <c r="BG3" s="604" t="s">
        <v>13</v>
      </c>
      <c r="BH3" s="602" t="s">
        <v>73</v>
      </c>
      <c r="BI3" s="29" t="s">
        <v>394</v>
      </c>
    </row>
    <row r="4" spans="1:61" ht="12.75" customHeight="1" thickBot="1" x14ac:dyDescent="0.25">
      <c r="A4" s="690"/>
      <c r="B4" s="690"/>
      <c r="C4" s="690"/>
      <c r="D4" s="64" t="s">
        <v>35</v>
      </c>
      <c r="E4" s="375" t="str">
        <f ca="1">IF(OFFSET(YTP!$E$6,0,E2-1,1,1)="",'MP 1-4'!W45,IF(OFFSET(YTP!$E$6,0,E2-1,1,1)="General","General",IF(OFFSET(YTP!$E$6,0,E2-1,1,1)="Specific","Specific",IF(OFFSET(YTP!$E$6,0,E2-1,1,1)="Pre-Competition","Pre-Comp",IF(OFFSET(YTP!$E$6,0,E2-1,1,1)="Regular","Reg. Comp",IF(OFFSET(YTP!$E$6,0,E2-1,1,1)="Major","Major Comp",IF(OFFSET(YTP!$E$6,0,E2-1,1,1)="Taper","Taper","Transition")))))))</f>
        <v>Taper</v>
      </c>
      <c r="F4" s="379" t="s">
        <v>215</v>
      </c>
      <c r="G4" s="377" t="s">
        <v>177</v>
      </c>
      <c r="H4" s="129">
        <f ca="1">OFFSET(YTP!$E$74,0,E2-1,1,1)</f>
        <v>0</v>
      </c>
      <c r="I4" s="128" t="s">
        <v>178</v>
      </c>
      <c r="J4" s="310" t="e">
        <f>AVERAGEA(Q19:Q39)</f>
        <v>#DIV/0!</v>
      </c>
      <c r="K4" s="725"/>
      <c r="L4" s="728"/>
      <c r="M4" s="486" t="str">
        <f>Score_3_label</f>
        <v>Series 3</v>
      </c>
      <c r="N4" s="431"/>
      <c r="O4" s="486" t="str">
        <f>Score_10_label</f>
        <v>Standing</v>
      </c>
      <c r="P4" s="432"/>
      <c r="S4" s="690"/>
      <c r="T4" s="690"/>
      <c r="U4" s="690"/>
      <c r="V4" s="64" t="s">
        <v>35</v>
      </c>
      <c r="W4" s="140" t="str">
        <f ca="1">IF(OFFSET(YTP!$E$6,0,W2-1,1,1)="",E4,IF(OFFSET(YTP!$E$6,0,W2-1,1,1)="General","General",IF(OFFSET(YTP!$E$6,0,W2-1,1,1)="Specific","Specific",IF(OFFSET(YTP!$E$6,0,W2-1,1,1)="Pre-Competition","Pre-Comp",IF(OFFSET(YTP!$E$6,0,W2-1,1,1)="Regular","Reg. Comp",IF(OFFSET(YTP!$E$6,0,W2-1,1,1)="Major","Major Comp",IF(OFFSET(YTP!$E$6,0,W2-1,1,1)="Taper","Taper","Transition")))))))</f>
        <v>Major Comp</v>
      </c>
      <c r="X4" s="379" t="s">
        <v>215</v>
      </c>
      <c r="Y4" s="132" t="s">
        <v>177</v>
      </c>
      <c r="Z4" s="129">
        <f ca="1">OFFSET(YTP!$E$74,0,W2-1,1,1)</f>
        <v>0</v>
      </c>
      <c r="AA4" s="128" t="s">
        <v>178</v>
      </c>
      <c r="AB4" s="310" t="e">
        <f>AVERAGEA(AI19:AI39)</f>
        <v>#DIV/0!</v>
      </c>
      <c r="AC4" s="725"/>
      <c r="AD4" s="728"/>
      <c r="AE4" s="486" t="str">
        <f>Score_3_label</f>
        <v>Series 3</v>
      </c>
      <c r="AF4" s="431"/>
      <c r="AG4" s="486" t="str">
        <f>Score_10_label</f>
        <v>Standing</v>
      </c>
      <c r="AH4" s="432"/>
      <c r="BG4" s="603" t="s">
        <v>71</v>
      </c>
      <c r="BH4" s="600" t="s">
        <v>152</v>
      </c>
      <c r="BI4" s="27" t="s">
        <v>395</v>
      </c>
    </row>
    <row r="5" spans="1:61" ht="12.75" customHeight="1" thickBot="1" x14ac:dyDescent="0.25">
      <c r="A5" s="99"/>
      <c r="B5" s="99"/>
      <c r="C5" s="143"/>
      <c r="D5" s="143"/>
      <c r="E5" s="143"/>
      <c r="F5" s="383">
        <f ca="1">OFFSET(YTP!$E$15,0,E2-1,1,1)</f>
        <v>3</v>
      </c>
      <c r="G5" s="378" t="s">
        <v>175</v>
      </c>
      <c r="H5" s="135">
        <f ca="1">OFFSET(YTP!$E$75,0,E2-1,1,1)</f>
        <v>0</v>
      </c>
      <c r="I5" s="134" t="s">
        <v>151</v>
      </c>
      <c r="J5" s="311" t="e">
        <f>((100*J2/YTP!$E$66)/7.5)*(J4/10)</f>
        <v>#DIV/0!</v>
      </c>
      <c r="K5" s="725"/>
      <c r="L5" s="728"/>
      <c r="M5" s="486" t="str">
        <f>Score_4_label</f>
        <v>Series 4</v>
      </c>
      <c r="N5" s="431"/>
      <c r="O5" s="486" t="str">
        <f>Score_11_label</f>
        <v>Qualifier</v>
      </c>
      <c r="P5" s="432"/>
      <c r="S5" s="99"/>
      <c r="T5" s="99"/>
      <c r="U5" s="143"/>
      <c r="V5" s="143"/>
      <c r="W5" s="143"/>
      <c r="X5" s="383">
        <f ca="1">OFFSET(YTP!$E$15,0,W2-1,1,1)</f>
        <v>2</v>
      </c>
      <c r="Y5" s="133" t="s">
        <v>175</v>
      </c>
      <c r="Z5" s="135">
        <f ca="1">OFFSET(YTP!$E$75,0,W2-1,1,1)</f>
        <v>0</v>
      </c>
      <c r="AA5" s="134" t="s">
        <v>151</v>
      </c>
      <c r="AB5" s="311" t="e">
        <f>((100*AB2/YTP!$E$66)/7.5)*(AB4/10)</f>
        <v>#DIV/0!</v>
      </c>
      <c r="AC5" s="725"/>
      <c r="AD5" s="728"/>
      <c r="AE5" s="486" t="str">
        <f>Score_4_label</f>
        <v>Series 4</v>
      </c>
      <c r="AF5" s="431"/>
      <c r="AG5" s="486" t="str">
        <f>Score_11_label</f>
        <v>Qualifier</v>
      </c>
      <c r="AH5" s="432"/>
      <c r="BG5" s="27"/>
      <c r="BH5" s="606" t="s">
        <v>231</v>
      </c>
      <c r="BI5" s="27" t="s">
        <v>396</v>
      </c>
    </row>
    <row r="6" spans="1:61" s="27" customFormat="1" ht="12.75" customHeight="1" x14ac:dyDescent="0.2">
      <c r="A6" s="99"/>
      <c r="B6" s="99"/>
      <c r="C6" s="143"/>
      <c r="D6" s="143"/>
      <c r="E6" s="143"/>
      <c r="F6" s="103"/>
      <c r="G6" s="99"/>
      <c r="H6" s="102"/>
      <c r="I6" s="99"/>
      <c r="J6" s="102"/>
      <c r="K6" s="725"/>
      <c r="L6" s="728"/>
      <c r="M6" s="486" t="str">
        <f>Score_5_label</f>
        <v>Series 5</v>
      </c>
      <c r="N6" s="431"/>
      <c r="O6" s="486">
        <f>Score_12_label</f>
        <v>0</v>
      </c>
      <c r="P6" s="432"/>
      <c r="Q6" s="401"/>
      <c r="S6" s="99"/>
      <c r="T6" s="99"/>
      <c r="U6" s="143"/>
      <c r="V6" s="143"/>
      <c r="W6" s="143"/>
      <c r="X6" s="103"/>
      <c r="Y6" s="99"/>
      <c r="Z6" s="102"/>
      <c r="AA6" s="99"/>
      <c r="AB6" s="102"/>
      <c r="AC6" s="725"/>
      <c r="AD6" s="728"/>
      <c r="AE6" s="486" t="str">
        <f>Score_5_label</f>
        <v>Series 5</v>
      </c>
      <c r="AF6" s="431"/>
      <c r="AG6" s="486">
        <f>Score_12_label</f>
        <v>0</v>
      </c>
      <c r="AH6" s="432"/>
      <c r="BG6" s="121"/>
      <c r="BH6" s="176" t="s">
        <v>107</v>
      </c>
      <c r="BI6" s="121" t="s">
        <v>397</v>
      </c>
    </row>
    <row r="7" spans="1:61" s="27" customFormat="1" ht="12.75" customHeight="1" x14ac:dyDescent="0.2">
      <c r="A7" s="99"/>
      <c r="B7" s="99"/>
      <c r="C7" s="143"/>
      <c r="D7" s="143"/>
      <c r="E7" s="143"/>
      <c r="F7" s="103"/>
      <c r="G7" s="99"/>
      <c r="H7" s="102"/>
      <c r="I7" s="99"/>
      <c r="J7" s="102"/>
      <c r="K7" s="725"/>
      <c r="L7" s="728"/>
      <c r="M7" s="486" t="str">
        <f>Score_6_label</f>
        <v>Series 6</v>
      </c>
      <c r="N7" s="431"/>
      <c r="O7" s="486">
        <f>Score_13_label</f>
        <v>0</v>
      </c>
      <c r="P7" s="432"/>
      <c r="Q7" s="401"/>
      <c r="S7" s="99"/>
      <c r="T7" s="99"/>
      <c r="U7" s="143"/>
      <c r="V7" s="143"/>
      <c r="W7" s="143"/>
      <c r="X7" s="103"/>
      <c r="Y7" s="99"/>
      <c r="Z7" s="102"/>
      <c r="AA7" s="99"/>
      <c r="AB7" s="102"/>
      <c r="AC7" s="725"/>
      <c r="AD7" s="728"/>
      <c r="AE7" s="486" t="str">
        <f>Score_6_label</f>
        <v>Series 6</v>
      </c>
      <c r="AF7" s="431"/>
      <c r="AG7" s="486">
        <f>Score_13_label</f>
        <v>0</v>
      </c>
      <c r="AH7" s="432"/>
      <c r="BH7" s="607" t="s">
        <v>162</v>
      </c>
      <c r="BI7" s="27" t="s">
        <v>398</v>
      </c>
    </row>
    <row r="8" spans="1:61" s="27" customFormat="1" ht="12.75" customHeight="1" thickBot="1" x14ac:dyDescent="0.25">
      <c r="A8" s="99"/>
      <c r="B8" s="99"/>
      <c r="C8" s="143"/>
      <c r="D8" s="143"/>
      <c r="E8" s="143"/>
      <c r="F8" s="103"/>
      <c r="G8" s="99"/>
      <c r="H8" s="102"/>
      <c r="I8" s="99"/>
      <c r="J8" s="102"/>
      <c r="K8" s="726"/>
      <c r="L8" s="729"/>
      <c r="M8" s="487" t="str">
        <f>Score_7_label</f>
        <v>Qualifier</v>
      </c>
      <c r="N8" s="434"/>
      <c r="O8" s="487">
        <f>Score_14_label</f>
        <v>0</v>
      </c>
      <c r="P8" s="435"/>
      <c r="Q8" s="401"/>
      <c r="S8" s="99"/>
      <c r="T8" s="99"/>
      <c r="U8" s="143"/>
      <c r="V8" s="143"/>
      <c r="W8" s="143"/>
      <c r="X8" s="103"/>
      <c r="Y8" s="99"/>
      <c r="Z8" s="102"/>
      <c r="AA8" s="99"/>
      <c r="AB8" s="102"/>
      <c r="AC8" s="726"/>
      <c r="AD8" s="729"/>
      <c r="AE8" s="487" t="str">
        <f>Score_7_label</f>
        <v>Qualifier</v>
      </c>
      <c r="AF8" s="434"/>
      <c r="AG8" s="487">
        <f>Score_14_label</f>
        <v>0</v>
      </c>
      <c r="AH8" s="435"/>
      <c r="BI8" s="27" t="s">
        <v>410</v>
      </c>
    </row>
    <row r="9" spans="1:61" ht="13.5" thickBot="1" x14ac:dyDescent="0.25">
      <c r="A9" s="1"/>
      <c r="B9" s="1"/>
      <c r="C9" s="1"/>
      <c r="D9" s="1"/>
      <c r="E9" s="1"/>
      <c r="F9" s="1"/>
      <c r="K9" s="1"/>
      <c r="L9" s="1"/>
      <c r="M9" s="13"/>
      <c r="N9" s="91"/>
      <c r="O9" s="13"/>
      <c r="P9" s="91"/>
      <c r="Q9" s="27"/>
      <c r="R9" s="1"/>
      <c r="S9" s="1"/>
      <c r="T9" s="1"/>
      <c r="U9" s="1"/>
      <c r="V9" s="1"/>
      <c r="W9" s="1"/>
      <c r="X9" s="1"/>
      <c r="AC9" s="1"/>
      <c r="AD9" s="1"/>
      <c r="AE9" s="13"/>
      <c r="AF9" s="91"/>
      <c r="AG9" s="27"/>
      <c r="BG9" s="27"/>
      <c r="BH9" s="27"/>
      <c r="BI9" s="27" t="s">
        <v>411</v>
      </c>
    </row>
    <row r="10" spans="1:61" ht="13.5" thickBot="1" x14ac:dyDescent="0.25">
      <c r="A10" s="748" t="s">
        <v>66</v>
      </c>
      <c r="B10" s="749"/>
      <c r="C10" s="768" t="s">
        <v>150</v>
      </c>
      <c r="D10" s="754"/>
      <c r="E10" s="754"/>
      <c r="F10" s="754"/>
      <c r="G10" s="754"/>
      <c r="H10" s="754"/>
      <c r="I10" s="754"/>
      <c r="J10" s="754"/>
      <c r="K10" s="754"/>
      <c r="L10" s="754"/>
      <c r="M10" s="754"/>
      <c r="N10" s="754"/>
      <c r="O10" s="754"/>
      <c r="P10" s="754"/>
      <c r="Q10" s="755"/>
      <c r="S10" s="748" t="s">
        <v>66</v>
      </c>
      <c r="T10" s="749"/>
      <c r="U10" s="768" t="s">
        <v>150</v>
      </c>
      <c r="V10" s="754"/>
      <c r="W10" s="754"/>
      <c r="X10" s="754"/>
      <c r="Y10" s="754"/>
      <c r="Z10" s="754"/>
      <c r="AA10" s="754"/>
      <c r="AB10" s="754"/>
      <c r="AC10" s="754"/>
      <c r="AD10" s="754"/>
      <c r="AE10" s="754"/>
      <c r="AF10" s="754"/>
      <c r="AG10" s="754"/>
      <c r="AH10" s="754"/>
      <c r="AI10" s="755"/>
      <c r="BG10" s="27"/>
      <c r="BH10" s="27"/>
      <c r="BI10" s="27" t="s">
        <v>412</v>
      </c>
    </row>
    <row r="11" spans="1:61" x14ac:dyDescent="0.2">
      <c r="A11" s="750"/>
      <c r="B11" s="751"/>
      <c r="C11" s="145" t="s">
        <v>5</v>
      </c>
      <c r="D11" s="759" t="s">
        <v>160</v>
      </c>
      <c r="E11" s="760"/>
      <c r="F11" s="760"/>
      <c r="G11" s="760"/>
      <c r="H11" s="760"/>
      <c r="I11" s="760"/>
      <c r="J11" s="760"/>
      <c r="K11" s="760"/>
      <c r="L11" s="760"/>
      <c r="M11" s="760"/>
      <c r="N11" s="760"/>
      <c r="O11" s="760"/>
      <c r="P11" s="760"/>
      <c r="Q11" s="761"/>
      <c r="S11" s="750"/>
      <c r="T11" s="751"/>
      <c r="U11" s="145" t="s">
        <v>5</v>
      </c>
      <c r="V11" s="759" t="s">
        <v>160</v>
      </c>
      <c r="W11" s="760"/>
      <c r="X11" s="760"/>
      <c r="Y11" s="760"/>
      <c r="Z11" s="760"/>
      <c r="AA11" s="760"/>
      <c r="AB11" s="760"/>
      <c r="AC11" s="760"/>
      <c r="AD11" s="760"/>
      <c r="AE11" s="760"/>
      <c r="AF11" s="760"/>
      <c r="AG11" s="760"/>
      <c r="AH11" s="760"/>
      <c r="AI11" s="761"/>
      <c r="BG11" s="27"/>
      <c r="BH11" s="27"/>
      <c r="BI11" s="27" t="s">
        <v>413</v>
      </c>
    </row>
    <row r="12" spans="1:61" x14ac:dyDescent="0.2">
      <c r="A12" s="750"/>
      <c r="B12" s="751"/>
      <c r="C12" s="146" t="s">
        <v>4</v>
      </c>
      <c r="D12" s="756"/>
      <c r="E12" s="757"/>
      <c r="F12" s="757"/>
      <c r="G12" s="757"/>
      <c r="H12" s="757"/>
      <c r="I12" s="757"/>
      <c r="J12" s="757"/>
      <c r="K12" s="757"/>
      <c r="L12" s="757"/>
      <c r="M12" s="757"/>
      <c r="N12" s="757"/>
      <c r="O12" s="757"/>
      <c r="P12" s="757"/>
      <c r="Q12" s="758"/>
      <c r="S12" s="750"/>
      <c r="T12" s="751"/>
      <c r="U12" s="146" t="s">
        <v>4</v>
      </c>
      <c r="V12" s="756"/>
      <c r="W12" s="757"/>
      <c r="X12" s="757"/>
      <c r="Y12" s="757"/>
      <c r="Z12" s="757"/>
      <c r="AA12" s="757"/>
      <c r="AB12" s="757"/>
      <c r="AC12" s="757"/>
      <c r="AD12" s="757"/>
      <c r="AE12" s="757"/>
      <c r="AF12" s="757"/>
      <c r="AG12" s="757"/>
      <c r="AH12" s="757"/>
      <c r="AI12" s="758"/>
      <c r="BG12" s="27"/>
      <c r="BH12" s="27"/>
      <c r="BI12" s="27" t="s">
        <v>414</v>
      </c>
    </row>
    <row r="13" spans="1:61" x14ac:dyDescent="0.2">
      <c r="A13" s="750"/>
      <c r="B13" s="751"/>
      <c r="C13" s="146" t="s">
        <v>3</v>
      </c>
      <c r="D13" s="756"/>
      <c r="E13" s="757"/>
      <c r="F13" s="757"/>
      <c r="G13" s="757"/>
      <c r="H13" s="757"/>
      <c r="I13" s="757"/>
      <c r="J13" s="757"/>
      <c r="K13" s="757"/>
      <c r="L13" s="757"/>
      <c r="M13" s="757"/>
      <c r="N13" s="757"/>
      <c r="O13" s="757"/>
      <c r="P13" s="757"/>
      <c r="Q13" s="758"/>
      <c r="S13" s="750"/>
      <c r="T13" s="751"/>
      <c r="U13" s="146" t="s">
        <v>3</v>
      </c>
      <c r="V13" s="756"/>
      <c r="W13" s="757"/>
      <c r="X13" s="757"/>
      <c r="Y13" s="757"/>
      <c r="Z13" s="757"/>
      <c r="AA13" s="757"/>
      <c r="AB13" s="757"/>
      <c r="AC13" s="757"/>
      <c r="AD13" s="757"/>
      <c r="AE13" s="757"/>
      <c r="AF13" s="757"/>
      <c r="AG13" s="757"/>
      <c r="AH13" s="757"/>
      <c r="AI13" s="758"/>
      <c r="BG13" s="27"/>
      <c r="BH13" s="27"/>
      <c r="BI13" s="27" t="s">
        <v>415</v>
      </c>
    </row>
    <row r="14" spans="1:61" x14ac:dyDescent="0.2">
      <c r="A14" s="750"/>
      <c r="B14" s="751"/>
      <c r="C14" s="147" t="s">
        <v>6</v>
      </c>
      <c r="D14" s="756"/>
      <c r="E14" s="757"/>
      <c r="F14" s="757"/>
      <c r="G14" s="757"/>
      <c r="H14" s="757"/>
      <c r="I14" s="757"/>
      <c r="J14" s="757"/>
      <c r="K14" s="757"/>
      <c r="L14" s="757"/>
      <c r="M14" s="757"/>
      <c r="N14" s="757"/>
      <c r="O14" s="757"/>
      <c r="P14" s="757"/>
      <c r="Q14" s="758"/>
      <c r="S14" s="750"/>
      <c r="T14" s="751"/>
      <c r="U14" s="147" t="s">
        <v>6</v>
      </c>
      <c r="V14" s="756"/>
      <c r="W14" s="757"/>
      <c r="X14" s="757"/>
      <c r="Y14" s="757"/>
      <c r="Z14" s="757"/>
      <c r="AA14" s="757"/>
      <c r="AB14" s="757"/>
      <c r="AC14" s="757"/>
      <c r="AD14" s="757"/>
      <c r="AE14" s="757"/>
      <c r="AF14" s="757"/>
      <c r="AG14" s="757"/>
      <c r="AH14" s="757"/>
      <c r="AI14" s="758"/>
      <c r="BG14" s="27"/>
      <c r="BH14" s="27"/>
      <c r="BI14" s="27" t="s">
        <v>399</v>
      </c>
    </row>
    <row r="15" spans="1:61" ht="13.5" thickBot="1" x14ac:dyDescent="0.25">
      <c r="A15" s="752"/>
      <c r="B15" s="753"/>
      <c r="C15" s="148" t="s">
        <v>37</v>
      </c>
      <c r="D15" s="735"/>
      <c r="E15" s="736"/>
      <c r="F15" s="736"/>
      <c r="G15" s="736"/>
      <c r="H15" s="736"/>
      <c r="I15" s="736"/>
      <c r="J15" s="736"/>
      <c r="K15" s="736"/>
      <c r="L15" s="736"/>
      <c r="M15" s="736"/>
      <c r="N15" s="736"/>
      <c r="O15" s="736"/>
      <c r="P15" s="736"/>
      <c r="Q15" s="737"/>
      <c r="S15" s="752"/>
      <c r="T15" s="753"/>
      <c r="U15" s="148" t="s">
        <v>37</v>
      </c>
      <c r="V15" s="735"/>
      <c r="W15" s="736"/>
      <c r="X15" s="736"/>
      <c r="Y15" s="736"/>
      <c r="Z15" s="736"/>
      <c r="AA15" s="736"/>
      <c r="AB15" s="736"/>
      <c r="AC15" s="736"/>
      <c r="AD15" s="736"/>
      <c r="AE15" s="736"/>
      <c r="AF15" s="736"/>
      <c r="AG15" s="736"/>
      <c r="AH15" s="736"/>
      <c r="AI15" s="737"/>
      <c r="BG15" s="27"/>
      <c r="BH15" s="27"/>
      <c r="BI15" s="27" t="s">
        <v>400</v>
      </c>
    </row>
    <row r="16" spans="1:61" ht="13.5" thickBot="1" x14ac:dyDescent="0.25">
      <c r="A16" s="1"/>
      <c r="B16" s="1"/>
      <c r="C16" s="1"/>
      <c r="D16" s="1"/>
      <c r="E16" s="1"/>
      <c r="F16" s="1"/>
      <c r="G16" s="1"/>
      <c r="H16" s="1"/>
      <c r="I16" s="1"/>
      <c r="J16" s="1"/>
      <c r="K16" s="1"/>
      <c r="L16" s="1"/>
      <c r="M16" s="1"/>
      <c r="N16" s="13"/>
      <c r="O16" s="1"/>
      <c r="P16" s="13"/>
      <c r="Q16" s="114"/>
      <c r="S16" s="1"/>
      <c r="T16" s="1"/>
      <c r="U16" s="1"/>
      <c r="V16" s="1"/>
      <c r="W16" s="1"/>
      <c r="X16" s="1"/>
      <c r="Y16" s="1"/>
      <c r="Z16" s="1"/>
      <c r="AA16" s="1"/>
      <c r="AB16" s="1"/>
      <c r="AC16" s="1"/>
      <c r="AD16" s="1"/>
      <c r="AE16" s="1"/>
      <c r="AF16" s="13"/>
      <c r="AG16" s="114"/>
      <c r="BG16" s="27"/>
      <c r="BH16" s="27"/>
      <c r="BI16" s="27" t="s">
        <v>401</v>
      </c>
    </row>
    <row r="17" spans="1:61" ht="12" customHeight="1" thickBot="1" x14ac:dyDescent="0.25">
      <c r="A17" s="738"/>
      <c r="B17" s="739"/>
      <c r="C17" s="742" t="s">
        <v>5</v>
      </c>
      <c r="D17" s="743"/>
      <c r="E17" s="744"/>
      <c r="F17" s="745"/>
      <c r="G17" s="742" t="s">
        <v>4</v>
      </c>
      <c r="H17" s="743"/>
      <c r="I17" s="744"/>
      <c r="J17" s="745"/>
      <c r="K17" s="730" t="s">
        <v>3</v>
      </c>
      <c r="L17" s="731"/>
      <c r="M17" s="730" t="s">
        <v>6</v>
      </c>
      <c r="N17" s="731"/>
      <c r="O17" s="730" t="s">
        <v>171</v>
      </c>
      <c r="P17" s="731"/>
      <c r="Q17" s="746" t="s">
        <v>156</v>
      </c>
      <c r="R17" s="296" t="s">
        <v>104</v>
      </c>
      <c r="S17" s="738"/>
      <c r="T17" s="739"/>
      <c r="U17" s="742" t="s">
        <v>5</v>
      </c>
      <c r="V17" s="743"/>
      <c r="W17" s="744"/>
      <c r="X17" s="745"/>
      <c r="Y17" s="742" t="s">
        <v>4</v>
      </c>
      <c r="Z17" s="743"/>
      <c r="AA17" s="744"/>
      <c r="AB17" s="745"/>
      <c r="AC17" s="730" t="s">
        <v>3</v>
      </c>
      <c r="AD17" s="731"/>
      <c r="AE17" s="730" t="s">
        <v>6</v>
      </c>
      <c r="AF17" s="731"/>
      <c r="AG17" s="730" t="s">
        <v>171</v>
      </c>
      <c r="AH17" s="731"/>
      <c r="AI17" s="746" t="s">
        <v>173</v>
      </c>
      <c r="BG17" s="27"/>
      <c r="BH17" s="27"/>
      <c r="BI17" s="27" t="s">
        <v>402</v>
      </c>
    </row>
    <row r="18" spans="1:61" ht="26.1" customHeight="1" thickBot="1" x14ac:dyDescent="0.25">
      <c r="A18" s="740"/>
      <c r="B18" s="741"/>
      <c r="C18" s="291" t="s">
        <v>154</v>
      </c>
      <c r="D18" s="295" t="s">
        <v>157</v>
      </c>
      <c r="E18" s="292" t="s">
        <v>155</v>
      </c>
      <c r="F18" s="295" t="s">
        <v>157</v>
      </c>
      <c r="G18" s="291" t="s">
        <v>154</v>
      </c>
      <c r="H18" s="293" t="s">
        <v>157</v>
      </c>
      <c r="I18" s="292" t="s">
        <v>155</v>
      </c>
      <c r="J18" s="295" t="s">
        <v>157</v>
      </c>
      <c r="K18" s="291" t="s">
        <v>154</v>
      </c>
      <c r="L18" s="294" t="s">
        <v>155</v>
      </c>
      <c r="M18" s="291" t="s">
        <v>154</v>
      </c>
      <c r="N18" s="294" t="s">
        <v>155</v>
      </c>
      <c r="O18" s="291" t="s">
        <v>154</v>
      </c>
      <c r="P18" s="294" t="s">
        <v>155</v>
      </c>
      <c r="Q18" s="747"/>
      <c r="R18" s="296"/>
      <c r="S18" s="740"/>
      <c r="T18" s="741"/>
      <c r="U18" s="291" t="s">
        <v>154</v>
      </c>
      <c r="V18" s="295" t="s">
        <v>157</v>
      </c>
      <c r="W18" s="292" t="s">
        <v>155</v>
      </c>
      <c r="X18" s="295" t="s">
        <v>157</v>
      </c>
      <c r="Y18" s="291" t="s">
        <v>154</v>
      </c>
      <c r="Z18" s="293" t="s">
        <v>157</v>
      </c>
      <c r="AA18" s="292" t="s">
        <v>155</v>
      </c>
      <c r="AB18" s="295" t="s">
        <v>157</v>
      </c>
      <c r="AC18" s="291" t="s">
        <v>154</v>
      </c>
      <c r="AD18" s="294" t="s">
        <v>155</v>
      </c>
      <c r="AE18" s="291" t="s">
        <v>154</v>
      </c>
      <c r="AF18" s="294" t="s">
        <v>155</v>
      </c>
      <c r="AG18" s="291" t="s">
        <v>154</v>
      </c>
      <c r="AH18" s="294" t="s">
        <v>155</v>
      </c>
      <c r="AI18" s="747"/>
      <c r="BG18" s="458"/>
      <c r="BH18" s="458"/>
      <c r="BI18" s="27" t="s">
        <v>403</v>
      </c>
    </row>
    <row r="19" spans="1:61" ht="12.75" customHeight="1" x14ac:dyDescent="0.2">
      <c r="A19" s="732" t="s">
        <v>15</v>
      </c>
      <c r="B19" s="423" t="str">
        <f>'MP 1-4'!B19</f>
        <v>Mor</v>
      </c>
      <c r="C19" s="278"/>
      <c r="D19" s="285"/>
      <c r="E19" s="303"/>
      <c r="F19" s="304"/>
      <c r="G19" s="279"/>
      <c r="H19" s="288"/>
      <c r="I19" s="303"/>
      <c r="J19" s="304"/>
      <c r="K19" s="278"/>
      <c r="L19" s="297"/>
      <c r="M19" s="278"/>
      <c r="N19" s="297"/>
      <c r="O19" s="278"/>
      <c r="P19" s="297"/>
      <c r="Q19" s="298"/>
      <c r="S19" s="732" t="s">
        <v>15</v>
      </c>
      <c r="T19" s="423" t="str">
        <f>$B$19</f>
        <v>Mor</v>
      </c>
      <c r="U19" s="278"/>
      <c r="V19" s="285"/>
      <c r="W19" s="303"/>
      <c r="X19" s="304"/>
      <c r="Y19" s="279"/>
      <c r="Z19" s="288"/>
      <c r="AA19" s="303"/>
      <c r="AB19" s="304"/>
      <c r="AC19" s="278"/>
      <c r="AD19" s="297"/>
      <c r="AE19" s="278"/>
      <c r="AF19" s="297"/>
      <c r="AG19" s="278"/>
      <c r="AH19" s="297"/>
      <c r="AI19" s="298"/>
      <c r="BG19" s="458"/>
      <c r="BH19" s="458"/>
      <c r="BI19" s="27" t="s">
        <v>404</v>
      </c>
    </row>
    <row r="20" spans="1:61" ht="12.75" customHeight="1" x14ac:dyDescent="0.2">
      <c r="A20" s="733"/>
      <c r="B20" s="424" t="str">
        <f>'MP 1-4'!B20</f>
        <v>Aft</v>
      </c>
      <c r="C20" s="411"/>
      <c r="D20" s="412"/>
      <c r="E20" s="413"/>
      <c r="F20" s="414"/>
      <c r="G20" s="415"/>
      <c r="H20" s="416"/>
      <c r="I20" s="413"/>
      <c r="J20" s="414"/>
      <c r="K20" s="411"/>
      <c r="L20" s="417"/>
      <c r="M20" s="411"/>
      <c r="N20" s="417"/>
      <c r="O20" s="411"/>
      <c r="P20" s="417"/>
      <c r="Q20" s="418"/>
      <c r="S20" s="733"/>
      <c r="T20" s="424" t="str">
        <f>$B$20</f>
        <v>Aft</v>
      </c>
      <c r="U20" s="411"/>
      <c r="V20" s="412"/>
      <c r="W20" s="413"/>
      <c r="X20" s="414"/>
      <c r="Y20" s="415"/>
      <c r="Z20" s="416"/>
      <c r="AA20" s="413"/>
      <c r="AB20" s="414"/>
      <c r="AC20" s="411"/>
      <c r="AD20" s="417"/>
      <c r="AE20" s="411"/>
      <c r="AF20" s="417"/>
      <c r="AG20" s="411"/>
      <c r="AH20" s="417"/>
      <c r="AI20" s="418"/>
      <c r="BG20" s="458"/>
      <c r="BH20" s="458"/>
      <c r="BI20" s="27" t="s">
        <v>405</v>
      </c>
    </row>
    <row r="21" spans="1:61" ht="13.5" thickBot="1" x14ac:dyDescent="0.25">
      <c r="A21" s="734"/>
      <c r="B21" s="425" t="str">
        <f>'MP 1-4'!B21</f>
        <v>Evn</v>
      </c>
      <c r="C21" s="280"/>
      <c r="D21" s="286"/>
      <c r="E21" s="305"/>
      <c r="F21" s="306"/>
      <c r="G21" s="281"/>
      <c r="H21" s="289"/>
      <c r="I21" s="305"/>
      <c r="J21" s="306"/>
      <c r="K21" s="280"/>
      <c r="L21" s="299"/>
      <c r="M21" s="280"/>
      <c r="N21" s="299"/>
      <c r="O21" s="280"/>
      <c r="P21" s="299"/>
      <c r="Q21" s="300"/>
      <c r="S21" s="734"/>
      <c r="T21" s="425" t="str">
        <f>$B$21</f>
        <v>Evn</v>
      </c>
      <c r="U21" s="280"/>
      <c r="V21" s="286"/>
      <c r="W21" s="305"/>
      <c r="X21" s="306"/>
      <c r="Y21" s="281"/>
      <c r="Z21" s="289"/>
      <c r="AA21" s="305"/>
      <c r="AB21" s="306"/>
      <c r="AC21" s="280"/>
      <c r="AD21" s="299"/>
      <c r="AE21" s="280"/>
      <c r="AF21" s="299"/>
      <c r="AG21" s="280"/>
      <c r="AH21" s="299"/>
      <c r="AI21" s="300"/>
      <c r="BG21" s="458"/>
      <c r="BH21" s="458"/>
      <c r="BI21" s="27" t="s">
        <v>406</v>
      </c>
    </row>
    <row r="22" spans="1:61" x14ac:dyDescent="0.2">
      <c r="A22" s="732" t="s">
        <v>40</v>
      </c>
      <c r="B22" s="423" t="str">
        <f>$B$19</f>
        <v>Mor</v>
      </c>
      <c r="C22" s="278"/>
      <c r="D22" s="285"/>
      <c r="E22" s="303"/>
      <c r="F22" s="304"/>
      <c r="G22" s="279"/>
      <c r="H22" s="288"/>
      <c r="I22" s="303"/>
      <c r="J22" s="304"/>
      <c r="K22" s="278"/>
      <c r="L22" s="297"/>
      <c r="M22" s="278"/>
      <c r="N22" s="297"/>
      <c r="O22" s="278"/>
      <c r="P22" s="297"/>
      <c r="Q22" s="298"/>
      <c r="S22" s="732" t="s">
        <v>40</v>
      </c>
      <c r="T22" s="423" t="str">
        <f>$B$19</f>
        <v>Mor</v>
      </c>
      <c r="U22" s="278"/>
      <c r="V22" s="285"/>
      <c r="W22" s="303"/>
      <c r="X22" s="304"/>
      <c r="Y22" s="279"/>
      <c r="Z22" s="288"/>
      <c r="AA22" s="303"/>
      <c r="AB22" s="304"/>
      <c r="AC22" s="278"/>
      <c r="AD22" s="297"/>
      <c r="AE22" s="278"/>
      <c r="AF22" s="297"/>
      <c r="AG22" s="278"/>
      <c r="AH22" s="297"/>
      <c r="AI22" s="298"/>
      <c r="BG22" s="458"/>
      <c r="BH22" s="458"/>
      <c r="BI22" s="27" t="s">
        <v>407</v>
      </c>
    </row>
    <row r="23" spans="1:61" x14ac:dyDescent="0.2">
      <c r="A23" s="733"/>
      <c r="B23" s="424" t="str">
        <f>$B$20</f>
        <v>Aft</v>
      </c>
      <c r="C23" s="403"/>
      <c r="D23" s="404"/>
      <c r="E23" s="405"/>
      <c r="F23" s="406"/>
      <c r="G23" s="407"/>
      <c r="H23" s="408"/>
      <c r="I23" s="405"/>
      <c r="J23" s="406"/>
      <c r="K23" s="403"/>
      <c r="L23" s="409"/>
      <c r="M23" s="403"/>
      <c r="N23" s="409"/>
      <c r="O23" s="403"/>
      <c r="P23" s="409"/>
      <c r="Q23" s="410"/>
      <c r="S23" s="733"/>
      <c r="T23" s="424" t="str">
        <f>$B$20</f>
        <v>Aft</v>
      </c>
      <c r="U23" s="403"/>
      <c r="V23" s="404"/>
      <c r="W23" s="405"/>
      <c r="X23" s="406"/>
      <c r="Y23" s="407"/>
      <c r="Z23" s="408"/>
      <c r="AA23" s="405"/>
      <c r="AB23" s="406"/>
      <c r="AC23" s="403"/>
      <c r="AD23" s="409"/>
      <c r="AE23" s="403"/>
      <c r="AF23" s="409"/>
      <c r="AG23" s="411"/>
      <c r="AH23" s="409"/>
      <c r="AI23" s="410"/>
      <c r="BG23" s="458"/>
      <c r="BH23" s="458"/>
      <c r="BI23" s="27" t="s">
        <v>408</v>
      </c>
    </row>
    <row r="24" spans="1:61" ht="13.5" thickBot="1" x14ac:dyDescent="0.25">
      <c r="A24" s="734"/>
      <c r="B24" s="425" t="str">
        <f>$B$21</f>
        <v>Evn</v>
      </c>
      <c r="C24" s="282"/>
      <c r="D24" s="287"/>
      <c r="E24" s="307"/>
      <c r="F24" s="308"/>
      <c r="G24" s="283"/>
      <c r="H24" s="290"/>
      <c r="I24" s="307"/>
      <c r="J24" s="308"/>
      <c r="K24" s="282"/>
      <c r="L24" s="301"/>
      <c r="M24" s="282"/>
      <c r="N24" s="301"/>
      <c r="O24" s="282"/>
      <c r="P24" s="301"/>
      <c r="Q24" s="302"/>
      <c r="S24" s="734"/>
      <c r="T24" s="425" t="str">
        <f>$B$21</f>
        <v>Evn</v>
      </c>
      <c r="U24" s="282"/>
      <c r="V24" s="287"/>
      <c r="W24" s="307"/>
      <c r="X24" s="308"/>
      <c r="Y24" s="283"/>
      <c r="Z24" s="290"/>
      <c r="AA24" s="307"/>
      <c r="AB24" s="308"/>
      <c r="AC24" s="282"/>
      <c r="AD24" s="301"/>
      <c r="AE24" s="282"/>
      <c r="AF24" s="301"/>
      <c r="AG24" s="280"/>
      <c r="AH24" s="301"/>
      <c r="AI24" s="302"/>
      <c r="BG24" s="458"/>
      <c r="BH24" s="458"/>
      <c r="BI24" s="458" t="s">
        <v>409</v>
      </c>
    </row>
    <row r="25" spans="1:61" x14ac:dyDescent="0.2">
      <c r="A25" s="732" t="s">
        <v>41</v>
      </c>
      <c r="B25" s="423" t="str">
        <f>$B$19</f>
        <v>Mor</v>
      </c>
      <c r="C25" s="278"/>
      <c r="D25" s="285"/>
      <c r="E25" s="303"/>
      <c r="F25" s="304"/>
      <c r="G25" s="279"/>
      <c r="H25" s="288"/>
      <c r="I25" s="303"/>
      <c r="J25" s="304"/>
      <c r="K25" s="278"/>
      <c r="L25" s="297"/>
      <c r="M25" s="278"/>
      <c r="N25" s="297"/>
      <c r="O25" s="278"/>
      <c r="P25" s="297"/>
      <c r="Q25" s="298"/>
      <c r="S25" s="732" t="s">
        <v>41</v>
      </c>
      <c r="T25" s="423" t="str">
        <f>$B$19</f>
        <v>Mor</v>
      </c>
      <c r="U25" s="278"/>
      <c r="V25" s="285"/>
      <c r="W25" s="303"/>
      <c r="X25" s="304"/>
      <c r="Y25" s="279"/>
      <c r="Z25" s="288"/>
      <c r="AA25" s="303"/>
      <c r="AB25" s="304"/>
      <c r="AC25" s="278"/>
      <c r="AD25" s="297"/>
      <c r="AE25" s="278"/>
      <c r="AF25" s="297"/>
      <c r="AG25" s="278"/>
      <c r="AH25" s="297"/>
      <c r="AI25" s="298"/>
      <c r="BG25" s="458"/>
      <c r="BH25" s="458"/>
      <c r="BI25" s="458" t="s">
        <v>444</v>
      </c>
    </row>
    <row r="26" spans="1:61" x14ac:dyDescent="0.2">
      <c r="A26" s="733"/>
      <c r="B26" s="424" t="str">
        <f>$B$20</f>
        <v>Aft</v>
      </c>
      <c r="C26" s="403"/>
      <c r="D26" s="404"/>
      <c r="E26" s="405"/>
      <c r="F26" s="406"/>
      <c r="G26" s="407"/>
      <c r="H26" s="408"/>
      <c r="I26" s="405"/>
      <c r="J26" s="406"/>
      <c r="K26" s="403"/>
      <c r="L26" s="409"/>
      <c r="M26" s="403"/>
      <c r="N26" s="409"/>
      <c r="O26" s="403"/>
      <c r="P26" s="409"/>
      <c r="Q26" s="410"/>
      <c r="S26" s="733"/>
      <c r="T26" s="424" t="str">
        <f>$B$20</f>
        <v>Aft</v>
      </c>
      <c r="U26" s="403"/>
      <c r="V26" s="404"/>
      <c r="W26" s="405"/>
      <c r="X26" s="406"/>
      <c r="Y26" s="407"/>
      <c r="Z26" s="408"/>
      <c r="AA26" s="405"/>
      <c r="AB26" s="406"/>
      <c r="AC26" s="403"/>
      <c r="AD26" s="409"/>
      <c r="AE26" s="403"/>
      <c r="AF26" s="409"/>
      <c r="AG26" s="403"/>
      <c r="AH26" s="409"/>
      <c r="AI26" s="410"/>
      <c r="BG26" s="458"/>
      <c r="BH26" s="458"/>
      <c r="BI26" s="458" t="s">
        <v>107</v>
      </c>
    </row>
    <row r="27" spans="1:61" ht="13.5" thickBot="1" x14ac:dyDescent="0.25">
      <c r="A27" s="734"/>
      <c r="B27" s="425" t="str">
        <f>$B$21</f>
        <v>Evn</v>
      </c>
      <c r="C27" s="282"/>
      <c r="D27" s="287"/>
      <c r="E27" s="307"/>
      <c r="F27" s="308"/>
      <c r="G27" s="283"/>
      <c r="H27" s="290"/>
      <c r="I27" s="307"/>
      <c r="J27" s="308"/>
      <c r="K27" s="282"/>
      <c r="L27" s="301"/>
      <c r="M27" s="282"/>
      <c r="N27" s="301"/>
      <c r="O27" s="282"/>
      <c r="P27" s="301"/>
      <c r="Q27" s="302"/>
      <c r="S27" s="734"/>
      <c r="T27" s="425" t="str">
        <f>$B$21</f>
        <v>Evn</v>
      </c>
      <c r="U27" s="282"/>
      <c r="V27" s="287"/>
      <c r="W27" s="307"/>
      <c r="X27" s="308"/>
      <c r="Y27" s="283"/>
      <c r="Z27" s="290"/>
      <c r="AA27" s="307"/>
      <c r="AB27" s="308"/>
      <c r="AC27" s="282"/>
      <c r="AD27" s="301"/>
      <c r="AE27" s="282"/>
      <c r="AF27" s="301"/>
      <c r="AG27" s="282"/>
      <c r="AH27" s="301"/>
      <c r="AI27" s="302"/>
      <c r="BG27" s="458"/>
      <c r="BH27" s="458"/>
      <c r="BI27" s="458" t="s">
        <v>8</v>
      </c>
    </row>
    <row r="28" spans="1:61" x14ac:dyDescent="0.2">
      <c r="A28" s="732" t="s">
        <v>68</v>
      </c>
      <c r="B28" s="423" t="str">
        <f>$B$19</f>
        <v>Mor</v>
      </c>
      <c r="C28" s="278"/>
      <c r="D28" s="285"/>
      <c r="E28" s="303"/>
      <c r="F28" s="304"/>
      <c r="G28" s="279"/>
      <c r="H28" s="288"/>
      <c r="I28" s="303"/>
      <c r="J28" s="304"/>
      <c r="K28" s="278"/>
      <c r="L28" s="297"/>
      <c r="M28" s="278"/>
      <c r="N28" s="297"/>
      <c r="O28" s="278"/>
      <c r="P28" s="297"/>
      <c r="Q28" s="298"/>
      <c r="S28" s="732" t="s">
        <v>68</v>
      </c>
      <c r="T28" s="423" t="str">
        <f>$B$19</f>
        <v>Mor</v>
      </c>
      <c r="U28" s="278"/>
      <c r="V28" s="285"/>
      <c r="W28" s="303"/>
      <c r="X28" s="304"/>
      <c r="Y28" s="279"/>
      <c r="Z28" s="288"/>
      <c r="AA28" s="303"/>
      <c r="AB28" s="304"/>
      <c r="AC28" s="278"/>
      <c r="AD28" s="297"/>
      <c r="AE28" s="278"/>
      <c r="AF28" s="297"/>
      <c r="AG28" s="278"/>
      <c r="AH28" s="297"/>
      <c r="AI28" s="298"/>
      <c r="BG28" s="458"/>
      <c r="BH28" s="458"/>
      <c r="BI28" s="458" t="s">
        <v>443</v>
      </c>
    </row>
    <row r="29" spans="1:61" x14ac:dyDescent="0.2">
      <c r="A29" s="733"/>
      <c r="B29" s="424" t="str">
        <f>$B$20</f>
        <v>Aft</v>
      </c>
      <c r="C29" s="403"/>
      <c r="D29" s="404"/>
      <c r="E29" s="405"/>
      <c r="F29" s="406"/>
      <c r="G29" s="407"/>
      <c r="H29" s="408"/>
      <c r="I29" s="405"/>
      <c r="J29" s="406"/>
      <c r="K29" s="403"/>
      <c r="L29" s="409"/>
      <c r="M29" s="403"/>
      <c r="N29" s="409"/>
      <c r="O29" s="403"/>
      <c r="P29" s="409"/>
      <c r="Q29" s="410"/>
      <c r="S29" s="733"/>
      <c r="T29" s="424" t="str">
        <f>$B$20</f>
        <v>Aft</v>
      </c>
      <c r="U29" s="403"/>
      <c r="V29" s="404"/>
      <c r="W29" s="405"/>
      <c r="X29" s="406"/>
      <c r="Y29" s="407"/>
      <c r="Z29" s="408"/>
      <c r="AA29" s="405"/>
      <c r="AB29" s="406"/>
      <c r="AC29" s="403"/>
      <c r="AD29" s="409"/>
      <c r="AE29" s="403"/>
      <c r="AF29" s="409"/>
      <c r="AG29" s="403"/>
      <c r="AH29" s="409"/>
      <c r="AI29" s="410"/>
    </row>
    <row r="30" spans="1:61" ht="13.5" thickBot="1" x14ac:dyDescent="0.25">
      <c r="A30" s="734"/>
      <c r="B30" s="425" t="str">
        <f>$B$21</f>
        <v>Evn</v>
      </c>
      <c r="C30" s="282"/>
      <c r="D30" s="287"/>
      <c r="E30" s="307"/>
      <c r="F30" s="308"/>
      <c r="G30" s="283"/>
      <c r="H30" s="290"/>
      <c r="I30" s="307"/>
      <c r="J30" s="308"/>
      <c r="K30" s="282"/>
      <c r="L30" s="301"/>
      <c r="M30" s="282"/>
      <c r="N30" s="301"/>
      <c r="O30" s="282"/>
      <c r="P30" s="301"/>
      <c r="Q30" s="302"/>
      <c r="S30" s="734"/>
      <c r="T30" s="425" t="str">
        <f>$B$21</f>
        <v>Evn</v>
      </c>
      <c r="U30" s="282"/>
      <c r="V30" s="287"/>
      <c r="W30" s="307"/>
      <c r="X30" s="308"/>
      <c r="Y30" s="283"/>
      <c r="Z30" s="290"/>
      <c r="AA30" s="307"/>
      <c r="AB30" s="308"/>
      <c r="AC30" s="282"/>
      <c r="AD30" s="301"/>
      <c r="AE30" s="282"/>
      <c r="AF30" s="301"/>
      <c r="AG30" s="282"/>
      <c r="AH30" s="301"/>
      <c r="AI30" s="302"/>
    </row>
    <row r="31" spans="1:61" x14ac:dyDescent="0.2">
      <c r="A31" s="732" t="s">
        <v>42</v>
      </c>
      <c r="B31" s="423" t="str">
        <f>$B$19</f>
        <v>Mor</v>
      </c>
      <c r="C31" s="278"/>
      <c r="D31" s="285"/>
      <c r="E31" s="303"/>
      <c r="F31" s="304"/>
      <c r="G31" s="279"/>
      <c r="H31" s="288"/>
      <c r="I31" s="303"/>
      <c r="J31" s="304"/>
      <c r="K31" s="278"/>
      <c r="L31" s="297"/>
      <c r="M31" s="278"/>
      <c r="N31" s="297"/>
      <c r="O31" s="278"/>
      <c r="P31" s="297"/>
      <c r="Q31" s="298"/>
      <c r="S31" s="732" t="s">
        <v>42</v>
      </c>
      <c r="T31" s="423" t="str">
        <f>$B$19</f>
        <v>Mor</v>
      </c>
      <c r="U31" s="278"/>
      <c r="V31" s="285"/>
      <c r="W31" s="303"/>
      <c r="X31" s="304"/>
      <c r="Y31" s="279"/>
      <c r="Z31" s="288"/>
      <c r="AA31" s="303"/>
      <c r="AB31" s="304"/>
      <c r="AC31" s="278"/>
      <c r="AD31" s="297"/>
      <c r="AE31" s="278"/>
      <c r="AF31" s="297"/>
      <c r="AG31" s="278"/>
      <c r="AH31" s="297"/>
      <c r="AI31" s="298"/>
    </row>
    <row r="32" spans="1:61" x14ac:dyDescent="0.2">
      <c r="A32" s="733"/>
      <c r="B32" s="424" t="str">
        <f>$B$20</f>
        <v>Aft</v>
      </c>
      <c r="C32" s="403"/>
      <c r="D32" s="404"/>
      <c r="E32" s="405"/>
      <c r="F32" s="406"/>
      <c r="G32" s="407"/>
      <c r="H32" s="408"/>
      <c r="I32" s="405"/>
      <c r="J32" s="406"/>
      <c r="K32" s="403"/>
      <c r="L32" s="409"/>
      <c r="M32" s="403"/>
      <c r="N32" s="409"/>
      <c r="O32" s="403"/>
      <c r="P32" s="409"/>
      <c r="Q32" s="410"/>
      <c r="S32" s="733"/>
      <c r="T32" s="424" t="str">
        <f>$B$20</f>
        <v>Aft</v>
      </c>
      <c r="U32" s="403"/>
      <c r="V32" s="404"/>
      <c r="W32" s="405"/>
      <c r="X32" s="406"/>
      <c r="Y32" s="407"/>
      <c r="Z32" s="408"/>
      <c r="AA32" s="405"/>
      <c r="AB32" s="406"/>
      <c r="AC32" s="403"/>
      <c r="AD32" s="409"/>
      <c r="AE32" s="403"/>
      <c r="AF32" s="409"/>
      <c r="AG32" s="403"/>
      <c r="AH32" s="409"/>
      <c r="AI32" s="410"/>
    </row>
    <row r="33" spans="1:35" ht="13.5" thickBot="1" x14ac:dyDescent="0.25">
      <c r="A33" s="734"/>
      <c r="B33" s="425" t="str">
        <f>$B$21</f>
        <v>Evn</v>
      </c>
      <c r="C33" s="282"/>
      <c r="D33" s="287"/>
      <c r="E33" s="307"/>
      <c r="F33" s="308"/>
      <c r="G33" s="283"/>
      <c r="H33" s="290"/>
      <c r="I33" s="307"/>
      <c r="J33" s="308"/>
      <c r="K33" s="282"/>
      <c r="L33" s="301"/>
      <c r="M33" s="282"/>
      <c r="N33" s="301"/>
      <c r="O33" s="282"/>
      <c r="P33" s="301"/>
      <c r="Q33" s="302"/>
      <c r="S33" s="734"/>
      <c r="T33" s="425" t="str">
        <f>$B$21</f>
        <v>Evn</v>
      </c>
      <c r="U33" s="282"/>
      <c r="V33" s="287"/>
      <c r="W33" s="307"/>
      <c r="X33" s="308"/>
      <c r="Y33" s="283"/>
      <c r="Z33" s="290"/>
      <c r="AA33" s="307"/>
      <c r="AB33" s="308"/>
      <c r="AC33" s="282"/>
      <c r="AD33" s="301"/>
      <c r="AE33" s="282"/>
      <c r="AF33" s="301"/>
      <c r="AG33" s="282"/>
      <c r="AH33" s="301"/>
      <c r="AI33" s="302"/>
    </row>
    <row r="34" spans="1:35" x14ac:dyDescent="0.2">
      <c r="A34" s="732" t="s">
        <v>43</v>
      </c>
      <c r="B34" s="423" t="str">
        <f>$B$19</f>
        <v>Mor</v>
      </c>
      <c r="C34" s="278"/>
      <c r="D34" s="285"/>
      <c r="E34" s="303"/>
      <c r="F34" s="304"/>
      <c r="G34" s="279"/>
      <c r="H34" s="288"/>
      <c r="I34" s="303"/>
      <c r="J34" s="304"/>
      <c r="K34" s="278"/>
      <c r="L34" s="297"/>
      <c r="M34" s="278"/>
      <c r="N34" s="297"/>
      <c r="O34" s="278"/>
      <c r="P34" s="297"/>
      <c r="Q34" s="298"/>
      <c r="S34" s="732" t="s">
        <v>43</v>
      </c>
      <c r="T34" s="423" t="str">
        <f>$B$19</f>
        <v>Mor</v>
      </c>
      <c r="U34" s="278"/>
      <c r="V34" s="285"/>
      <c r="W34" s="303"/>
      <c r="X34" s="304"/>
      <c r="Y34" s="279"/>
      <c r="Z34" s="288"/>
      <c r="AA34" s="303"/>
      <c r="AB34" s="304"/>
      <c r="AC34" s="278"/>
      <c r="AD34" s="297"/>
      <c r="AE34" s="278"/>
      <c r="AF34" s="297"/>
      <c r="AG34" s="278"/>
      <c r="AH34" s="297"/>
      <c r="AI34" s="298"/>
    </row>
    <row r="35" spans="1:35" x14ac:dyDescent="0.2">
      <c r="A35" s="733"/>
      <c r="B35" s="424" t="str">
        <f>$B$20</f>
        <v>Aft</v>
      </c>
      <c r="C35" s="403"/>
      <c r="D35" s="404"/>
      <c r="E35" s="405"/>
      <c r="F35" s="406"/>
      <c r="G35" s="407"/>
      <c r="H35" s="408"/>
      <c r="I35" s="405"/>
      <c r="J35" s="406"/>
      <c r="K35" s="403"/>
      <c r="L35" s="409"/>
      <c r="M35" s="403"/>
      <c r="N35" s="409"/>
      <c r="O35" s="403"/>
      <c r="P35" s="409"/>
      <c r="Q35" s="410"/>
      <c r="S35" s="733"/>
      <c r="T35" s="424" t="str">
        <f>$B$20</f>
        <v>Aft</v>
      </c>
      <c r="U35" s="403"/>
      <c r="V35" s="404"/>
      <c r="W35" s="405"/>
      <c r="X35" s="406"/>
      <c r="Y35" s="407"/>
      <c r="Z35" s="408"/>
      <c r="AA35" s="405"/>
      <c r="AB35" s="406"/>
      <c r="AC35" s="403"/>
      <c r="AD35" s="409"/>
      <c r="AE35" s="403"/>
      <c r="AF35" s="409"/>
      <c r="AG35" s="403"/>
      <c r="AH35" s="409"/>
      <c r="AI35" s="410"/>
    </row>
    <row r="36" spans="1:35" ht="13.5" thickBot="1" x14ac:dyDescent="0.25">
      <c r="A36" s="734"/>
      <c r="B36" s="425" t="str">
        <f>$B$21</f>
        <v>Evn</v>
      </c>
      <c r="C36" s="282"/>
      <c r="D36" s="287"/>
      <c r="E36" s="307"/>
      <c r="F36" s="308"/>
      <c r="G36" s="283"/>
      <c r="H36" s="290"/>
      <c r="I36" s="307"/>
      <c r="J36" s="308"/>
      <c r="K36" s="282"/>
      <c r="L36" s="301"/>
      <c r="M36" s="282"/>
      <c r="N36" s="301"/>
      <c r="O36" s="282"/>
      <c r="P36" s="301"/>
      <c r="Q36" s="302"/>
      <c r="S36" s="734"/>
      <c r="T36" s="425" t="str">
        <f>$B$21</f>
        <v>Evn</v>
      </c>
      <c r="U36" s="282"/>
      <c r="V36" s="287"/>
      <c r="W36" s="307"/>
      <c r="X36" s="308"/>
      <c r="Y36" s="283"/>
      <c r="Z36" s="290"/>
      <c r="AA36" s="307"/>
      <c r="AB36" s="308"/>
      <c r="AC36" s="282"/>
      <c r="AD36" s="301"/>
      <c r="AE36" s="282"/>
      <c r="AF36" s="301"/>
      <c r="AG36" s="282"/>
      <c r="AH36" s="301"/>
      <c r="AI36" s="302"/>
    </row>
    <row r="37" spans="1:35" x14ac:dyDescent="0.2">
      <c r="A37" s="732" t="s">
        <v>44</v>
      </c>
      <c r="B37" s="423" t="str">
        <f>$B$19</f>
        <v>Mor</v>
      </c>
      <c r="C37" s="278"/>
      <c r="D37" s="285"/>
      <c r="E37" s="303"/>
      <c r="F37" s="304"/>
      <c r="G37" s="279"/>
      <c r="H37" s="288"/>
      <c r="I37" s="303"/>
      <c r="J37" s="304"/>
      <c r="K37" s="278"/>
      <c r="L37" s="297"/>
      <c r="M37" s="278"/>
      <c r="N37" s="297"/>
      <c r="O37" s="278"/>
      <c r="P37" s="297"/>
      <c r="Q37" s="298"/>
      <c r="S37" s="732" t="s">
        <v>44</v>
      </c>
      <c r="T37" s="423" t="str">
        <f>$B$19</f>
        <v>Mor</v>
      </c>
      <c r="U37" s="278"/>
      <c r="V37" s="285"/>
      <c r="W37" s="303"/>
      <c r="X37" s="304"/>
      <c r="Y37" s="279"/>
      <c r="Z37" s="288"/>
      <c r="AA37" s="303"/>
      <c r="AB37" s="304"/>
      <c r="AC37" s="278"/>
      <c r="AD37" s="297"/>
      <c r="AE37" s="278"/>
      <c r="AF37" s="297"/>
      <c r="AG37" s="278"/>
      <c r="AH37" s="297"/>
      <c r="AI37" s="298"/>
    </row>
    <row r="38" spans="1:35" x14ac:dyDescent="0.2">
      <c r="A38" s="733"/>
      <c r="B38" s="424" t="str">
        <f>$B$20</f>
        <v>Aft</v>
      </c>
      <c r="C38" s="411"/>
      <c r="D38" s="412"/>
      <c r="E38" s="413"/>
      <c r="F38" s="414"/>
      <c r="G38" s="415"/>
      <c r="H38" s="416"/>
      <c r="I38" s="413"/>
      <c r="J38" s="414"/>
      <c r="K38" s="438"/>
      <c r="L38" s="417"/>
      <c r="M38" s="438"/>
      <c r="N38" s="417"/>
      <c r="O38" s="411"/>
      <c r="P38" s="409"/>
      <c r="Q38" s="410"/>
      <c r="S38" s="733"/>
      <c r="T38" s="424" t="str">
        <f>$B$20</f>
        <v>Aft</v>
      </c>
      <c r="U38" s="411"/>
      <c r="V38" s="412"/>
      <c r="W38" s="413"/>
      <c r="X38" s="414"/>
      <c r="Y38" s="415"/>
      <c r="Z38" s="416"/>
      <c r="AA38" s="413"/>
      <c r="AB38" s="414"/>
      <c r="AC38" s="438"/>
      <c r="AD38" s="417"/>
      <c r="AE38" s="438"/>
      <c r="AF38" s="417"/>
      <c r="AG38" s="438"/>
      <c r="AH38" s="417"/>
      <c r="AI38" s="410"/>
    </row>
    <row r="39" spans="1:35" ht="13.5" thickBot="1" x14ac:dyDescent="0.25">
      <c r="A39" s="734"/>
      <c r="B39" s="425" t="str">
        <f>$B$21</f>
        <v>Evn</v>
      </c>
      <c r="C39" s="280"/>
      <c r="D39" s="286"/>
      <c r="E39" s="437"/>
      <c r="F39" s="306"/>
      <c r="G39" s="281"/>
      <c r="H39" s="289"/>
      <c r="I39" s="305"/>
      <c r="J39" s="306"/>
      <c r="K39" s="284"/>
      <c r="L39" s="299"/>
      <c r="M39" s="284"/>
      <c r="N39" s="299"/>
      <c r="O39" s="284"/>
      <c r="P39" s="301"/>
      <c r="Q39" s="302"/>
      <c r="S39" s="734"/>
      <c r="T39" s="425" t="str">
        <f>$B$21</f>
        <v>Evn</v>
      </c>
      <c r="U39" s="280"/>
      <c r="V39" s="286"/>
      <c r="W39" s="437"/>
      <c r="X39" s="306"/>
      <c r="Y39" s="281"/>
      <c r="Z39" s="289"/>
      <c r="AA39" s="305"/>
      <c r="AB39" s="306"/>
      <c r="AC39" s="284"/>
      <c r="AD39" s="299"/>
      <c r="AE39" s="284"/>
      <c r="AF39" s="299"/>
      <c r="AG39" s="284"/>
      <c r="AH39" s="299"/>
      <c r="AI39" s="302"/>
    </row>
    <row r="40" spans="1:35" ht="13.5" thickBot="1" x14ac:dyDescent="0.25">
      <c r="A40" s="763" t="s">
        <v>172</v>
      </c>
      <c r="B40" s="764"/>
      <c r="C40" s="530">
        <f ca="1">OFFSET(YTP!$E$68,0,E2-1,1,1)</f>
        <v>0.75</v>
      </c>
      <c r="D40" s="211"/>
      <c r="E40" s="530">
        <f>SUM(E19:E39)</f>
        <v>0</v>
      </c>
      <c r="F40" s="211"/>
      <c r="G40" s="530">
        <f ca="1">OFFSET(YTP!$E$69,0,E2-1,1,1)</f>
        <v>1</v>
      </c>
      <c r="H40" s="211"/>
      <c r="I40" s="530">
        <f>SUM(I19:I39)</f>
        <v>0</v>
      </c>
      <c r="J40" s="211"/>
      <c r="K40" s="530">
        <f ca="1">OFFSET(YTP!$E$67,0,E2-1,1,1)</f>
        <v>4.5</v>
      </c>
      <c r="L40" s="530">
        <f>SUM(L19:L39)</f>
        <v>0</v>
      </c>
      <c r="M40" s="530">
        <f ca="1">OFFSET(YTP!$E$70,0,E2-1,1,1)</f>
        <v>3</v>
      </c>
      <c r="N40" s="530">
        <f>SUM(N19:N39)</f>
        <v>0</v>
      </c>
      <c r="O40" s="530">
        <f ca="1">OFFSET(YTP!$E$71,0,E2-1,1,1)</f>
        <v>0</v>
      </c>
      <c r="P40" s="530">
        <f>SUM(P19:P39)</f>
        <v>0</v>
      </c>
      <c r="Q40" s="142"/>
      <c r="S40" s="763" t="s">
        <v>172</v>
      </c>
      <c r="T40" s="764"/>
      <c r="U40" s="530">
        <f ca="1">OFFSET(YTP!$E$68,0,W2-1,1,1)</f>
        <v>0.25</v>
      </c>
      <c r="V40" s="211"/>
      <c r="W40" s="530">
        <f>SUM(W19:W39)</f>
        <v>0</v>
      </c>
      <c r="X40" s="211"/>
      <c r="Y40" s="530">
        <f ca="1">OFFSET(YTP!$E$69,0,W2-1,1,1)</f>
        <v>5</v>
      </c>
      <c r="Z40" s="211"/>
      <c r="AA40" s="530">
        <f>SUM(AA19:AA39)</f>
        <v>0</v>
      </c>
      <c r="AB40" s="211"/>
      <c r="AC40" s="530">
        <f ca="1">OFFSET(YTP!$E$67,0,W2-1,1,1)</f>
        <v>3</v>
      </c>
      <c r="AD40" s="530">
        <f>SUM(AD19:AD39)</f>
        <v>0</v>
      </c>
      <c r="AE40" s="530">
        <f ca="1">OFFSET(YTP!$E$70,0,W2-1,1,1)</f>
        <v>2</v>
      </c>
      <c r="AF40" s="530">
        <f>SUM(AF19:AF39)</f>
        <v>0</v>
      </c>
      <c r="AG40" s="530">
        <f ca="1">OFFSET(YTP!$E$71,0,W2-1,1,1)</f>
        <v>0</v>
      </c>
      <c r="AH40" s="530">
        <f>SUM(AH19:AH39)</f>
        <v>0</v>
      </c>
      <c r="AI40" s="142"/>
    </row>
    <row r="41" spans="1:35" s="27" customFormat="1" ht="13.5" thickBot="1" x14ac:dyDescent="0.25">
      <c r="A41" s="107"/>
      <c r="B41" s="107"/>
      <c r="C41" s="137"/>
      <c r="D41" s="137"/>
      <c r="E41" s="137"/>
      <c r="F41" s="137"/>
      <c r="G41" s="137"/>
      <c r="H41" s="137"/>
      <c r="I41" s="137"/>
      <c r="J41" s="137"/>
      <c r="K41" s="137"/>
      <c r="L41" s="137"/>
      <c r="M41" s="137"/>
      <c r="N41" s="137"/>
      <c r="O41" s="137"/>
      <c r="P41" s="137"/>
      <c r="Q41" s="117"/>
    </row>
    <row r="42" spans="1:35" s="27" customFormat="1" ht="13.5" thickBot="1" x14ac:dyDescent="0.25">
      <c r="A42" s="107"/>
      <c r="B42" s="107"/>
      <c r="C42" s="137"/>
      <c r="D42" s="137"/>
      <c r="E42" s="137"/>
      <c r="F42" s="137"/>
      <c r="G42" s="137"/>
      <c r="H42" s="137"/>
      <c r="I42" s="137"/>
      <c r="J42" s="137"/>
      <c r="K42" s="137"/>
      <c r="L42" s="137"/>
      <c r="M42" s="765" t="s">
        <v>214</v>
      </c>
      <c r="N42" s="766"/>
      <c r="O42" s="766"/>
      <c r="P42" s="767"/>
      <c r="Q42" s="117"/>
      <c r="AE42" s="765" t="s">
        <v>214</v>
      </c>
      <c r="AF42" s="766"/>
      <c r="AG42" s="766"/>
      <c r="AH42" s="767"/>
    </row>
    <row r="43" spans="1:35" s="458" customFormat="1" ht="12.75" customHeight="1" x14ac:dyDescent="0.2">
      <c r="A43" s="690" t="s">
        <v>67</v>
      </c>
      <c r="B43" s="690"/>
      <c r="C43" s="769"/>
      <c r="D43" s="24" t="s">
        <v>31</v>
      </c>
      <c r="E43" s="277">
        <f>$E$2+2</f>
        <v>51</v>
      </c>
      <c r="F43" s="380" t="s">
        <v>209</v>
      </c>
      <c r="G43" s="130" t="s">
        <v>174</v>
      </c>
      <c r="H43" s="144">
        <f ca="1">OFFSET(YTP!$E$72,0,E43-1,1,1)</f>
        <v>0</v>
      </c>
      <c r="I43" s="131" t="s">
        <v>176</v>
      </c>
      <c r="J43" s="309">
        <f>SUM(E60:E80,I60:I80,L60:L80,P60:P80,N60:N80)</f>
        <v>0</v>
      </c>
      <c r="K43" s="770" t="s">
        <v>188</v>
      </c>
      <c r="L43" s="727">
        <f ca="1">OFFSET(YTP!$E$9,0,E43-1,1,1)</f>
        <v>0</v>
      </c>
      <c r="M43" s="485" t="str">
        <f>Score_1_label</f>
        <v>Series 1</v>
      </c>
      <c r="N43" s="428"/>
      <c r="O43" s="485" t="str">
        <f>Score_8_label</f>
        <v>Kneeling</v>
      </c>
      <c r="P43" s="429"/>
      <c r="Q43" s="91"/>
      <c r="R43" s="27"/>
      <c r="S43" s="690" t="s">
        <v>67</v>
      </c>
      <c r="T43" s="690"/>
      <c r="U43" s="769"/>
      <c r="V43" s="24" t="s">
        <v>31</v>
      </c>
      <c r="W43" s="277">
        <f>$E$2+3</f>
        <v>52</v>
      </c>
      <c r="X43" s="380" t="s">
        <v>209</v>
      </c>
      <c r="Y43" s="130" t="s">
        <v>174</v>
      </c>
      <c r="Z43" s="144">
        <f ca="1">OFFSET(YTP!$E$72,0,W43-1,1,1)</f>
        <v>0</v>
      </c>
      <c r="AA43" s="131" t="s">
        <v>176</v>
      </c>
      <c r="AB43" s="309">
        <f>SUM(W60:W80,AA60:AA80,AD60:AD80,AH60:AH80,AF60:AF80)</f>
        <v>0</v>
      </c>
      <c r="AC43" s="770" t="s">
        <v>188</v>
      </c>
      <c r="AD43" s="727">
        <f ca="1">OFFSET(YTP!$E$9,0,W43-1,1,1)</f>
        <v>0</v>
      </c>
      <c r="AE43" s="485" t="str">
        <f>Score_1_label</f>
        <v>Series 1</v>
      </c>
      <c r="AF43" s="428"/>
      <c r="AG43" s="485" t="str">
        <f>Score_8_label</f>
        <v>Kneeling</v>
      </c>
      <c r="AH43" s="429"/>
    </row>
    <row r="44" spans="1:35" s="458" customFormat="1" ht="12.75" customHeight="1" x14ac:dyDescent="0.2">
      <c r="A44" s="690"/>
      <c r="B44" s="690"/>
      <c r="C44" s="769"/>
      <c r="D44" s="63" t="s">
        <v>34</v>
      </c>
      <c r="E44" s="136">
        <f>YTP_Start_Date+7*(E43-1)</f>
        <v>44851</v>
      </c>
      <c r="F44" s="382">
        <f ca="1">OFFSET(YTP!$E$14,0,E43-1,1,1)</f>
        <v>0</v>
      </c>
      <c r="G44" s="132" t="s">
        <v>158</v>
      </c>
      <c r="H44" s="129">
        <f>SUM(D60:D80,H60:H80)</f>
        <v>0</v>
      </c>
      <c r="I44" s="128" t="s">
        <v>159</v>
      </c>
      <c r="J44" s="310">
        <f>SUM(F60:F80,J60:J80)</f>
        <v>0</v>
      </c>
      <c r="K44" s="771"/>
      <c r="L44" s="728"/>
      <c r="M44" s="486" t="str">
        <f>Score_2_label</f>
        <v>Series 2</v>
      </c>
      <c r="N44" s="431"/>
      <c r="O44" s="486" t="str">
        <f>Score_9_label</f>
        <v>Prone</v>
      </c>
      <c r="P44" s="432"/>
      <c r="Q44" s="91"/>
      <c r="R44" s="27"/>
      <c r="S44" s="690"/>
      <c r="T44" s="690"/>
      <c r="U44" s="769"/>
      <c r="V44" s="63" t="s">
        <v>34</v>
      </c>
      <c r="W44" s="136">
        <f>YTP_Start_Date+7*(W43-1)</f>
        <v>44858</v>
      </c>
      <c r="X44" s="382">
        <f ca="1">OFFSET(YTP!$E$14,0,W43-1,1,1)</f>
        <v>0</v>
      </c>
      <c r="Y44" s="132" t="s">
        <v>158</v>
      </c>
      <c r="Z44" s="129">
        <f>SUM(V60:V80,Z60:Z80)</f>
        <v>0</v>
      </c>
      <c r="AA44" s="128" t="s">
        <v>159</v>
      </c>
      <c r="AB44" s="310">
        <f>SUM(X60:X80,AB60:AB80)</f>
        <v>0</v>
      </c>
      <c r="AC44" s="771"/>
      <c r="AD44" s="728"/>
      <c r="AE44" s="486" t="str">
        <f>Score_2_label</f>
        <v>Series 2</v>
      </c>
      <c r="AF44" s="431"/>
      <c r="AG44" s="486" t="str">
        <f>Score_9_label</f>
        <v>Prone</v>
      </c>
      <c r="AH44" s="432"/>
    </row>
    <row r="45" spans="1:35" s="458" customFormat="1" ht="12.75" customHeight="1" thickBot="1" x14ac:dyDescent="0.25">
      <c r="A45" s="690"/>
      <c r="B45" s="690"/>
      <c r="C45" s="769"/>
      <c r="D45" s="64" t="s">
        <v>35</v>
      </c>
      <c r="E45" s="140" t="str">
        <f ca="1">IF(OFFSET(YTP!$E$6,0,E43-1,1,1)="",W4,IF(OFFSET(YTP!$E$6,0,E43-1,1,1)="General","General",IF(OFFSET(YTP!$E$6,0,E43-1,1,1)="Specific","Specific",IF(OFFSET(YTP!$E$6,0,E43-1,1,1)="Pre-Competition","Pre-Comp",IF(OFFSET(YTP!$E$6,0,E43-1,1,1)="Regular","Reg. Comp",IF(OFFSET(YTP!$E$6,0,E43-1,1,1)="Major","Major Comp",IF(OFFSET(YTP!$E$6,0,E43-1,1,1)="Taper","Taper","Transition")))))))</f>
        <v>Transition</v>
      </c>
      <c r="F45" s="379" t="s">
        <v>215</v>
      </c>
      <c r="G45" s="132" t="s">
        <v>177</v>
      </c>
      <c r="H45" s="129">
        <f ca="1">OFFSET(YTP!$E$74,0,E43-1,1,1)</f>
        <v>0</v>
      </c>
      <c r="I45" s="128" t="s">
        <v>178</v>
      </c>
      <c r="J45" s="310" t="e">
        <f>AVERAGEA(Q60:Q80)</f>
        <v>#DIV/0!</v>
      </c>
      <c r="K45" s="771"/>
      <c r="L45" s="728"/>
      <c r="M45" s="486" t="str">
        <f>Score_3_label</f>
        <v>Series 3</v>
      </c>
      <c r="N45" s="431"/>
      <c r="O45" s="486" t="str">
        <f>Score_10_label</f>
        <v>Standing</v>
      </c>
      <c r="P45" s="432"/>
      <c r="Q45" s="91"/>
      <c r="R45" s="27"/>
      <c r="S45" s="690"/>
      <c r="T45" s="690"/>
      <c r="U45" s="769"/>
      <c r="V45" s="64" t="s">
        <v>35</v>
      </c>
      <c r="W45" s="140" t="str">
        <f ca="1">IF(OFFSET(YTP!$E$6,0,W43-1,1,1)="",E45,IF(OFFSET(YTP!$E$6,0,W43-1,1,1)="General","General",IF(OFFSET(YTP!$E$6,0,W43-1,1,1)="Specific","Specific",IF(OFFSET(YTP!$E$6,0,W43-1,1,1)="Pre-Competition","Pre-Comp",IF(OFFSET(YTP!$E$6,0,W43-1,1,1)="Regular","Reg. Comp",IF(OFFSET(YTP!$E$6,0,W43-1,1,1)="Major","Major Comp",IF(OFFSET(YTP!$E$6,0,W43-1,1,1)="Taper","Taper","Transition")))))))</f>
        <v>Transition</v>
      </c>
      <c r="X45" s="379" t="s">
        <v>215</v>
      </c>
      <c r="Y45" s="132" t="s">
        <v>177</v>
      </c>
      <c r="Z45" s="129">
        <f ca="1">OFFSET(YTP!$E$74,0,W43-1,1,1)</f>
        <v>0</v>
      </c>
      <c r="AA45" s="128" t="s">
        <v>178</v>
      </c>
      <c r="AB45" s="310" t="e">
        <f>AVERAGEA(AI60:AI80)</f>
        <v>#DIV/0!</v>
      </c>
      <c r="AC45" s="771"/>
      <c r="AD45" s="728"/>
      <c r="AE45" s="486" t="str">
        <f>Score_3_label</f>
        <v>Series 3</v>
      </c>
      <c r="AF45" s="431"/>
      <c r="AG45" s="486" t="str">
        <f>Score_10_label</f>
        <v>Standing</v>
      </c>
      <c r="AH45" s="432"/>
    </row>
    <row r="46" spans="1:35" s="458" customFormat="1" ht="12.75" customHeight="1" thickBot="1" x14ac:dyDescent="0.25">
      <c r="A46" s="99"/>
      <c r="B46" s="99"/>
      <c r="C46" s="143"/>
      <c r="D46" s="143"/>
      <c r="E46" s="143"/>
      <c r="F46" s="383">
        <f ca="1">OFFSET(YTP!$E$15,0,E43-1,1,1)</f>
        <v>0</v>
      </c>
      <c r="G46" s="133" t="s">
        <v>175</v>
      </c>
      <c r="H46" s="135">
        <f ca="1">OFFSET(YTP!$E$75,0,E43-1,1,1)</f>
        <v>0</v>
      </c>
      <c r="I46" s="134" t="s">
        <v>151</v>
      </c>
      <c r="J46" s="311" t="e">
        <f>((100*J43/YTP!$E$66)/7.5)*(J45/10)</f>
        <v>#DIV/0!</v>
      </c>
      <c r="K46" s="771"/>
      <c r="L46" s="728"/>
      <c r="M46" s="486" t="str">
        <f>Score_4_label</f>
        <v>Series 4</v>
      </c>
      <c r="N46" s="431"/>
      <c r="O46" s="486" t="str">
        <f>Score_11_label</f>
        <v>Qualifier</v>
      </c>
      <c r="P46" s="432"/>
      <c r="Q46" s="91"/>
      <c r="R46" s="27"/>
      <c r="S46" s="99"/>
      <c r="T46" s="99"/>
      <c r="U46" s="143"/>
      <c r="V46" s="143"/>
      <c r="W46" s="143"/>
      <c r="X46" s="383">
        <f ca="1">OFFSET(YTP!$E$15,0,W43-1,1,1)</f>
        <v>0</v>
      </c>
      <c r="Y46" s="133" t="s">
        <v>175</v>
      </c>
      <c r="Z46" s="135">
        <f ca="1">OFFSET(YTP!$E$75,0,W43-1,1,1)</f>
        <v>0</v>
      </c>
      <c r="AA46" s="134" t="s">
        <v>151</v>
      </c>
      <c r="AB46" s="311" t="e">
        <f>((100*AB43/YTP!$E$66)/7.5)*(AB45/10)</f>
        <v>#DIV/0!</v>
      </c>
      <c r="AC46" s="771"/>
      <c r="AD46" s="728"/>
      <c r="AE46" s="486" t="str">
        <f>Score_4_label</f>
        <v>Series 4</v>
      </c>
      <c r="AF46" s="431"/>
      <c r="AG46" s="486" t="str">
        <f>Score_11_label</f>
        <v>Qualifier</v>
      </c>
      <c r="AH46" s="432"/>
    </row>
    <row r="47" spans="1:35" s="27" customFormat="1" ht="12.75" customHeight="1" x14ac:dyDescent="0.2">
      <c r="A47" s="99"/>
      <c r="B47" s="99"/>
      <c r="C47" s="143"/>
      <c r="D47" s="143"/>
      <c r="E47" s="143"/>
      <c r="F47" s="103"/>
      <c r="G47" s="99"/>
      <c r="H47" s="102"/>
      <c r="I47" s="99"/>
      <c r="J47" s="102"/>
      <c r="K47" s="771"/>
      <c r="L47" s="728"/>
      <c r="M47" s="486" t="str">
        <f>Score_5_label</f>
        <v>Series 5</v>
      </c>
      <c r="N47" s="436"/>
      <c r="O47" s="486">
        <f>Score_12_label</f>
        <v>0</v>
      </c>
      <c r="P47" s="432"/>
      <c r="Q47" s="401"/>
      <c r="S47" s="99"/>
      <c r="T47" s="99"/>
      <c r="U47" s="143"/>
      <c r="V47" s="143"/>
      <c r="W47" s="143"/>
      <c r="X47" s="103"/>
      <c r="Y47" s="99"/>
      <c r="Z47" s="102"/>
      <c r="AA47" s="99"/>
      <c r="AB47" s="102"/>
      <c r="AC47" s="771"/>
      <c r="AD47" s="728"/>
      <c r="AE47" s="486" t="str">
        <f>Score_5_label</f>
        <v>Series 5</v>
      </c>
      <c r="AF47" s="436"/>
      <c r="AG47" s="486">
        <f>Score_12_label</f>
        <v>0</v>
      </c>
      <c r="AH47" s="432"/>
    </row>
    <row r="48" spans="1:35" s="27" customFormat="1" ht="12.75" customHeight="1" x14ac:dyDescent="0.2">
      <c r="A48" s="99"/>
      <c r="B48" s="99"/>
      <c r="C48" s="143"/>
      <c r="D48" s="143"/>
      <c r="E48" s="143"/>
      <c r="F48" s="103"/>
      <c r="G48" s="99"/>
      <c r="H48" s="102"/>
      <c r="I48" s="99"/>
      <c r="J48" s="102"/>
      <c r="K48" s="771"/>
      <c r="L48" s="728"/>
      <c r="M48" s="486" t="str">
        <f>Score_6_label</f>
        <v>Series 6</v>
      </c>
      <c r="N48" s="431"/>
      <c r="O48" s="486">
        <f>Score_13_label</f>
        <v>0</v>
      </c>
      <c r="P48" s="432"/>
      <c r="Q48" s="401"/>
      <c r="S48" s="99"/>
      <c r="T48" s="99"/>
      <c r="U48" s="143"/>
      <c r="V48" s="143"/>
      <c r="W48" s="143"/>
      <c r="X48" s="103"/>
      <c r="Y48" s="99"/>
      <c r="Z48" s="102"/>
      <c r="AA48" s="99"/>
      <c r="AB48" s="102"/>
      <c r="AC48" s="771"/>
      <c r="AD48" s="728"/>
      <c r="AE48" s="486" t="str">
        <f>Score_6_label</f>
        <v>Series 6</v>
      </c>
      <c r="AF48" s="431"/>
      <c r="AG48" s="486">
        <f>Score_13_label</f>
        <v>0</v>
      </c>
      <c r="AH48" s="432"/>
    </row>
    <row r="49" spans="1:35" s="27" customFormat="1" ht="12.75" customHeight="1" thickBot="1" x14ac:dyDescent="0.25">
      <c r="A49" s="99"/>
      <c r="B49" s="99"/>
      <c r="C49" s="143"/>
      <c r="D49" s="143"/>
      <c r="E49" s="143"/>
      <c r="F49" s="103"/>
      <c r="G49" s="99"/>
      <c r="H49" s="102"/>
      <c r="I49" s="99"/>
      <c r="J49" s="102"/>
      <c r="K49" s="772"/>
      <c r="L49" s="729"/>
      <c r="M49" s="487" t="str">
        <f>Score_7_label</f>
        <v>Qualifier</v>
      </c>
      <c r="N49" s="434"/>
      <c r="O49" s="487">
        <f>Score_14_label</f>
        <v>0</v>
      </c>
      <c r="P49" s="435"/>
      <c r="Q49" s="401"/>
      <c r="S49" s="99"/>
      <c r="T49" s="99"/>
      <c r="U49" s="143"/>
      <c r="V49" s="143"/>
      <c r="W49" s="143"/>
      <c r="X49" s="103"/>
      <c r="Y49" s="99"/>
      <c r="Z49" s="102"/>
      <c r="AA49" s="99"/>
      <c r="AB49" s="102"/>
      <c r="AC49" s="772"/>
      <c r="AD49" s="729"/>
      <c r="AE49" s="487" t="str">
        <f>Score_7_label</f>
        <v>Qualifier</v>
      </c>
      <c r="AF49" s="434"/>
      <c r="AG49" s="487">
        <f>Score_14_label</f>
        <v>0</v>
      </c>
      <c r="AH49" s="435"/>
    </row>
    <row r="50" spans="1:35" ht="12.75" customHeight="1" thickBot="1" x14ac:dyDescent="0.25">
      <c r="A50" s="1"/>
      <c r="B50" s="1"/>
      <c r="C50" s="1"/>
      <c r="D50" s="1"/>
      <c r="E50" s="1"/>
      <c r="F50" s="1"/>
      <c r="K50" s="1"/>
      <c r="L50" s="1"/>
      <c r="M50" s="13"/>
      <c r="N50" s="91"/>
      <c r="O50" s="13"/>
      <c r="P50" s="91"/>
      <c r="Q50" s="27"/>
      <c r="R50" s="1"/>
      <c r="S50" s="1"/>
      <c r="T50" s="1"/>
      <c r="U50" s="1"/>
      <c r="V50" s="1"/>
      <c r="W50" s="1"/>
      <c r="X50" s="1"/>
      <c r="AC50" s="1"/>
      <c r="AD50" s="1"/>
      <c r="AE50" s="13"/>
      <c r="AF50" s="91"/>
      <c r="AG50" s="27"/>
    </row>
    <row r="51" spans="1:35" ht="12.75" customHeight="1" thickBot="1" x14ac:dyDescent="0.25">
      <c r="A51" s="748" t="s">
        <v>66</v>
      </c>
      <c r="B51" s="749"/>
      <c r="C51" s="768" t="s">
        <v>150</v>
      </c>
      <c r="D51" s="754"/>
      <c r="E51" s="754"/>
      <c r="F51" s="754"/>
      <c r="G51" s="754"/>
      <c r="H51" s="754"/>
      <c r="I51" s="754"/>
      <c r="J51" s="754"/>
      <c r="K51" s="754"/>
      <c r="L51" s="754"/>
      <c r="M51" s="754"/>
      <c r="N51" s="754"/>
      <c r="O51" s="754"/>
      <c r="P51" s="754"/>
      <c r="Q51" s="755"/>
      <c r="S51" s="748" t="s">
        <v>66</v>
      </c>
      <c r="T51" s="749"/>
      <c r="U51" s="768" t="s">
        <v>150</v>
      </c>
      <c r="V51" s="754"/>
      <c r="W51" s="754"/>
      <c r="X51" s="754"/>
      <c r="Y51" s="754"/>
      <c r="Z51" s="754"/>
      <c r="AA51" s="754"/>
      <c r="AB51" s="754"/>
      <c r="AC51" s="754"/>
      <c r="AD51" s="754"/>
      <c r="AE51" s="754"/>
      <c r="AF51" s="754"/>
      <c r="AG51" s="754"/>
      <c r="AH51" s="754"/>
      <c r="AI51" s="755"/>
    </row>
    <row r="52" spans="1:35" ht="12.75" customHeight="1" x14ac:dyDescent="0.2">
      <c r="A52" s="750"/>
      <c r="B52" s="751"/>
      <c r="C52" s="145" t="s">
        <v>5</v>
      </c>
      <c r="D52" s="759" t="s">
        <v>160</v>
      </c>
      <c r="E52" s="760"/>
      <c r="F52" s="760"/>
      <c r="G52" s="760"/>
      <c r="H52" s="760"/>
      <c r="I52" s="760"/>
      <c r="J52" s="760"/>
      <c r="K52" s="760"/>
      <c r="L52" s="760"/>
      <c r="M52" s="760"/>
      <c r="N52" s="760"/>
      <c r="O52" s="760"/>
      <c r="P52" s="760"/>
      <c r="Q52" s="761"/>
      <c r="S52" s="750"/>
      <c r="T52" s="751"/>
      <c r="U52" s="145" t="s">
        <v>5</v>
      </c>
      <c r="V52" s="759" t="s">
        <v>160</v>
      </c>
      <c r="W52" s="760"/>
      <c r="X52" s="760"/>
      <c r="Y52" s="760"/>
      <c r="Z52" s="760"/>
      <c r="AA52" s="760"/>
      <c r="AB52" s="760"/>
      <c r="AC52" s="760"/>
      <c r="AD52" s="760"/>
      <c r="AE52" s="760"/>
      <c r="AF52" s="760"/>
      <c r="AG52" s="760"/>
      <c r="AH52" s="760"/>
      <c r="AI52" s="761"/>
    </row>
    <row r="53" spans="1:35" ht="12.75" customHeight="1" x14ac:dyDescent="0.2">
      <c r="A53" s="750"/>
      <c r="B53" s="751"/>
      <c r="C53" s="146" t="s">
        <v>4</v>
      </c>
      <c r="D53" s="756"/>
      <c r="E53" s="757"/>
      <c r="F53" s="757"/>
      <c r="G53" s="757"/>
      <c r="H53" s="757"/>
      <c r="I53" s="757"/>
      <c r="J53" s="757"/>
      <c r="K53" s="757"/>
      <c r="L53" s="757"/>
      <c r="M53" s="757"/>
      <c r="N53" s="757"/>
      <c r="O53" s="757"/>
      <c r="P53" s="757"/>
      <c r="Q53" s="758"/>
      <c r="S53" s="750"/>
      <c r="T53" s="751"/>
      <c r="U53" s="146" t="s">
        <v>4</v>
      </c>
      <c r="V53" s="756"/>
      <c r="W53" s="757"/>
      <c r="X53" s="757"/>
      <c r="Y53" s="757"/>
      <c r="Z53" s="757"/>
      <c r="AA53" s="757"/>
      <c r="AB53" s="757"/>
      <c r="AC53" s="757"/>
      <c r="AD53" s="757"/>
      <c r="AE53" s="757"/>
      <c r="AF53" s="757"/>
      <c r="AG53" s="757"/>
      <c r="AH53" s="757"/>
      <c r="AI53" s="758"/>
    </row>
    <row r="54" spans="1:35" ht="12.75" customHeight="1" x14ac:dyDescent="0.2">
      <c r="A54" s="750"/>
      <c r="B54" s="751"/>
      <c r="C54" s="146" t="s">
        <v>3</v>
      </c>
      <c r="D54" s="756"/>
      <c r="E54" s="757"/>
      <c r="F54" s="757"/>
      <c r="G54" s="757"/>
      <c r="H54" s="757"/>
      <c r="I54" s="757"/>
      <c r="J54" s="757"/>
      <c r="K54" s="757"/>
      <c r="L54" s="757"/>
      <c r="M54" s="757"/>
      <c r="N54" s="757"/>
      <c r="O54" s="757"/>
      <c r="P54" s="757"/>
      <c r="Q54" s="758"/>
      <c r="S54" s="750"/>
      <c r="T54" s="751"/>
      <c r="U54" s="146" t="s">
        <v>3</v>
      </c>
      <c r="V54" s="756"/>
      <c r="W54" s="757"/>
      <c r="X54" s="757"/>
      <c r="Y54" s="757"/>
      <c r="Z54" s="757"/>
      <c r="AA54" s="757"/>
      <c r="AB54" s="757"/>
      <c r="AC54" s="757"/>
      <c r="AD54" s="757"/>
      <c r="AE54" s="757"/>
      <c r="AF54" s="757"/>
      <c r="AG54" s="757"/>
      <c r="AH54" s="757"/>
      <c r="AI54" s="758"/>
    </row>
    <row r="55" spans="1:35" ht="12.75" customHeight="1" x14ac:dyDescent="0.2">
      <c r="A55" s="750"/>
      <c r="B55" s="751"/>
      <c r="C55" s="147" t="s">
        <v>6</v>
      </c>
      <c r="D55" s="756"/>
      <c r="E55" s="757"/>
      <c r="F55" s="757"/>
      <c r="G55" s="757"/>
      <c r="H55" s="757"/>
      <c r="I55" s="757"/>
      <c r="J55" s="757"/>
      <c r="K55" s="757"/>
      <c r="L55" s="757"/>
      <c r="M55" s="757"/>
      <c r="N55" s="757"/>
      <c r="O55" s="757"/>
      <c r="P55" s="757"/>
      <c r="Q55" s="758"/>
      <c r="S55" s="750"/>
      <c r="T55" s="751"/>
      <c r="U55" s="147" t="s">
        <v>6</v>
      </c>
      <c r="V55" s="756"/>
      <c r="W55" s="757"/>
      <c r="X55" s="757"/>
      <c r="Y55" s="757"/>
      <c r="Z55" s="757"/>
      <c r="AA55" s="757"/>
      <c r="AB55" s="757"/>
      <c r="AC55" s="757"/>
      <c r="AD55" s="757"/>
      <c r="AE55" s="757"/>
      <c r="AF55" s="757"/>
      <c r="AG55" s="757"/>
      <c r="AH55" s="757"/>
      <c r="AI55" s="758"/>
    </row>
    <row r="56" spans="1:35" ht="12.75" customHeight="1" thickBot="1" x14ac:dyDescent="0.25">
      <c r="A56" s="752"/>
      <c r="B56" s="753"/>
      <c r="C56" s="148" t="s">
        <v>37</v>
      </c>
      <c r="D56" s="735"/>
      <c r="E56" s="736"/>
      <c r="F56" s="736"/>
      <c r="G56" s="736"/>
      <c r="H56" s="736"/>
      <c r="I56" s="736"/>
      <c r="J56" s="736"/>
      <c r="K56" s="736"/>
      <c r="L56" s="736"/>
      <c r="M56" s="736"/>
      <c r="N56" s="736"/>
      <c r="O56" s="736"/>
      <c r="P56" s="736"/>
      <c r="Q56" s="737"/>
      <c r="S56" s="752"/>
      <c r="T56" s="753"/>
      <c r="U56" s="148" t="s">
        <v>37</v>
      </c>
      <c r="V56" s="735"/>
      <c r="W56" s="736"/>
      <c r="X56" s="736"/>
      <c r="Y56" s="736"/>
      <c r="Z56" s="736"/>
      <c r="AA56" s="736"/>
      <c r="AB56" s="736"/>
      <c r="AC56" s="736"/>
      <c r="AD56" s="736"/>
      <c r="AE56" s="736"/>
      <c r="AF56" s="736"/>
      <c r="AG56" s="736"/>
      <c r="AH56" s="736"/>
      <c r="AI56" s="737"/>
    </row>
    <row r="57" spans="1:35" ht="12.75" customHeight="1" thickBot="1" x14ac:dyDescent="0.25">
      <c r="A57" s="1"/>
      <c r="B57" s="1"/>
      <c r="C57" s="1"/>
      <c r="D57" s="1"/>
      <c r="E57" s="1"/>
      <c r="F57" s="1"/>
      <c r="G57" s="1"/>
      <c r="H57" s="1"/>
      <c r="I57" s="1"/>
      <c r="J57" s="1"/>
      <c r="K57" s="1"/>
      <c r="L57" s="1"/>
      <c r="M57" s="1"/>
      <c r="N57" s="13"/>
      <c r="O57" s="1"/>
      <c r="P57" s="13"/>
      <c r="Q57" s="114"/>
      <c r="S57" s="1"/>
      <c r="T57" s="1"/>
      <c r="U57" s="1"/>
      <c r="V57" s="1"/>
      <c r="W57" s="1"/>
      <c r="X57" s="1"/>
      <c r="Y57" s="1"/>
      <c r="Z57" s="1"/>
      <c r="AA57" s="1"/>
      <c r="AB57" s="1"/>
      <c r="AC57" s="1"/>
      <c r="AD57" s="1"/>
      <c r="AE57" s="1"/>
      <c r="AF57" s="13"/>
      <c r="AG57" s="114"/>
    </row>
    <row r="58" spans="1:35" ht="12.75" customHeight="1" thickBot="1" x14ac:dyDescent="0.25">
      <c r="A58" s="738"/>
      <c r="B58" s="739"/>
      <c r="C58" s="742" t="s">
        <v>5</v>
      </c>
      <c r="D58" s="743"/>
      <c r="E58" s="744"/>
      <c r="F58" s="745"/>
      <c r="G58" s="742" t="s">
        <v>4</v>
      </c>
      <c r="H58" s="743"/>
      <c r="I58" s="744"/>
      <c r="J58" s="745"/>
      <c r="K58" s="730" t="s">
        <v>3</v>
      </c>
      <c r="L58" s="731"/>
      <c r="M58" s="730" t="s">
        <v>6</v>
      </c>
      <c r="N58" s="731"/>
      <c r="O58" s="730" t="s">
        <v>171</v>
      </c>
      <c r="P58" s="731"/>
      <c r="Q58" s="746" t="s">
        <v>173</v>
      </c>
      <c r="R58" s="296" t="s">
        <v>104</v>
      </c>
      <c r="S58" s="738"/>
      <c r="T58" s="739"/>
      <c r="U58" s="742" t="s">
        <v>5</v>
      </c>
      <c r="V58" s="743"/>
      <c r="W58" s="744"/>
      <c r="X58" s="745"/>
      <c r="Y58" s="742" t="s">
        <v>4</v>
      </c>
      <c r="Z58" s="743"/>
      <c r="AA58" s="744"/>
      <c r="AB58" s="745"/>
      <c r="AC58" s="730" t="s">
        <v>3</v>
      </c>
      <c r="AD58" s="731"/>
      <c r="AE58" s="730" t="s">
        <v>6</v>
      </c>
      <c r="AF58" s="731"/>
      <c r="AG58" s="730" t="s">
        <v>171</v>
      </c>
      <c r="AH58" s="731"/>
      <c r="AI58" s="746" t="s">
        <v>173</v>
      </c>
    </row>
    <row r="59" spans="1:35" ht="26.1" customHeight="1" thickBot="1" x14ac:dyDescent="0.25">
      <c r="A59" s="740"/>
      <c r="B59" s="741"/>
      <c r="C59" s="291" t="s">
        <v>154</v>
      </c>
      <c r="D59" s="295" t="s">
        <v>157</v>
      </c>
      <c r="E59" s="292" t="s">
        <v>155</v>
      </c>
      <c r="F59" s="295" t="s">
        <v>157</v>
      </c>
      <c r="G59" s="291" t="s">
        <v>154</v>
      </c>
      <c r="H59" s="293" t="s">
        <v>157</v>
      </c>
      <c r="I59" s="292" t="s">
        <v>155</v>
      </c>
      <c r="J59" s="295" t="s">
        <v>157</v>
      </c>
      <c r="K59" s="291" t="s">
        <v>154</v>
      </c>
      <c r="L59" s="294" t="s">
        <v>155</v>
      </c>
      <c r="M59" s="291" t="s">
        <v>154</v>
      </c>
      <c r="N59" s="294" t="s">
        <v>155</v>
      </c>
      <c r="O59" s="291" t="s">
        <v>154</v>
      </c>
      <c r="P59" s="294" t="s">
        <v>155</v>
      </c>
      <c r="Q59" s="747"/>
      <c r="R59" s="296"/>
      <c r="S59" s="740"/>
      <c r="T59" s="741"/>
      <c r="U59" s="291" t="s">
        <v>154</v>
      </c>
      <c r="V59" s="295" t="s">
        <v>157</v>
      </c>
      <c r="W59" s="292" t="s">
        <v>155</v>
      </c>
      <c r="X59" s="295" t="s">
        <v>157</v>
      </c>
      <c r="Y59" s="291" t="s">
        <v>154</v>
      </c>
      <c r="Z59" s="293" t="s">
        <v>157</v>
      </c>
      <c r="AA59" s="292" t="s">
        <v>155</v>
      </c>
      <c r="AB59" s="295" t="s">
        <v>157</v>
      </c>
      <c r="AC59" s="291" t="s">
        <v>154</v>
      </c>
      <c r="AD59" s="294" t="s">
        <v>155</v>
      </c>
      <c r="AE59" s="291" t="s">
        <v>154</v>
      </c>
      <c r="AF59" s="294" t="s">
        <v>155</v>
      </c>
      <c r="AG59" s="291" t="s">
        <v>154</v>
      </c>
      <c r="AH59" s="294" t="s">
        <v>155</v>
      </c>
      <c r="AI59" s="747"/>
    </row>
    <row r="60" spans="1:35" ht="12.75" customHeight="1" x14ac:dyDescent="0.2">
      <c r="A60" s="732" t="s">
        <v>15</v>
      </c>
      <c r="B60" s="423" t="str">
        <f>$B$19</f>
        <v>Mor</v>
      </c>
      <c r="C60" s="278"/>
      <c r="D60" s="285"/>
      <c r="E60" s="303"/>
      <c r="F60" s="304"/>
      <c r="G60" s="279"/>
      <c r="H60" s="288"/>
      <c r="I60" s="303"/>
      <c r="J60" s="304"/>
      <c r="K60" s="278"/>
      <c r="L60" s="297"/>
      <c r="M60" s="278"/>
      <c r="N60" s="297"/>
      <c r="O60" s="278"/>
      <c r="P60" s="297"/>
      <c r="Q60" s="298"/>
      <c r="S60" s="732" t="s">
        <v>15</v>
      </c>
      <c r="T60" s="423" t="str">
        <f>$B$19</f>
        <v>Mor</v>
      </c>
      <c r="U60" s="278"/>
      <c r="V60" s="285"/>
      <c r="W60" s="303"/>
      <c r="X60" s="304"/>
      <c r="Y60" s="279"/>
      <c r="Z60" s="288"/>
      <c r="AA60" s="303"/>
      <c r="AB60" s="304"/>
      <c r="AC60" s="278"/>
      <c r="AD60" s="297"/>
      <c r="AE60" s="278"/>
      <c r="AF60" s="297"/>
      <c r="AG60" s="278"/>
      <c r="AH60" s="297"/>
      <c r="AI60" s="298"/>
    </row>
    <row r="61" spans="1:35" ht="12.75" customHeight="1" x14ac:dyDescent="0.2">
      <c r="A61" s="733"/>
      <c r="B61" s="424" t="str">
        <f>$B$20</f>
        <v>Aft</v>
      </c>
      <c r="C61" s="411"/>
      <c r="D61" s="412"/>
      <c r="E61" s="413"/>
      <c r="F61" s="414"/>
      <c r="G61" s="415"/>
      <c r="H61" s="416"/>
      <c r="I61" s="413"/>
      <c r="J61" s="414"/>
      <c r="K61" s="411"/>
      <c r="L61" s="417"/>
      <c r="M61" s="411"/>
      <c r="N61" s="417"/>
      <c r="O61" s="411"/>
      <c r="P61" s="417"/>
      <c r="Q61" s="418"/>
      <c r="S61" s="733"/>
      <c r="T61" s="424" t="str">
        <f>$B$20</f>
        <v>Aft</v>
      </c>
      <c r="U61" s="411"/>
      <c r="V61" s="412"/>
      <c r="W61" s="413"/>
      <c r="X61" s="414"/>
      <c r="Y61" s="415"/>
      <c r="Z61" s="416"/>
      <c r="AA61" s="413"/>
      <c r="AB61" s="414"/>
      <c r="AC61" s="411"/>
      <c r="AD61" s="417"/>
      <c r="AE61" s="411"/>
      <c r="AF61" s="417"/>
      <c r="AG61" s="411"/>
      <c r="AH61" s="417"/>
      <c r="AI61" s="418"/>
    </row>
    <row r="62" spans="1:35" ht="12.75" customHeight="1" thickBot="1" x14ac:dyDescent="0.25">
      <c r="A62" s="734"/>
      <c r="B62" s="425" t="str">
        <f>$B$21</f>
        <v>Evn</v>
      </c>
      <c r="C62" s="280"/>
      <c r="D62" s="286"/>
      <c r="E62" s="305"/>
      <c r="F62" s="306"/>
      <c r="G62" s="281"/>
      <c r="H62" s="289"/>
      <c r="I62" s="305"/>
      <c r="J62" s="306"/>
      <c r="K62" s="280"/>
      <c r="L62" s="299"/>
      <c r="M62" s="280"/>
      <c r="N62" s="299"/>
      <c r="O62" s="280"/>
      <c r="P62" s="299"/>
      <c r="Q62" s="300"/>
      <c r="S62" s="734"/>
      <c r="T62" s="425" t="str">
        <f>$B$21</f>
        <v>Evn</v>
      </c>
      <c r="U62" s="280"/>
      <c r="V62" s="286"/>
      <c r="W62" s="305"/>
      <c r="X62" s="306"/>
      <c r="Y62" s="281"/>
      <c r="Z62" s="289"/>
      <c r="AA62" s="305"/>
      <c r="AB62" s="306"/>
      <c r="AC62" s="280"/>
      <c r="AD62" s="299"/>
      <c r="AE62" s="280"/>
      <c r="AF62" s="299"/>
      <c r="AG62" s="280"/>
      <c r="AH62" s="299"/>
      <c r="AI62" s="300"/>
    </row>
    <row r="63" spans="1:35" ht="12.75" customHeight="1" x14ac:dyDescent="0.2">
      <c r="A63" s="732" t="s">
        <v>40</v>
      </c>
      <c r="B63" s="423" t="str">
        <f>$B$19</f>
        <v>Mor</v>
      </c>
      <c r="C63" s="278"/>
      <c r="D63" s="285"/>
      <c r="E63" s="303"/>
      <c r="F63" s="304"/>
      <c r="G63" s="279"/>
      <c r="H63" s="288"/>
      <c r="I63" s="303"/>
      <c r="J63" s="304"/>
      <c r="K63" s="278"/>
      <c r="L63" s="297"/>
      <c r="M63" s="278"/>
      <c r="N63" s="297"/>
      <c r="O63" s="278"/>
      <c r="P63" s="297"/>
      <c r="Q63" s="298"/>
      <c r="S63" s="732" t="s">
        <v>40</v>
      </c>
      <c r="T63" s="423" t="str">
        <f>$B$19</f>
        <v>Mor</v>
      </c>
      <c r="U63" s="278"/>
      <c r="V63" s="285"/>
      <c r="W63" s="303"/>
      <c r="X63" s="304"/>
      <c r="Y63" s="279"/>
      <c r="Z63" s="288"/>
      <c r="AA63" s="303"/>
      <c r="AB63" s="304"/>
      <c r="AC63" s="278"/>
      <c r="AD63" s="297"/>
      <c r="AE63" s="278"/>
      <c r="AF63" s="297"/>
      <c r="AG63" s="278"/>
      <c r="AH63" s="297"/>
      <c r="AI63" s="298"/>
    </row>
    <row r="64" spans="1:35" ht="12.75" customHeight="1" x14ac:dyDescent="0.2">
      <c r="A64" s="733"/>
      <c r="B64" s="424" t="str">
        <f>$B$20</f>
        <v>Aft</v>
      </c>
      <c r="C64" s="403"/>
      <c r="D64" s="404"/>
      <c r="E64" s="405"/>
      <c r="F64" s="406"/>
      <c r="G64" s="407"/>
      <c r="H64" s="408"/>
      <c r="I64" s="405"/>
      <c r="J64" s="406"/>
      <c r="K64" s="403"/>
      <c r="L64" s="409"/>
      <c r="M64" s="403"/>
      <c r="N64" s="409"/>
      <c r="O64" s="403"/>
      <c r="P64" s="409"/>
      <c r="Q64" s="410"/>
      <c r="S64" s="733"/>
      <c r="T64" s="424" t="str">
        <f>$B$20</f>
        <v>Aft</v>
      </c>
      <c r="U64" s="403"/>
      <c r="V64" s="404"/>
      <c r="W64" s="405"/>
      <c r="X64" s="406"/>
      <c r="Y64" s="407"/>
      <c r="Z64" s="408"/>
      <c r="AA64" s="405"/>
      <c r="AB64" s="406"/>
      <c r="AC64" s="403"/>
      <c r="AD64" s="409"/>
      <c r="AE64" s="403"/>
      <c r="AF64" s="409"/>
      <c r="AG64" s="403"/>
      <c r="AH64" s="409"/>
      <c r="AI64" s="410"/>
    </row>
    <row r="65" spans="1:35" ht="12.75" customHeight="1" thickBot="1" x14ac:dyDescent="0.25">
      <c r="A65" s="734"/>
      <c r="B65" s="425" t="str">
        <f>$B$21</f>
        <v>Evn</v>
      </c>
      <c r="C65" s="282"/>
      <c r="D65" s="287"/>
      <c r="E65" s="307"/>
      <c r="F65" s="308"/>
      <c r="G65" s="283"/>
      <c r="H65" s="290"/>
      <c r="I65" s="307"/>
      <c r="J65" s="308"/>
      <c r="K65" s="282"/>
      <c r="L65" s="301"/>
      <c r="M65" s="282"/>
      <c r="N65" s="301"/>
      <c r="O65" s="282"/>
      <c r="P65" s="301"/>
      <c r="Q65" s="302"/>
      <c r="S65" s="734"/>
      <c r="T65" s="425" t="str">
        <f>$B$21</f>
        <v>Evn</v>
      </c>
      <c r="U65" s="282"/>
      <c r="V65" s="287"/>
      <c r="W65" s="307"/>
      <c r="X65" s="308"/>
      <c r="Y65" s="283"/>
      <c r="Z65" s="290"/>
      <c r="AA65" s="307"/>
      <c r="AB65" s="308"/>
      <c r="AC65" s="282"/>
      <c r="AD65" s="301"/>
      <c r="AE65" s="282"/>
      <c r="AF65" s="301"/>
      <c r="AG65" s="282"/>
      <c r="AH65" s="301"/>
      <c r="AI65" s="302"/>
    </row>
    <row r="66" spans="1:35" ht="12.75" customHeight="1" x14ac:dyDescent="0.2">
      <c r="A66" s="732" t="s">
        <v>41</v>
      </c>
      <c r="B66" s="423" t="str">
        <f>$B$19</f>
        <v>Mor</v>
      </c>
      <c r="C66" s="278"/>
      <c r="D66" s="285"/>
      <c r="E66" s="303"/>
      <c r="F66" s="304"/>
      <c r="G66" s="279"/>
      <c r="H66" s="288"/>
      <c r="I66" s="303"/>
      <c r="J66" s="304"/>
      <c r="K66" s="278"/>
      <c r="L66" s="297"/>
      <c r="M66" s="278"/>
      <c r="N66" s="297"/>
      <c r="O66" s="278"/>
      <c r="P66" s="297"/>
      <c r="Q66" s="298"/>
      <c r="S66" s="732" t="s">
        <v>41</v>
      </c>
      <c r="T66" s="423" t="str">
        <f>$B$19</f>
        <v>Mor</v>
      </c>
      <c r="U66" s="278"/>
      <c r="V66" s="285"/>
      <c r="W66" s="303"/>
      <c r="X66" s="304"/>
      <c r="Y66" s="279"/>
      <c r="Z66" s="288"/>
      <c r="AA66" s="303"/>
      <c r="AB66" s="304"/>
      <c r="AC66" s="278"/>
      <c r="AD66" s="297"/>
      <c r="AE66" s="278"/>
      <c r="AF66" s="297"/>
      <c r="AG66" s="278"/>
      <c r="AH66" s="297"/>
      <c r="AI66" s="298"/>
    </row>
    <row r="67" spans="1:35" ht="12.75" customHeight="1" x14ac:dyDescent="0.2">
      <c r="A67" s="733"/>
      <c r="B67" s="424" t="str">
        <f>$B$20</f>
        <v>Aft</v>
      </c>
      <c r="C67" s="403"/>
      <c r="D67" s="404"/>
      <c r="E67" s="405"/>
      <c r="F67" s="406"/>
      <c r="G67" s="407"/>
      <c r="H67" s="408"/>
      <c r="I67" s="405"/>
      <c r="J67" s="406"/>
      <c r="K67" s="403"/>
      <c r="L67" s="409"/>
      <c r="M67" s="403"/>
      <c r="N67" s="409"/>
      <c r="O67" s="403"/>
      <c r="P67" s="409"/>
      <c r="Q67" s="410"/>
      <c r="S67" s="733"/>
      <c r="T67" s="424" t="str">
        <f>$B$20</f>
        <v>Aft</v>
      </c>
      <c r="U67" s="403"/>
      <c r="V67" s="404"/>
      <c r="W67" s="405"/>
      <c r="X67" s="406"/>
      <c r="Y67" s="407"/>
      <c r="Z67" s="408"/>
      <c r="AA67" s="405"/>
      <c r="AB67" s="406"/>
      <c r="AC67" s="403"/>
      <c r="AD67" s="409"/>
      <c r="AE67" s="403"/>
      <c r="AF67" s="409"/>
      <c r="AG67" s="403"/>
      <c r="AH67" s="409"/>
      <c r="AI67" s="410"/>
    </row>
    <row r="68" spans="1:35" ht="12.75" customHeight="1" thickBot="1" x14ac:dyDescent="0.25">
      <c r="A68" s="734"/>
      <c r="B68" s="425" t="str">
        <f>$B$21</f>
        <v>Evn</v>
      </c>
      <c r="C68" s="282"/>
      <c r="D68" s="287"/>
      <c r="E68" s="307"/>
      <c r="F68" s="308"/>
      <c r="G68" s="283"/>
      <c r="H68" s="290"/>
      <c r="I68" s="307"/>
      <c r="J68" s="308"/>
      <c r="K68" s="282"/>
      <c r="L68" s="301"/>
      <c r="M68" s="282"/>
      <c r="N68" s="301"/>
      <c r="O68" s="282"/>
      <c r="P68" s="301"/>
      <c r="Q68" s="302"/>
      <c r="S68" s="734"/>
      <c r="T68" s="425" t="str">
        <f>$B$21</f>
        <v>Evn</v>
      </c>
      <c r="U68" s="282"/>
      <c r="V68" s="287"/>
      <c r="W68" s="307"/>
      <c r="X68" s="308"/>
      <c r="Y68" s="283"/>
      <c r="Z68" s="290"/>
      <c r="AA68" s="307"/>
      <c r="AB68" s="308"/>
      <c r="AC68" s="282"/>
      <c r="AD68" s="301"/>
      <c r="AE68" s="282"/>
      <c r="AF68" s="301"/>
      <c r="AG68" s="282"/>
      <c r="AH68" s="301"/>
      <c r="AI68" s="302"/>
    </row>
    <row r="69" spans="1:35" ht="12.75" customHeight="1" x14ac:dyDescent="0.2">
      <c r="A69" s="732" t="s">
        <v>68</v>
      </c>
      <c r="B69" s="423" t="str">
        <f>$B$19</f>
        <v>Mor</v>
      </c>
      <c r="C69" s="278"/>
      <c r="D69" s="285"/>
      <c r="E69" s="303"/>
      <c r="F69" s="304"/>
      <c r="G69" s="279"/>
      <c r="H69" s="288"/>
      <c r="I69" s="303"/>
      <c r="J69" s="304"/>
      <c r="K69" s="278"/>
      <c r="L69" s="297"/>
      <c r="M69" s="278"/>
      <c r="N69" s="297"/>
      <c r="O69" s="278"/>
      <c r="P69" s="297"/>
      <c r="Q69" s="298"/>
      <c r="S69" s="732" t="s">
        <v>68</v>
      </c>
      <c r="T69" s="423" t="str">
        <f>$B$19</f>
        <v>Mor</v>
      </c>
      <c r="U69" s="278"/>
      <c r="V69" s="285"/>
      <c r="W69" s="303"/>
      <c r="X69" s="304"/>
      <c r="Y69" s="279"/>
      <c r="Z69" s="288"/>
      <c r="AA69" s="303"/>
      <c r="AB69" s="304"/>
      <c r="AC69" s="278"/>
      <c r="AD69" s="297"/>
      <c r="AE69" s="278"/>
      <c r="AF69" s="297"/>
      <c r="AG69" s="278"/>
      <c r="AH69" s="297"/>
      <c r="AI69" s="298"/>
    </row>
    <row r="70" spans="1:35" ht="12.75" customHeight="1" x14ac:dyDescent="0.2">
      <c r="A70" s="733"/>
      <c r="B70" s="424" t="str">
        <f>$B$20</f>
        <v>Aft</v>
      </c>
      <c r="C70" s="403"/>
      <c r="D70" s="404"/>
      <c r="E70" s="405"/>
      <c r="F70" s="406"/>
      <c r="G70" s="407"/>
      <c r="H70" s="408"/>
      <c r="I70" s="405"/>
      <c r="J70" s="406"/>
      <c r="K70" s="403"/>
      <c r="L70" s="409"/>
      <c r="M70" s="403"/>
      <c r="N70" s="409"/>
      <c r="O70" s="403"/>
      <c r="P70" s="409"/>
      <c r="Q70" s="410"/>
      <c r="S70" s="733"/>
      <c r="T70" s="424" t="str">
        <f>$B$20</f>
        <v>Aft</v>
      </c>
      <c r="U70" s="403"/>
      <c r="V70" s="404"/>
      <c r="W70" s="405"/>
      <c r="X70" s="406"/>
      <c r="Y70" s="407"/>
      <c r="Z70" s="408"/>
      <c r="AA70" s="405"/>
      <c r="AB70" s="406"/>
      <c r="AC70" s="403"/>
      <c r="AD70" s="409"/>
      <c r="AE70" s="403"/>
      <c r="AF70" s="409"/>
      <c r="AG70" s="403"/>
      <c r="AH70" s="409"/>
      <c r="AI70" s="410"/>
    </row>
    <row r="71" spans="1:35" ht="13.5" thickBot="1" x14ac:dyDescent="0.25">
      <c r="A71" s="734"/>
      <c r="B71" s="425" t="str">
        <f>$B$21</f>
        <v>Evn</v>
      </c>
      <c r="C71" s="282"/>
      <c r="D71" s="287"/>
      <c r="E71" s="307"/>
      <c r="F71" s="308"/>
      <c r="G71" s="283"/>
      <c r="H71" s="290"/>
      <c r="I71" s="307"/>
      <c r="J71" s="308"/>
      <c r="K71" s="282"/>
      <c r="L71" s="301"/>
      <c r="M71" s="282"/>
      <c r="N71" s="301"/>
      <c r="O71" s="282"/>
      <c r="P71" s="301"/>
      <c r="Q71" s="302"/>
      <c r="S71" s="734"/>
      <c r="T71" s="425" t="str">
        <f>$B$21</f>
        <v>Evn</v>
      </c>
      <c r="U71" s="282"/>
      <c r="V71" s="287"/>
      <c r="W71" s="307"/>
      <c r="X71" s="308"/>
      <c r="Y71" s="283"/>
      <c r="Z71" s="290"/>
      <c r="AA71" s="307"/>
      <c r="AB71" s="308"/>
      <c r="AC71" s="282"/>
      <c r="AD71" s="301"/>
      <c r="AE71" s="282"/>
      <c r="AF71" s="301"/>
      <c r="AG71" s="282"/>
      <c r="AH71" s="301"/>
      <c r="AI71" s="302"/>
    </row>
    <row r="72" spans="1:35" x14ac:dyDescent="0.2">
      <c r="A72" s="732" t="s">
        <v>42</v>
      </c>
      <c r="B72" s="423" t="str">
        <f>$B$19</f>
        <v>Mor</v>
      </c>
      <c r="C72" s="278"/>
      <c r="D72" s="285"/>
      <c r="E72" s="303"/>
      <c r="F72" s="304"/>
      <c r="G72" s="279"/>
      <c r="H72" s="288"/>
      <c r="I72" s="303"/>
      <c r="J72" s="304"/>
      <c r="K72" s="278"/>
      <c r="L72" s="297"/>
      <c r="M72" s="278"/>
      <c r="N72" s="297"/>
      <c r="O72" s="278"/>
      <c r="P72" s="297"/>
      <c r="Q72" s="298"/>
      <c r="S72" s="732" t="s">
        <v>42</v>
      </c>
      <c r="T72" s="423" t="str">
        <f>$B$19</f>
        <v>Mor</v>
      </c>
      <c r="U72" s="278"/>
      <c r="V72" s="285"/>
      <c r="W72" s="303"/>
      <c r="X72" s="304"/>
      <c r="Y72" s="279"/>
      <c r="Z72" s="288"/>
      <c r="AA72" s="303"/>
      <c r="AB72" s="304"/>
      <c r="AC72" s="278"/>
      <c r="AD72" s="297"/>
      <c r="AE72" s="278"/>
      <c r="AF72" s="297"/>
      <c r="AG72" s="278"/>
      <c r="AH72" s="297"/>
      <c r="AI72" s="298"/>
    </row>
    <row r="73" spans="1:35" x14ac:dyDescent="0.2">
      <c r="A73" s="733"/>
      <c r="B73" s="424" t="str">
        <f>$B$20</f>
        <v>Aft</v>
      </c>
      <c r="C73" s="403"/>
      <c r="D73" s="404"/>
      <c r="E73" s="405"/>
      <c r="F73" s="406"/>
      <c r="G73" s="407"/>
      <c r="H73" s="408"/>
      <c r="I73" s="405"/>
      <c r="J73" s="406"/>
      <c r="K73" s="403"/>
      <c r="L73" s="409"/>
      <c r="M73" s="403"/>
      <c r="N73" s="409"/>
      <c r="O73" s="403"/>
      <c r="P73" s="409"/>
      <c r="Q73" s="410"/>
      <c r="S73" s="733"/>
      <c r="T73" s="424" t="str">
        <f>$B$20</f>
        <v>Aft</v>
      </c>
      <c r="U73" s="403"/>
      <c r="V73" s="404"/>
      <c r="W73" s="405"/>
      <c r="X73" s="406"/>
      <c r="Y73" s="407"/>
      <c r="Z73" s="408"/>
      <c r="AA73" s="405"/>
      <c r="AB73" s="406"/>
      <c r="AC73" s="403"/>
      <c r="AD73" s="409"/>
      <c r="AE73" s="403"/>
      <c r="AF73" s="409"/>
      <c r="AG73" s="403"/>
      <c r="AH73" s="409"/>
      <c r="AI73" s="410"/>
    </row>
    <row r="74" spans="1:35" ht="13.5" thickBot="1" x14ac:dyDescent="0.25">
      <c r="A74" s="734"/>
      <c r="B74" s="425" t="str">
        <f>$B$21</f>
        <v>Evn</v>
      </c>
      <c r="C74" s="282"/>
      <c r="D74" s="287"/>
      <c r="E74" s="307"/>
      <c r="F74" s="308"/>
      <c r="G74" s="283"/>
      <c r="H74" s="290"/>
      <c r="I74" s="307"/>
      <c r="J74" s="308"/>
      <c r="K74" s="282"/>
      <c r="L74" s="301"/>
      <c r="M74" s="282"/>
      <c r="N74" s="301"/>
      <c r="O74" s="282"/>
      <c r="P74" s="301"/>
      <c r="Q74" s="302"/>
      <c r="S74" s="734"/>
      <c r="T74" s="425" t="str">
        <f>$B$21</f>
        <v>Evn</v>
      </c>
      <c r="U74" s="282"/>
      <c r="V74" s="287"/>
      <c r="W74" s="307"/>
      <c r="X74" s="308"/>
      <c r="Y74" s="283"/>
      <c r="Z74" s="290"/>
      <c r="AA74" s="307"/>
      <c r="AB74" s="308"/>
      <c r="AC74" s="282"/>
      <c r="AD74" s="301"/>
      <c r="AE74" s="282"/>
      <c r="AF74" s="301"/>
      <c r="AG74" s="282"/>
      <c r="AH74" s="301"/>
      <c r="AI74" s="302"/>
    </row>
    <row r="75" spans="1:35" x14ac:dyDescent="0.2">
      <c r="A75" s="732" t="s">
        <v>43</v>
      </c>
      <c r="B75" s="423" t="str">
        <f>$B$19</f>
        <v>Mor</v>
      </c>
      <c r="C75" s="278"/>
      <c r="D75" s="285"/>
      <c r="E75" s="303"/>
      <c r="F75" s="304"/>
      <c r="G75" s="279"/>
      <c r="H75" s="288"/>
      <c r="I75" s="303"/>
      <c r="J75" s="304"/>
      <c r="K75" s="278"/>
      <c r="L75" s="297"/>
      <c r="M75" s="278"/>
      <c r="N75" s="297"/>
      <c r="O75" s="278"/>
      <c r="P75" s="297"/>
      <c r="Q75" s="298"/>
      <c r="S75" s="732" t="s">
        <v>43</v>
      </c>
      <c r="T75" s="423" t="str">
        <f>$B$19</f>
        <v>Mor</v>
      </c>
      <c r="U75" s="278"/>
      <c r="V75" s="285"/>
      <c r="W75" s="303"/>
      <c r="X75" s="304"/>
      <c r="Y75" s="279"/>
      <c r="Z75" s="288"/>
      <c r="AA75" s="303"/>
      <c r="AB75" s="304"/>
      <c r="AC75" s="278"/>
      <c r="AD75" s="297"/>
      <c r="AE75" s="278"/>
      <c r="AF75" s="297"/>
      <c r="AG75" s="278"/>
      <c r="AH75" s="297"/>
      <c r="AI75" s="298"/>
    </row>
    <row r="76" spans="1:35" x14ac:dyDescent="0.2">
      <c r="A76" s="733"/>
      <c r="B76" s="424" t="str">
        <f>$B$20</f>
        <v>Aft</v>
      </c>
      <c r="C76" s="403"/>
      <c r="D76" s="404"/>
      <c r="E76" s="405"/>
      <c r="F76" s="406"/>
      <c r="G76" s="407"/>
      <c r="H76" s="408"/>
      <c r="I76" s="405"/>
      <c r="J76" s="406"/>
      <c r="K76" s="403"/>
      <c r="L76" s="409"/>
      <c r="M76" s="403"/>
      <c r="N76" s="409"/>
      <c r="O76" s="403"/>
      <c r="P76" s="409"/>
      <c r="Q76" s="410"/>
      <c r="S76" s="733"/>
      <c r="T76" s="424" t="str">
        <f>$B$20</f>
        <v>Aft</v>
      </c>
      <c r="U76" s="403"/>
      <c r="V76" s="404"/>
      <c r="W76" s="405"/>
      <c r="X76" s="406"/>
      <c r="Y76" s="407"/>
      <c r="Z76" s="408"/>
      <c r="AA76" s="405"/>
      <c r="AB76" s="406"/>
      <c r="AC76" s="403"/>
      <c r="AD76" s="409"/>
      <c r="AE76" s="403"/>
      <c r="AF76" s="409"/>
      <c r="AG76" s="403"/>
      <c r="AH76" s="409"/>
      <c r="AI76" s="410"/>
    </row>
    <row r="77" spans="1:35" ht="13.5" thickBot="1" x14ac:dyDescent="0.25">
      <c r="A77" s="734"/>
      <c r="B77" s="425" t="str">
        <f>$B$21</f>
        <v>Evn</v>
      </c>
      <c r="C77" s="282"/>
      <c r="D77" s="287"/>
      <c r="E77" s="307"/>
      <c r="F77" s="308"/>
      <c r="G77" s="283"/>
      <c r="H77" s="290"/>
      <c r="I77" s="307"/>
      <c r="J77" s="308"/>
      <c r="K77" s="282"/>
      <c r="L77" s="301"/>
      <c r="M77" s="282"/>
      <c r="N77" s="301"/>
      <c r="O77" s="282"/>
      <c r="P77" s="301"/>
      <c r="Q77" s="302"/>
      <c r="S77" s="734"/>
      <c r="T77" s="425" t="str">
        <f>$B$21</f>
        <v>Evn</v>
      </c>
      <c r="U77" s="282"/>
      <c r="V77" s="287"/>
      <c r="W77" s="307"/>
      <c r="X77" s="308"/>
      <c r="Y77" s="283"/>
      <c r="Z77" s="290"/>
      <c r="AA77" s="307"/>
      <c r="AB77" s="308"/>
      <c r="AC77" s="282"/>
      <c r="AD77" s="301"/>
      <c r="AE77" s="282"/>
      <c r="AF77" s="301"/>
      <c r="AG77" s="282"/>
      <c r="AH77" s="301"/>
      <c r="AI77" s="302"/>
    </row>
    <row r="78" spans="1:35" x14ac:dyDescent="0.2">
      <c r="A78" s="732" t="s">
        <v>44</v>
      </c>
      <c r="B78" s="423" t="str">
        <f>$B$19</f>
        <v>Mor</v>
      </c>
      <c r="C78" s="278"/>
      <c r="D78" s="285"/>
      <c r="E78" s="303"/>
      <c r="F78" s="304"/>
      <c r="G78" s="279"/>
      <c r="H78" s="288"/>
      <c r="I78" s="303"/>
      <c r="J78" s="304"/>
      <c r="K78" s="278"/>
      <c r="L78" s="297"/>
      <c r="M78" s="278"/>
      <c r="N78" s="297"/>
      <c r="O78" s="278"/>
      <c r="P78" s="297"/>
      <c r="Q78" s="298"/>
      <c r="S78" s="732" t="s">
        <v>44</v>
      </c>
      <c r="T78" s="423" t="str">
        <f>$B$19</f>
        <v>Mor</v>
      </c>
      <c r="U78" s="278"/>
      <c r="V78" s="285"/>
      <c r="W78" s="303"/>
      <c r="X78" s="304"/>
      <c r="Y78" s="279"/>
      <c r="Z78" s="288"/>
      <c r="AA78" s="303"/>
      <c r="AB78" s="304"/>
      <c r="AC78" s="278"/>
      <c r="AD78" s="297"/>
      <c r="AE78" s="278"/>
      <c r="AF78" s="297"/>
      <c r="AG78" s="278"/>
      <c r="AH78" s="297"/>
      <c r="AI78" s="298"/>
    </row>
    <row r="79" spans="1:35" x14ac:dyDescent="0.2">
      <c r="A79" s="733"/>
      <c r="B79" s="424" t="str">
        <f>$B$20</f>
        <v>Aft</v>
      </c>
      <c r="C79" s="411"/>
      <c r="D79" s="412"/>
      <c r="E79" s="413"/>
      <c r="F79" s="414"/>
      <c r="G79" s="415"/>
      <c r="H79" s="416"/>
      <c r="I79" s="413"/>
      <c r="J79" s="414"/>
      <c r="K79" s="438"/>
      <c r="L79" s="417"/>
      <c r="M79" s="438"/>
      <c r="N79" s="417"/>
      <c r="O79" s="438"/>
      <c r="P79" s="417"/>
      <c r="Q79" s="418"/>
      <c r="S79" s="733"/>
      <c r="T79" s="424" t="str">
        <f>$B$20</f>
        <v>Aft</v>
      </c>
      <c r="U79" s="411"/>
      <c r="V79" s="412"/>
      <c r="W79" s="413"/>
      <c r="X79" s="414"/>
      <c r="Y79" s="415"/>
      <c r="Z79" s="416"/>
      <c r="AA79" s="413"/>
      <c r="AB79" s="414"/>
      <c r="AC79" s="438"/>
      <c r="AD79" s="417"/>
      <c r="AE79" s="438"/>
      <c r="AF79" s="417"/>
      <c r="AG79" s="438"/>
      <c r="AH79" s="417"/>
      <c r="AI79" s="410"/>
    </row>
    <row r="80" spans="1:35" ht="13.5" thickBot="1" x14ac:dyDescent="0.25">
      <c r="A80" s="734"/>
      <c r="B80" s="425" t="str">
        <f>$B$21</f>
        <v>Evn</v>
      </c>
      <c r="C80" s="280"/>
      <c r="D80" s="286"/>
      <c r="E80" s="437"/>
      <c r="F80" s="306"/>
      <c r="G80" s="281"/>
      <c r="H80" s="289"/>
      <c r="I80" s="305"/>
      <c r="J80" s="306"/>
      <c r="K80" s="284"/>
      <c r="L80" s="299"/>
      <c r="M80" s="284"/>
      <c r="N80" s="299"/>
      <c r="O80" s="284"/>
      <c r="P80" s="299"/>
      <c r="Q80" s="300"/>
      <c r="S80" s="734"/>
      <c r="T80" s="425" t="str">
        <f>$B$21</f>
        <v>Evn</v>
      </c>
      <c r="U80" s="280"/>
      <c r="V80" s="286"/>
      <c r="W80" s="437"/>
      <c r="X80" s="306"/>
      <c r="Y80" s="281"/>
      <c r="Z80" s="289"/>
      <c r="AA80" s="305"/>
      <c r="AB80" s="306"/>
      <c r="AC80" s="284"/>
      <c r="AD80" s="299"/>
      <c r="AE80" s="284"/>
      <c r="AF80" s="299"/>
      <c r="AG80" s="284"/>
      <c r="AH80" s="299"/>
      <c r="AI80" s="302"/>
    </row>
    <row r="81" spans="1:35" ht="13.5" thickBot="1" x14ac:dyDescent="0.25">
      <c r="A81" s="763" t="s">
        <v>172</v>
      </c>
      <c r="B81" s="764"/>
      <c r="C81" s="530">
        <f ca="1">OFFSET(YTP!$E$68,0,E43-1,1,1)</f>
        <v>0</v>
      </c>
      <c r="D81" s="211"/>
      <c r="E81" s="530">
        <f>SUM(E60:E80)</f>
        <v>0</v>
      </c>
      <c r="F81" s="211"/>
      <c r="G81" s="530">
        <f ca="1">OFFSET(YTP!$E$69,0,E43-1,1,1)</f>
        <v>0</v>
      </c>
      <c r="H81" s="211"/>
      <c r="I81" s="530">
        <f>SUM(I60:I80)</f>
        <v>0</v>
      </c>
      <c r="J81" s="211"/>
      <c r="K81" s="530">
        <f ca="1">OFFSET(YTP!$E$67,0,E43-1,1,1)</f>
        <v>0</v>
      </c>
      <c r="L81" s="530">
        <f>SUM(L60:L80)</f>
        <v>0</v>
      </c>
      <c r="M81" s="530">
        <f ca="1">OFFSET(YTP!$E$70,0,E43-1,1,1)</f>
        <v>0</v>
      </c>
      <c r="N81" s="530">
        <f>SUM(N60:N80)</f>
        <v>0</v>
      </c>
      <c r="O81" s="530">
        <f ca="1">OFFSET(YTP!$E$71,0,E43-1,1,1)</f>
        <v>0</v>
      </c>
      <c r="P81" s="530">
        <f>SUM(P60:P80)</f>
        <v>0</v>
      </c>
      <c r="Q81" s="142"/>
      <c r="S81" s="763" t="s">
        <v>172</v>
      </c>
      <c r="T81" s="764"/>
      <c r="U81" s="530">
        <f ca="1">OFFSET(YTP!$E$68,0,W43-1,1,1)</f>
        <v>0</v>
      </c>
      <c r="V81" s="211"/>
      <c r="W81" s="530">
        <f>SUM(W60:W80)</f>
        <v>0</v>
      </c>
      <c r="X81" s="211"/>
      <c r="Y81" s="530">
        <f ca="1">OFFSET(YTP!$E$69,0,W43-1,1,1)</f>
        <v>0</v>
      </c>
      <c r="Z81" s="211"/>
      <c r="AA81" s="530">
        <f>SUM(AA60:AA80)</f>
        <v>0</v>
      </c>
      <c r="AB81" s="211"/>
      <c r="AC81" s="530">
        <f ca="1">OFFSET(YTP!$E$67,0,W43-1,1,1)</f>
        <v>0</v>
      </c>
      <c r="AD81" s="530">
        <f>SUM(AD60:AD80)</f>
        <v>0</v>
      </c>
      <c r="AE81" s="530">
        <f ca="1">OFFSET(YTP!$E$70,0,W43-1,1,1)</f>
        <v>0</v>
      </c>
      <c r="AF81" s="530">
        <f>SUM(AF60:AF80)</f>
        <v>0</v>
      </c>
      <c r="AG81" s="530">
        <f ca="1">OFFSET(YTP!$E$71,0,W43-1,1,1)</f>
        <v>0</v>
      </c>
      <c r="AH81" s="530">
        <f>SUM(AH60:AH80)</f>
        <v>0</v>
      </c>
      <c r="AI81" s="142"/>
    </row>
    <row r="82" spans="1:35" x14ac:dyDescent="0.2">
      <c r="N82" s="118"/>
      <c r="P82" s="118"/>
      <c r="Q82" s="118"/>
      <c r="AC82" s="118"/>
      <c r="AD82" s="118"/>
    </row>
    <row r="83" spans="1:35" x14ac:dyDescent="0.2">
      <c r="N83" s="118"/>
      <c r="P83" s="118"/>
      <c r="Q83" s="118"/>
      <c r="AC83" s="118"/>
      <c r="AD83" s="118"/>
    </row>
    <row r="84" spans="1:35" x14ac:dyDescent="0.2">
      <c r="N84" s="118"/>
      <c r="P84" s="118"/>
      <c r="Q84" s="118"/>
      <c r="AC84" s="118"/>
      <c r="AD84" s="118"/>
    </row>
    <row r="85" spans="1:35" x14ac:dyDescent="0.2">
      <c r="N85" s="118"/>
      <c r="P85" s="118"/>
      <c r="Q85" s="118"/>
      <c r="AC85" s="118"/>
      <c r="AD85" s="118"/>
    </row>
    <row r="86" spans="1:35" x14ac:dyDescent="0.2">
      <c r="N86" s="118"/>
      <c r="P86" s="118"/>
      <c r="Q86" s="118"/>
      <c r="AC86" s="118"/>
      <c r="AD86" s="118"/>
    </row>
    <row r="87" spans="1:35" x14ac:dyDescent="0.2">
      <c r="N87" s="118"/>
      <c r="P87" s="118"/>
      <c r="Q87" s="118"/>
      <c r="AC87" s="118"/>
      <c r="AD87" s="118"/>
    </row>
    <row r="88" spans="1:35" x14ac:dyDescent="0.2">
      <c r="N88" s="118"/>
      <c r="P88" s="118"/>
      <c r="Q88" s="118"/>
      <c r="AC88" s="118"/>
      <c r="AD88" s="118"/>
    </row>
    <row r="89" spans="1:35" x14ac:dyDescent="0.2">
      <c r="N89" s="118"/>
      <c r="P89" s="118"/>
      <c r="Q89" s="118"/>
      <c r="AC89" s="118"/>
      <c r="AD89" s="118"/>
    </row>
    <row r="90" spans="1:35" x14ac:dyDescent="0.2">
      <c r="N90" s="118"/>
      <c r="P90" s="118"/>
      <c r="Q90" s="118"/>
      <c r="AC90" s="118"/>
      <c r="AD90" s="118"/>
    </row>
    <row r="91" spans="1:35" x14ac:dyDescent="0.2">
      <c r="N91" s="118"/>
      <c r="P91" s="118"/>
      <c r="Q91" s="118"/>
      <c r="AC91" s="118"/>
      <c r="AD91" s="118"/>
    </row>
    <row r="92" spans="1:35" x14ac:dyDescent="0.2">
      <c r="N92" s="118"/>
      <c r="P92" s="118"/>
      <c r="Q92" s="118"/>
      <c r="AC92" s="118"/>
      <c r="AD92" s="118"/>
    </row>
    <row r="93" spans="1:35" x14ac:dyDescent="0.2">
      <c r="N93" s="118"/>
      <c r="P93" s="118"/>
      <c r="Q93" s="118"/>
      <c r="AC93" s="118"/>
      <c r="AD93" s="118"/>
    </row>
    <row r="94" spans="1:35" x14ac:dyDescent="0.2">
      <c r="N94" s="118"/>
      <c r="P94" s="118"/>
      <c r="Q94" s="118"/>
      <c r="AC94" s="118"/>
      <c r="AD94" s="118"/>
    </row>
    <row r="95" spans="1:35" x14ac:dyDescent="0.2">
      <c r="N95" s="118"/>
      <c r="P95" s="118"/>
      <c r="Q95" s="118"/>
      <c r="AC95" s="118"/>
      <c r="AD95" s="118"/>
    </row>
    <row r="96" spans="1:35" x14ac:dyDescent="0.2">
      <c r="N96" s="118"/>
      <c r="P96" s="118"/>
      <c r="Q96" s="118"/>
      <c r="AC96" s="118"/>
      <c r="AD96" s="118"/>
    </row>
    <row r="97" spans="18:18" s="118" customFormat="1" x14ac:dyDescent="0.2">
      <c r="R97" s="27"/>
    </row>
    <row r="98" spans="18:18" s="118" customFormat="1" x14ac:dyDescent="0.2">
      <c r="R98" s="27"/>
    </row>
    <row r="99" spans="18:18" s="118" customFormat="1" x14ac:dyDescent="0.2">
      <c r="R99" s="27"/>
    </row>
    <row r="100" spans="18:18" s="118" customFormat="1" x14ac:dyDescent="0.2">
      <c r="R100" s="27"/>
    </row>
    <row r="101" spans="18:18" s="118" customFormat="1" x14ac:dyDescent="0.2">
      <c r="R101" s="27"/>
    </row>
    <row r="102" spans="18:18" s="118" customFormat="1" x14ac:dyDescent="0.2">
      <c r="R102" s="27"/>
    </row>
    <row r="103" spans="18:18" s="118" customFormat="1" x14ac:dyDescent="0.2">
      <c r="R103" s="27"/>
    </row>
    <row r="104" spans="18:18" s="118" customFormat="1" x14ac:dyDescent="0.2">
      <c r="R104" s="27"/>
    </row>
    <row r="105" spans="18:18" s="118" customFormat="1" x14ac:dyDescent="0.2">
      <c r="R105" s="27"/>
    </row>
    <row r="106" spans="18:18" s="118" customFormat="1" x14ac:dyDescent="0.2">
      <c r="R106" s="27"/>
    </row>
    <row r="107" spans="18:18" s="118" customFormat="1" x14ac:dyDescent="0.2">
      <c r="R107" s="27"/>
    </row>
    <row r="108" spans="18:18" s="118" customFormat="1" x14ac:dyDescent="0.2">
      <c r="R108" s="27"/>
    </row>
    <row r="109" spans="18:18" s="118" customFormat="1" x14ac:dyDescent="0.2">
      <c r="R109" s="27"/>
    </row>
    <row r="110" spans="18:18" s="118" customFormat="1" x14ac:dyDescent="0.2">
      <c r="R110" s="27"/>
    </row>
    <row r="111" spans="18:18" s="118" customFormat="1" x14ac:dyDescent="0.2">
      <c r="R111" s="27"/>
    </row>
    <row r="112" spans="18:18" s="118" customFormat="1" x14ac:dyDescent="0.2">
      <c r="R112" s="27"/>
    </row>
    <row r="113" spans="18:18" s="118" customFormat="1" x14ac:dyDescent="0.2">
      <c r="R113" s="27"/>
    </row>
    <row r="114" spans="18:18" s="118" customFormat="1" x14ac:dyDescent="0.2">
      <c r="R114" s="27"/>
    </row>
    <row r="115" spans="18:18" s="118" customFormat="1" x14ac:dyDescent="0.2">
      <c r="R115" s="27"/>
    </row>
    <row r="116" spans="18:18" s="118" customFormat="1" x14ac:dyDescent="0.2">
      <c r="R116" s="27"/>
    </row>
    <row r="117" spans="18:18" s="118" customFormat="1" x14ac:dyDescent="0.2">
      <c r="R117" s="27"/>
    </row>
    <row r="118" spans="18:18" s="118" customFormat="1" x14ac:dyDescent="0.2">
      <c r="R118" s="27"/>
    </row>
    <row r="119" spans="18:18" s="118" customFormat="1" x14ac:dyDescent="0.2">
      <c r="R119" s="27"/>
    </row>
    <row r="120" spans="18:18" s="118" customFormat="1" x14ac:dyDescent="0.2">
      <c r="R120" s="27"/>
    </row>
    <row r="121" spans="18:18" s="118" customFormat="1" x14ac:dyDescent="0.2">
      <c r="R121" s="27"/>
    </row>
    <row r="122" spans="18:18" s="118" customFormat="1" x14ac:dyDescent="0.2">
      <c r="R122" s="27"/>
    </row>
    <row r="123" spans="18:18" s="118" customFormat="1" x14ac:dyDescent="0.2">
      <c r="R123" s="27"/>
    </row>
    <row r="124" spans="18:18" s="118" customFormat="1" x14ac:dyDescent="0.2">
      <c r="R124" s="27"/>
    </row>
    <row r="125" spans="18:18" s="118" customFormat="1" x14ac:dyDescent="0.2">
      <c r="R125" s="27"/>
    </row>
    <row r="126" spans="18:18" s="118" customFormat="1" x14ac:dyDescent="0.2">
      <c r="R126" s="27"/>
    </row>
    <row r="127" spans="18:18" s="118" customFormat="1" x14ac:dyDescent="0.2">
      <c r="R127" s="27"/>
    </row>
    <row r="128" spans="18:18" s="118" customFormat="1" x14ac:dyDescent="0.2">
      <c r="R128" s="27"/>
    </row>
    <row r="129" spans="18:18" s="118" customFormat="1" x14ac:dyDescent="0.2">
      <c r="R129" s="27"/>
    </row>
    <row r="130" spans="18:18" s="118" customFormat="1" x14ac:dyDescent="0.2">
      <c r="R130" s="27"/>
    </row>
    <row r="131" spans="18:18" s="118" customFormat="1" x14ac:dyDescent="0.2">
      <c r="R131" s="27"/>
    </row>
    <row r="132" spans="18:18" s="118" customFormat="1" x14ac:dyDescent="0.2">
      <c r="R132" s="27"/>
    </row>
    <row r="133" spans="18:18" s="118" customFormat="1" x14ac:dyDescent="0.2">
      <c r="R133" s="27"/>
    </row>
    <row r="134" spans="18:18" s="118" customFormat="1" x14ac:dyDescent="0.2">
      <c r="R134" s="27"/>
    </row>
    <row r="135" spans="18:18" s="118" customFormat="1" x14ac:dyDescent="0.2">
      <c r="R135" s="27"/>
    </row>
    <row r="136" spans="18:18" s="118" customFormat="1" x14ac:dyDescent="0.2">
      <c r="R136" s="27"/>
    </row>
    <row r="137" spans="18:18" s="118" customFormat="1" x14ac:dyDescent="0.2">
      <c r="R137" s="27"/>
    </row>
    <row r="138" spans="18:18" s="118" customFormat="1" x14ac:dyDescent="0.2">
      <c r="R138" s="27"/>
    </row>
    <row r="139" spans="18:18" s="118" customFormat="1" x14ac:dyDescent="0.2">
      <c r="R139" s="27"/>
    </row>
    <row r="140" spans="18:18" s="118" customFormat="1" x14ac:dyDescent="0.2">
      <c r="R140" s="27"/>
    </row>
    <row r="141" spans="18:18" s="118" customFormat="1" x14ac:dyDescent="0.2">
      <c r="R141" s="27"/>
    </row>
    <row r="142" spans="18:18" s="118" customFormat="1" x14ac:dyDescent="0.2">
      <c r="R142" s="27"/>
    </row>
    <row r="143" spans="18:18" s="118" customFormat="1" x14ac:dyDescent="0.2">
      <c r="R143" s="27"/>
    </row>
    <row r="144" spans="18:18" s="118" customFormat="1" x14ac:dyDescent="0.2">
      <c r="R144" s="27"/>
    </row>
    <row r="145" spans="18:18" s="118" customFormat="1" x14ac:dyDescent="0.2">
      <c r="R145" s="27"/>
    </row>
    <row r="146" spans="18:18" s="118" customFormat="1" x14ac:dyDescent="0.2">
      <c r="R146" s="27"/>
    </row>
    <row r="147" spans="18:18" s="118" customFormat="1" x14ac:dyDescent="0.2">
      <c r="R147" s="27"/>
    </row>
    <row r="148" spans="18:18" s="118" customFormat="1" x14ac:dyDescent="0.2">
      <c r="R148" s="27"/>
    </row>
    <row r="149" spans="18:18" s="118" customFormat="1" x14ac:dyDescent="0.2">
      <c r="R149" s="27"/>
    </row>
    <row r="150" spans="18:18" s="118" customFormat="1" x14ac:dyDescent="0.2">
      <c r="R150" s="27"/>
    </row>
    <row r="151" spans="18:18" s="118" customFormat="1" x14ac:dyDescent="0.2">
      <c r="R151" s="27"/>
    </row>
    <row r="152" spans="18:18" s="118" customFormat="1" x14ac:dyDescent="0.2">
      <c r="R152" s="27"/>
    </row>
    <row r="153" spans="18:18" s="118" customFormat="1" x14ac:dyDescent="0.2">
      <c r="R153" s="27"/>
    </row>
    <row r="154" spans="18:18" s="118" customFormat="1" x14ac:dyDescent="0.2">
      <c r="R154" s="27"/>
    </row>
    <row r="155" spans="18:18" s="118" customFormat="1" x14ac:dyDescent="0.2">
      <c r="R155" s="27"/>
    </row>
    <row r="156" spans="18:18" s="118" customFormat="1" x14ac:dyDescent="0.2">
      <c r="R156" s="27"/>
    </row>
    <row r="157" spans="18:18" s="118" customFormat="1" x14ac:dyDescent="0.2">
      <c r="R157" s="27"/>
    </row>
    <row r="158" spans="18:18" s="118" customFormat="1" x14ac:dyDescent="0.2">
      <c r="R158" s="27"/>
    </row>
    <row r="159" spans="18:18" s="118" customFormat="1" x14ac:dyDescent="0.2">
      <c r="R159" s="27"/>
    </row>
    <row r="160" spans="18:18" s="118" customFormat="1" x14ac:dyDescent="0.2">
      <c r="R160" s="27"/>
    </row>
    <row r="161" spans="18:18" s="118" customFormat="1" x14ac:dyDescent="0.2">
      <c r="R161" s="27"/>
    </row>
    <row r="162" spans="18:18" s="118" customFormat="1" x14ac:dyDescent="0.2">
      <c r="R162" s="27"/>
    </row>
    <row r="163" spans="18:18" s="118" customFormat="1" x14ac:dyDescent="0.2">
      <c r="R163" s="27"/>
    </row>
    <row r="164" spans="18:18" s="118" customFormat="1" x14ac:dyDescent="0.2">
      <c r="R164" s="27"/>
    </row>
    <row r="165" spans="18:18" s="118" customFormat="1" x14ac:dyDescent="0.2">
      <c r="R165" s="27"/>
    </row>
    <row r="166" spans="18:18" s="118" customFormat="1" x14ac:dyDescent="0.2">
      <c r="R166" s="27"/>
    </row>
    <row r="167" spans="18:18" s="118" customFormat="1" x14ac:dyDescent="0.2">
      <c r="R167" s="27"/>
    </row>
    <row r="168" spans="18:18" s="118" customFormat="1" x14ac:dyDescent="0.2">
      <c r="R168" s="27"/>
    </row>
    <row r="169" spans="18:18" s="118" customFormat="1" x14ac:dyDescent="0.2">
      <c r="R169" s="27"/>
    </row>
    <row r="170" spans="18:18" s="118" customFormat="1" x14ac:dyDescent="0.2">
      <c r="R170" s="27"/>
    </row>
    <row r="171" spans="18:18" s="118" customFormat="1" x14ac:dyDescent="0.2">
      <c r="R171" s="27"/>
    </row>
    <row r="172" spans="18:18" s="118" customFormat="1" x14ac:dyDescent="0.2">
      <c r="R172" s="27"/>
    </row>
    <row r="173" spans="18:18" s="118" customFormat="1" x14ac:dyDescent="0.2">
      <c r="R173" s="27"/>
    </row>
    <row r="174" spans="18:18" s="118" customFormat="1" x14ac:dyDescent="0.2">
      <c r="R174" s="27"/>
    </row>
    <row r="175" spans="18:18" s="118" customFormat="1" x14ac:dyDescent="0.2">
      <c r="R175" s="27"/>
    </row>
    <row r="176" spans="18:18" s="118" customFormat="1" x14ac:dyDescent="0.2">
      <c r="R176" s="27"/>
    </row>
    <row r="177" spans="18:18" s="118" customFormat="1" x14ac:dyDescent="0.2">
      <c r="R177" s="27"/>
    </row>
    <row r="178" spans="18:18" s="118" customFormat="1" x14ac:dyDescent="0.2">
      <c r="R178" s="27"/>
    </row>
    <row r="179" spans="18:18" s="118" customFormat="1" x14ac:dyDescent="0.2">
      <c r="R179" s="27"/>
    </row>
    <row r="180" spans="18:18" s="118" customFormat="1" x14ac:dyDescent="0.2">
      <c r="R180" s="27"/>
    </row>
    <row r="181" spans="18:18" s="118" customFormat="1" x14ac:dyDescent="0.2">
      <c r="R181" s="27"/>
    </row>
    <row r="182" spans="18:18" s="118" customFormat="1" x14ac:dyDescent="0.2">
      <c r="R182" s="27"/>
    </row>
    <row r="183" spans="18:18" s="118" customFormat="1" x14ac:dyDescent="0.2">
      <c r="R183" s="27"/>
    </row>
    <row r="184" spans="18:18" s="118" customFormat="1" x14ac:dyDescent="0.2">
      <c r="R184" s="27"/>
    </row>
    <row r="185" spans="18:18" s="118" customFormat="1" x14ac:dyDescent="0.2">
      <c r="R185" s="27"/>
    </row>
    <row r="186" spans="18:18" s="118" customFormat="1" x14ac:dyDescent="0.2">
      <c r="R186" s="27"/>
    </row>
    <row r="187" spans="18:18" s="118" customFormat="1" x14ac:dyDescent="0.2">
      <c r="R187" s="27"/>
    </row>
    <row r="188" spans="18:18" s="118" customFormat="1" x14ac:dyDescent="0.2">
      <c r="R188" s="27"/>
    </row>
    <row r="189" spans="18:18" s="118" customFormat="1" x14ac:dyDescent="0.2">
      <c r="R189" s="27"/>
    </row>
    <row r="190" spans="18:18" s="118" customFormat="1" x14ac:dyDescent="0.2">
      <c r="R190" s="27"/>
    </row>
    <row r="191" spans="18:18" s="118" customFormat="1" x14ac:dyDescent="0.2">
      <c r="R191" s="27"/>
    </row>
    <row r="192" spans="18:18" s="118" customFormat="1" x14ac:dyDescent="0.2">
      <c r="R192" s="27"/>
    </row>
    <row r="193" spans="18:18" s="118" customFormat="1" x14ac:dyDescent="0.2">
      <c r="R193" s="27"/>
    </row>
    <row r="194" spans="18:18" s="118" customFormat="1" x14ac:dyDescent="0.2">
      <c r="R194" s="27"/>
    </row>
    <row r="195" spans="18:18" s="118" customFormat="1" x14ac:dyDescent="0.2">
      <c r="R195" s="27"/>
    </row>
    <row r="196" spans="18:18" s="118" customFormat="1" x14ac:dyDescent="0.2">
      <c r="R196" s="27"/>
    </row>
    <row r="197" spans="18:18" s="118" customFormat="1" x14ac:dyDescent="0.2">
      <c r="R197" s="27"/>
    </row>
    <row r="198" spans="18:18" s="118" customFormat="1" x14ac:dyDescent="0.2">
      <c r="R198" s="27"/>
    </row>
    <row r="199" spans="18:18" s="118" customFormat="1" x14ac:dyDescent="0.2">
      <c r="R199" s="27"/>
    </row>
    <row r="200" spans="18:18" s="118" customFormat="1" x14ac:dyDescent="0.2">
      <c r="R200" s="27"/>
    </row>
    <row r="201" spans="18:18" s="118" customFormat="1" x14ac:dyDescent="0.2">
      <c r="R201" s="27"/>
    </row>
    <row r="202" spans="18:18" s="118" customFormat="1" x14ac:dyDescent="0.2">
      <c r="R202" s="27"/>
    </row>
    <row r="203" spans="18:18" s="118" customFormat="1" x14ac:dyDescent="0.2">
      <c r="R203" s="27"/>
    </row>
    <row r="204" spans="18:18" s="118" customFormat="1" x14ac:dyDescent="0.2">
      <c r="R204" s="27"/>
    </row>
    <row r="205" spans="18:18" s="118" customFormat="1" x14ac:dyDescent="0.2">
      <c r="R205" s="27"/>
    </row>
    <row r="206" spans="18:18" s="118" customFormat="1" x14ac:dyDescent="0.2">
      <c r="R206" s="27"/>
    </row>
    <row r="207" spans="18:18" s="118" customFormat="1" x14ac:dyDescent="0.2">
      <c r="R207" s="27"/>
    </row>
    <row r="208" spans="18:18" s="118" customFormat="1" x14ac:dyDescent="0.2">
      <c r="R208" s="27"/>
    </row>
    <row r="209" spans="18:18" s="118" customFormat="1" x14ac:dyDescent="0.2">
      <c r="R209" s="27"/>
    </row>
    <row r="210" spans="18:18" s="118" customFormat="1" x14ac:dyDescent="0.2">
      <c r="R210" s="27"/>
    </row>
    <row r="211" spans="18:18" s="118" customFormat="1" x14ac:dyDescent="0.2">
      <c r="R211" s="27"/>
    </row>
    <row r="212" spans="18:18" s="118" customFormat="1" x14ac:dyDescent="0.2">
      <c r="R212" s="27"/>
    </row>
    <row r="213" spans="18:18" s="118" customFormat="1" x14ac:dyDescent="0.2">
      <c r="R213" s="27"/>
    </row>
    <row r="214" spans="18:18" s="118" customFormat="1" x14ac:dyDescent="0.2">
      <c r="R214" s="27"/>
    </row>
    <row r="215" spans="18:18" s="118" customFormat="1" x14ac:dyDescent="0.2">
      <c r="R215" s="27"/>
    </row>
    <row r="216" spans="18:18" s="118" customFormat="1" x14ac:dyDescent="0.2">
      <c r="R216" s="27"/>
    </row>
    <row r="217" spans="18:18" s="118" customFormat="1" x14ac:dyDescent="0.2">
      <c r="R217" s="27"/>
    </row>
    <row r="218" spans="18:18" s="118" customFormat="1" x14ac:dyDescent="0.2">
      <c r="R218" s="27"/>
    </row>
    <row r="219" spans="18:18" s="118" customFormat="1" x14ac:dyDescent="0.2">
      <c r="R219" s="27"/>
    </row>
    <row r="220" spans="18:18" s="118" customFormat="1" x14ac:dyDescent="0.2">
      <c r="R220" s="27"/>
    </row>
    <row r="221" spans="18:18" s="118" customFormat="1" x14ac:dyDescent="0.2">
      <c r="R221" s="27"/>
    </row>
    <row r="222" spans="18:18" s="118" customFormat="1" x14ac:dyDescent="0.2">
      <c r="R222" s="27"/>
    </row>
    <row r="223" spans="18:18" s="118" customFormat="1" x14ac:dyDescent="0.2">
      <c r="R223" s="27"/>
    </row>
    <row r="224" spans="18:18" s="118" customFormat="1" x14ac:dyDescent="0.2">
      <c r="R224" s="27"/>
    </row>
    <row r="225" spans="18:18" s="118" customFormat="1" x14ac:dyDescent="0.2">
      <c r="R225" s="27"/>
    </row>
    <row r="226" spans="18:18" s="118" customFormat="1" x14ac:dyDescent="0.2">
      <c r="R226" s="27"/>
    </row>
    <row r="227" spans="18:18" s="118" customFormat="1" x14ac:dyDescent="0.2">
      <c r="R227" s="27"/>
    </row>
    <row r="228" spans="18:18" s="118" customFormat="1" x14ac:dyDescent="0.2">
      <c r="R228" s="27"/>
    </row>
    <row r="229" spans="18:18" s="118" customFormat="1" x14ac:dyDescent="0.2">
      <c r="R229" s="27"/>
    </row>
    <row r="230" spans="18:18" s="118" customFormat="1" x14ac:dyDescent="0.2">
      <c r="R230" s="27"/>
    </row>
    <row r="231" spans="18:18" s="118" customFormat="1" x14ac:dyDescent="0.2">
      <c r="R231" s="27"/>
    </row>
    <row r="232" spans="18:18" s="118" customFormat="1" x14ac:dyDescent="0.2">
      <c r="R232" s="27"/>
    </row>
    <row r="233" spans="18:18" s="118" customFormat="1" x14ac:dyDescent="0.2">
      <c r="R233" s="27"/>
    </row>
    <row r="234" spans="18:18" s="118" customFormat="1" x14ac:dyDescent="0.2">
      <c r="R234" s="27"/>
    </row>
    <row r="235" spans="18:18" s="118" customFormat="1" x14ac:dyDescent="0.2">
      <c r="R235" s="27"/>
    </row>
    <row r="236" spans="18:18" s="118" customFormat="1" x14ac:dyDescent="0.2">
      <c r="R236" s="27"/>
    </row>
    <row r="237" spans="18:18" s="118" customFormat="1" x14ac:dyDescent="0.2">
      <c r="R237" s="27"/>
    </row>
    <row r="238" spans="18:18" s="118" customFormat="1" x14ac:dyDescent="0.2">
      <c r="R238" s="27"/>
    </row>
    <row r="239" spans="18:18" s="118" customFormat="1" x14ac:dyDescent="0.2">
      <c r="R239" s="27"/>
    </row>
    <row r="240" spans="18:18" s="118" customFormat="1" x14ac:dyDescent="0.2">
      <c r="R240" s="27"/>
    </row>
    <row r="241" spans="18:18" s="118" customFormat="1" x14ac:dyDescent="0.2">
      <c r="R241" s="27"/>
    </row>
    <row r="242" spans="18:18" s="118" customFormat="1" x14ac:dyDescent="0.2">
      <c r="R242" s="27"/>
    </row>
    <row r="243" spans="18:18" s="118" customFormat="1" x14ac:dyDescent="0.2">
      <c r="R243" s="27"/>
    </row>
    <row r="244" spans="18:18" s="118" customFormat="1" x14ac:dyDescent="0.2">
      <c r="R244" s="27"/>
    </row>
    <row r="245" spans="18:18" s="118" customFormat="1" x14ac:dyDescent="0.2">
      <c r="R245" s="27"/>
    </row>
    <row r="246" spans="18:18" s="118" customFormat="1" x14ac:dyDescent="0.2">
      <c r="R246" s="27"/>
    </row>
    <row r="247" spans="18:18" s="118" customFormat="1" x14ac:dyDescent="0.2">
      <c r="R247" s="27"/>
    </row>
    <row r="248" spans="18:18" s="118" customFormat="1" x14ac:dyDescent="0.2">
      <c r="R248" s="27"/>
    </row>
    <row r="249" spans="18:18" s="118" customFormat="1" x14ac:dyDescent="0.2">
      <c r="R249" s="27"/>
    </row>
    <row r="250" spans="18:18" s="118" customFormat="1" x14ac:dyDescent="0.2">
      <c r="R250" s="27"/>
    </row>
    <row r="251" spans="18:18" s="118" customFormat="1" x14ac:dyDescent="0.2">
      <c r="R251" s="27"/>
    </row>
    <row r="252" spans="18:18" s="118" customFormat="1" x14ac:dyDescent="0.2">
      <c r="R252" s="27"/>
    </row>
    <row r="253" spans="18:18" s="118" customFormat="1" x14ac:dyDescent="0.2">
      <c r="R253" s="27"/>
    </row>
    <row r="254" spans="18:18" s="118" customFormat="1" x14ac:dyDescent="0.2">
      <c r="R254" s="27"/>
    </row>
    <row r="255" spans="18:18" s="118" customFormat="1" x14ac:dyDescent="0.2">
      <c r="R255" s="27"/>
    </row>
    <row r="256" spans="18:18" s="118" customFormat="1" x14ac:dyDescent="0.2">
      <c r="R256" s="27"/>
    </row>
    <row r="257" spans="18:18" s="118" customFormat="1" x14ac:dyDescent="0.2">
      <c r="R257" s="27"/>
    </row>
    <row r="258" spans="18:18" s="118" customFormat="1" x14ac:dyDescent="0.2">
      <c r="R258" s="27"/>
    </row>
    <row r="259" spans="18:18" s="118" customFormat="1" x14ac:dyDescent="0.2">
      <c r="R259" s="27"/>
    </row>
    <row r="260" spans="18:18" s="118" customFormat="1" x14ac:dyDescent="0.2">
      <c r="R260" s="27"/>
    </row>
    <row r="261" spans="18:18" s="118" customFormat="1" x14ac:dyDescent="0.2">
      <c r="R261" s="27"/>
    </row>
    <row r="262" spans="18:18" s="118" customFormat="1" x14ac:dyDescent="0.2">
      <c r="R262" s="27"/>
    </row>
    <row r="263" spans="18:18" s="118" customFormat="1" x14ac:dyDescent="0.2">
      <c r="R263" s="27"/>
    </row>
    <row r="264" spans="18:18" s="118" customFormat="1" x14ac:dyDescent="0.2">
      <c r="R264" s="27"/>
    </row>
    <row r="265" spans="18:18" s="118" customFormat="1" x14ac:dyDescent="0.2">
      <c r="R265" s="27"/>
    </row>
    <row r="266" spans="18:18" s="118" customFormat="1" x14ac:dyDescent="0.2">
      <c r="R266" s="27"/>
    </row>
    <row r="267" spans="18:18" s="118" customFormat="1" x14ac:dyDescent="0.2">
      <c r="R267" s="27"/>
    </row>
    <row r="268" spans="18:18" s="118" customFormat="1" x14ac:dyDescent="0.2">
      <c r="R268" s="27"/>
    </row>
    <row r="269" spans="18:18" s="118" customFormat="1" x14ac:dyDescent="0.2">
      <c r="R269" s="27"/>
    </row>
    <row r="270" spans="18:18" s="118" customFormat="1" x14ac:dyDescent="0.2">
      <c r="R270" s="27"/>
    </row>
    <row r="271" spans="18:18" s="118" customFormat="1" x14ac:dyDescent="0.2">
      <c r="R271" s="27"/>
    </row>
    <row r="272" spans="18:18" s="118" customFormat="1" x14ac:dyDescent="0.2">
      <c r="R272" s="27"/>
    </row>
    <row r="273" spans="18:18" s="118" customFormat="1" x14ac:dyDescent="0.2">
      <c r="R273" s="27"/>
    </row>
    <row r="274" spans="18:18" s="118" customFormat="1" x14ac:dyDescent="0.2">
      <c r="R274" s="27"/>
    </row>
    <row r="275" spans="18:18" s="118" customFormat="1" x14ac:dyDescent="0.2">
      <c r="R275" s="27"/>
    </row>
    <row r="276" spans="18:18" s="118" customFormat="1" x14ac:dyDescent="0.2">
      <c r="R276" s="27"/>
    </row>
    <row r="277" spans="18:18" s="118" customFormat="1" x14ac:dyDescent="0.2">
      <c r="R277" s="27"/>
    </row>
    <row r="278" spans="18:18" s="118" customFormat="1" x14ac:dyDescent="0.2">
      <c r="R278" s="27"/>
    </row>
    <row r="279" spans="18:18" s="118" customFormat="1" x14ac:dyDescent="0.2">
      <c r="R279" s="27"/>
    </row>
    <row r="280" spans="18:18" s="118" customFormat="1" x14ac:dyDescent="0.2">
      <c r="R280" s="27"/>
    </row>
    <row r="281" spans="18:18" s="118" customFormat="1" x14ac:dyDescent="0.2">
      <c r="R281" s="27"/>
    </row>
    <row r="282" spans="18:18" s="118" customFormat="1" x14ac:dyDescent="0.2">
      <c r="R282" s="27"/>
    </row>
    <row r="283" spans="18:18" s="118" customFormat="1" x14ac:dyDescent="0.2">
      <c r="R283" s="27"/>
    </row>
    <row r="284" spans="18:18" s="118" customFormat="1" x14ac:dyDescent="0.2">
      <c r="R284" s="27"/>
    </row>
    <row r="285" spans="18:18" s="118" customFormat="1" x14ac:dyDescent="0.2">
      <c r="R285" s="27"/>
    </row>
    <row r="286" spans="18:18" s="118" customFormat="1" x14ac:dyDescent="0.2">
      <c r="R286" s="27"/>
    </row>
    <row r="287" spans="18:18" s="118" customFormat="1" x14ac:dyDescent="0.2">
      <c r="R287" s="27"/>
    </row>
    <row r="288" spans="18:18" s="118" customFormat="1" x14ac:dyDescent="0.2">
      <c r="R288" s="27"/>
    </row>
    <row r="289" spans="18:18" s="118" customFormat="1" x14ac:dyDescent="0.2">
      <c r="R289" s="27"/>
    </row>
    <row r="290" spans="18:18" s="118" customFormat="1" x14ac:dyDescent="0.2">
      <c r="R290" s="27"/>
    </row>
    <row r="291" spans="18:18" s="118" customFormat="1" x14ac:dyDescent="0.2">
      <c r="R291" s="27"/>
    </row>
    <row r="292" spans="18:18" s="118" customFormat="1" x14ac:dyDescent="0.2">
      <c r="R292" s="27"/>
    </row>
    <row r="293" spans="18:18" s="118" customFormat="1" x14ac:dyDescent="0.2">
      <c r="R293" s="27"/>
    </row>
    <row r="294" spans="18:18" s="118" customFormat="1" x14ac:dyDescent="0.2">
      <c r="R294" s="27"/>
    </row>
    <row r="295" spans="18:18" s="118" customFormat="1" x14ac:dyDescent="0.2">
      <c r="R295" s="27"/>
    </row>
    <row r="296" spans="18:18" s="118" customFormat="1" x14ac:dyDescent="0.2">
      <c r="R296" s="27"/>
    </row>
    <row r="297" spans="18:18" s="118" customFormat="1" x14ac:dyDescent="0.2">
      <c r="R297" s="27"/>
    </row>
    <row r="298" spans="18:18" s="118" customFormat="1" x14ac:dyDescent="0.2">
      <c r="R298" s="27"/>
    </row>
    <row r="299" spans="18:18" s="118" customFormat="1" x14ac:dyDescent="0.2">
      <c r="R299" s="27"/>
    </row>
    <row r="300" spans="18:18" s="118" customFormat="1" x14ac:dyDescent="0.2">
      <c r="R300" s="27"/>
    </row>
    <row r="301" spans="18:18" s="118" customFormat="1" x14ac:dyDescent="0.2">
      <c r="R301" s="27"/>
    </row>
    <row r="302" spans="18:18" s="118" customFormat="1" x14ac:dyDescent="0.2">
      <c r="R302" s="27"/>
    </row>
    <row r="303" spans="18:18" s="118" customFormat="1" x14ac:dyDescent="0.2">
      <c r="R303" s="27"/>
    </row>
    <row r="304" spans="18:18" s="118" customFormat="1" x14ac:dyDescent="0.2">
      <c r="R304" s="27"/>
    </row>
    <row r="305" spans="18:18" s="118" customFormat="1" x14ac:dyDescent="0.2">
      <c r="R305" s="27"/>
    </row>
    <row r="306" spans="18:18" s="118" customFormat="1" x14ac:dyDescent="0.2">
      <c r="R306" s="27"/>
    </row>
    <row r="307" spans="18:18" s="118" customFormat="1" x14ac:dyDescent="0.2">
      <c r="R307" s="27"/>
    </row>
    <row r="308" spans="18:18" s="118" customFormat="1" x14ac:dyDescent="0.2">
      <c r="R308" s="27"/>
    </row>
    <row r="309" spans="18:18" s="118" customFormat="1" x14ac:dyDescent="0.2">
      <c r="R309" s="27"/>
    </row>
    <row r="310" spans="18:18" s="118" customFormat="1" x14ac:dyDescent="0.2">
      <c r="R310" s="27"/>
    </row>
    <row r="311" spans="18:18" s="118" customFormat="1" x14ac:dyDescent="0.2">
      <c r="R311" s="27"/>
    </row>
    <row r="312" spans="18:18" s="118" customFormat="1" x14ac:dyDescent="0.2">
      <c r="R312" s="27"/>
    </row>
    <row r="313" spans="18:18" s="118" customFormat="1" x14ac:dyDescent="0.2">
      <c r="R313" s="27"/>
    </row>
    <row r="314" spans="18:18" s="118" customFormat="1" x14ac:dyDescent="0.2">
      <c r="R314" s="27"/>
    </row>
    <row r="315" spans="18:18" s="118" customFormat="1" x14ac:dyDescent="0.2">
      <c r="R315" s="27"/>
    </row>
    <row r="316" spans="18:18" s="118" customFormat="1" x14ac:dyDescent="0.2">
      <c r="R316" s="27"/>
    </row>
    <row r="317" spans="18:18" s="118" customFormat="1" x14ac:dyDescent="0.2">
      <c r="R317" s="27"/>
    </row>
    <row r="318" spans="18:18" s="118" customFormat="1" x14ac:dyDescent="0.2">
      <c r="R318" s="27"/>
    </row>
    <row r="319" spans="18:18" s="118" customFormat="1" x14ac:dyDescent="0.2">
      <c r="R319" s="27"/>
    </row>
    <row r="320" spans="18:18" s="118" customFormat="1" x14ac:dyDescent="0.2">
      <c r="R320" s="27"/>
    </row>
    <row r="321" spans="18:18" s="118" customFormat="1" x14ac:dyDescent="0.2">
      <c r="R321" s="27"/>
    </row>
    <row r="322" spans="18:18" s="118" customFormat="1" x14ac:dyDescent="0.2">
      <c r="R322" s="27"/>
    </row>
    <row r="323" spans="18:18" s="118" customFormat="1" x14ac:dyDescent="0.2">
      <c r="R323" s="27"/>
    </row>
    <row r="324" spans="18:18" s="118" customFormat="1" x14ac:dyDescent="0.2">
      <c r="R324" s="27"/>
    </row>
    <row r="325" spans="18:18" s="118" customFormat="1" x14ac:dyDescent="0.2">
      <c r="R325" s="27"/>
    </row>
    <row r="326" spans="18:18" s="118" customFormat="1" x14ac:dyDescent="0.2">
      <c r="R326" s="27"/>
    </row>
    <row r="327" spans="18:18" s="118" customFormat="1" x14ac:dyDescent="0.2">
      <c r="R327" s="27"/>
    </row>
    <row r="328" spans="18:18" s="118" customFormat="1" x14ac:dyDescent="0.2">
      <c r="R328" s="27"/>
    </row>
    <row r="329" spans="18:18" s="118" customFormat="1" x14ac:dyDescent="0.2">
      <c r="R329" s="27"/>
    </row>
    <row r="330" spans="18:18" s="118" customFormat="1" x14ac:dyDescent="0.2">
      <c r="R330" s="27"/>
    </row>
    <row r="331" spans="18:18" s="118" customFormat="1" x14ac:dyDescent="0.2">
      <c r="R331" s="27"/>
    </row>
    <row r="332" spans="18:18" s="118" customFormat="1" x14ac:dyDescent="0.2">
      <c r="R332" s="27"/>
    </row>
    <row r="333" spans="18:18" s="118" customFormat="1" x14ac:dyDescent="0.2">
      <c r="R333" s="27"/>
    </row>
    <row r="334" spans="18:18" s="118" customFormat="1" x14ac:dyDescent="0.2">
      <c r="R334" s="27"/>
    </row>
    <row r="335" spans="18:18" s="118" customFormat="1" x14ac:dyDescent="0.2">
      <c r="R335" s="27"/>
    </row>
    <row r="336" spans="18:18" s="118" customFormat="1" x14ac:dyDescent="0.2">
      <c r="R336" s="27"/>
    </row>
    <row r="337" spans="18:18" s="118" customFormat="1" x14ac:dyDescent="0.2">
      <c r="R337" s="27"/>
    </row>
    <row r="338" spans="18:18" s="118" customFormat="1" x14ac:dyDescent="0.2">
      <c r="R338" s="27"/>
    </row>
    <row r="339" spans="18:18" s="118" customFormat="1" x14ac:dyDescent="0.2">
      <c r="R339" s="27"/>
    </row>
    <row r="340" spans="18:18" s="118" customFormat="1" x14ac:dyDescent="0.2">
      <c r="R340" s="27"/>
    </row>
    <row r="341" spans="18:18" s="118" customFormat="1" x14ac:dyDescent="0.2">
      <c r="R341" s="27"/>
    </row>
    <row r="342" spans="18:18" s="118" customFormat="1" x14ac:dyDescent="0.2">
      <c r="R342" s="27"/>
    </row>
    <row r="343" spans="18:18" s="118" customFormat="1" x14ac:dyDescent="0.2">
      <c r="R343" s="27"/>
    </row>
    <row r="344" spans="18:18" s="118" customFormat="1" x14ac:dyDescent="0.2">
      <c r="R344" s="27"/>
    </row>
    <row r="345" spans="18:18" s="118" customFormat="1" x14ac:dyDescent="0.2">
      <c r="R345" s="27"/>
    </row>
    <row r="346" spans="18:18" s="118" customFormat="1" x14ac:dyDescent="0.2">
      <c r="R346" s="27"/>
    </row>
    <row r="347" spans="18:18" s="118" customFormat="1" x14ac:dyDescent="0.2">
      <c r="R347" s="27"/>
    </row>
    <row r="348" spans="18:18" s="118" customFormat="1" x14ac:dyDescent="0.2">
      <c r="R348" s="27"/>
    </row>
    <row r="349" spans="18:18" s="118" customFormat="1" x14ac:dyDescent="0.2">
      <c r="R349" s="27"/>
    </row>
    <row r="350" spans="18:18" s="118" customFormat="1" x14ac:dyDescent="0.2">
      <c r="R350" s="27"/>
    </row>
    <row r="351" spans="18:18" s="118" customFormat="1" x14ac:dyDescent="0.2">
      <c r="R351" s="27"/>
    </row>
    <row r="352" spans="18:18" s="118" customFormat="1" x14ac:dyDescent="0.2">
      <c r="R352" s="27"/>
    </row>
    <row r="353" spans="18:18" s="118" customFormat="1" x14ac:dyDescent="0.2">
      <c r="R353" s="27"/>
    </row>
    <row r="354" spans="18:18" s="118" customFormat="1" x14ac:dyDescent="0.2">
      <c r="R354" s="27"/>
    </row>
    <row r="355" spans="18:18" s="118" customFormat="1" x14ac:dyDescent="0.2">
      <c r="R355" s="27"/>
    </row>
    <row r="356" spans="18:18" s="118" customFormat="1" x14ac:dyDescent="0.2">
      <c r="R356" s="27"/>
    </row>
    <row r="357" spans="18:18" s="118" customFormat="1" x14ac:dyDescent="0.2">
      <c r="R357" s="27"/>
    </row>
    <row r="358" spans="18:18" s="118" customFormat="1" x14ac:dyDescent="0.2">
      <c r="R358" s="27"/>
    </row>
    <row r="359" spans="18:18" s="118" customFormat="1" x14ac:dyDescent="0.2">
      <c r="R359" s="27"/>
    </row>
    <row r="360" spans="18:18" s="118" customFormat="1" x14ac:dyDescent="0.2">
      <c r="R360" s="27"/>
    </row>
    <row r="361" spans="18:18" s="118" customFormat="1" x14ac:dyDescent="0.2">
      <c r="R361" s="27"/>
    </row>
    <row r="362" spans="18:18" s="118" customFormat="1" x14ac:dyDescent="0.2">
      <c r="R362" s="27"/>
    </row>
    <row r="363" spans="18:18" s="118" customFormat="1" x14ac:dyDescent="0.2">
      <c r="R363" s="27"/>
    </row>
    <row r="364" spans="18:18" s="118" customFormat="1" x14ac:dyDescent="0.2">
      <c r="R364" s="27"/>
    </row>
    <row r="365" spans="18:18" s="118" customFormat="1" x14ac:dyDescent="0.2">
      <c r="R365" s="27"/>
    </row>
    <row r="366" spans="18:18" s="118" customFormat="1" x14ac:dyDescent="0.2">
      <c r="R366" s="27"/>
    </row>
    <row r="367" spans="18:18" s="118" customFormat="1" x14ac:dyDescent="0.2">
      <c r="R367" s="27"/>
    </row>
    <row r="368" spans="18:18" s="118" customFormat="1" x14ac:dyDescent="0.2">
      <c r="R368" s="27"/>
    </row>
    <row r="369" spans="18:18" s="118" customFormat="1" x14ac:dyDescent="0.2">
      <c r="R369" s="27"/>
    </row>
    <row r="370" spans="18:18" s="118" customFormat="1" x14ac:dyDescent="0.2">
      <c r="R370" s="27"/>
    </row>
    <row r="371" spans="18:18" s="118" customFormat="1" x14ac:dyDescent="0.2">
      <c r="R371" s="27"/>
    </row>
    <row r="372" spans="18:18" s="118" customFormat="1" x14ac:dyDescent="0.2">
      <c r="R372" s="27"/>
    </row>
    <row r="373" spans="18:18" s="118" customFormat="1" x14ac:dyDescent="0.2">
      <c r="R373" s="27"/>
    </row>
    <row r="374" spans="18:18" s="118" customFormat="1" x14ac:dyDescent="0.2">
      <c r="R374" s="27"/>
    </row>
    <row r="375" spans="18:18" s="118" customFormat="1" x14ac:dyDescent="0.2">
      <c r="R375" s="27"/>
    </row>
    <row r="376" spans="18:18" s="118" customFormat="1" x14ac:dyDescent="0.2">
      <c r="R376" s="27"/>
    </row>
    <row r="377" spans="18:18" s="118" customFormat="1" x14ac:dyDescent="0.2">
      <c r="R377" s="27"/>
    </row>
    <row r="378" spans="18:18" s="118" customFormat="1" x14ac:dyDescent="0.2">
      <c r="R378" s="27"/>
    </row>
    <row r="379" spans="18:18" s="118" customFormat="1" x14ac:dyDescent="0.2">
      <c r="R379" s="27"/>
    </row>
    <row r="380" spans="18:18" s="118" customFormat="1" x14ac:dyDescent="0.2">
      <c r="R380" s="27"/>
    </row>
    <row r="381" spans="18:18" s="118" customFormat="1" x14ac:dyDescent="0.2">
      <c r="R381" s="27"/>
    </row>
    <row r="382" spans="18:18" s="118" customFormat="1" x14ac:dyDescent="0.2">
      <c r="R382" s="27"/>
    </row>
    <row r="383" spans="18:18" s="118" customFormat="1" x14ac:dyDescent="0.2">
      <c r="R383" s="27"/>
    </row>
    <row r="384" spans="18:18" s="118" customFormat="1" x14ac:dyDescent="0.2">
      <c r="R384" s="27"/>
    </row>
    <row r="385" spans="18:18" s="118" customFormat="1" x14ac:dyDescent="0.2">
      <c r="R385" s="27"/>
    </row>
    <row r="386" spans="18:18" s="118" customFormat="1" x14ac:dyDescent="0.2">
      <c r="R386" s="27"/>
    </row>
    <row r="387" spans="18:18" s="118" customFormat="1" x14ac:dyDescent="0.2">
      <c r="R387" s="27"/>
    </row>
    <row r="388" spans="18:18" s="118" customFormat="1" x14ac:dyDescent="0.2">
      <c r="R388" s="27"/>
    </row>
    <row r="389" spans="18:18" s="118" customFormat="1" x14ac:dyDescent="0.2">
      <c r="R389" s="27"/>
    </row>
    <row r="390" spans="18:18" s="118" customFormat="1" x14ac:dyDescent="0.2">
      <c r="R390" s="27"/>
    </row>
    <row r="391" spans="18:18" s="118" customFormat="1" x14ac:dyDescent="0.2">
      <c r="R391" s="27"/>
    </row>
    <row r="392" spans="18:18" s="118" customFormat="1" x14ac:dyDescent="0.2">
      <c r="R392" s="27"/>
    </row>
    <row r="393" spans="18:18" s="118" customFormat="1" x14ac:dyDescent="0.2">
      <c r="R393" s="27"/>
    </row>
    <row r="394" spans="18:18" s="118" customFormat="1" x14ac:dyDescent="0.2">
      <c r="R394" s="27"/>
    </row>
    <row r="395" spans="18:18" s="118" customFormat="1" x14ac:dyDescent="0.2">
      <c r="R395" s="27"/>
    </row>
    <row r="396" spans="18:18" s="118" customFormat="1" x14ac:dyDescent="0.2">
      <c r="R396" s="27"/>
    </row>
    <row r="397" spans="18:18" s="118" customFormat="1" x14ac:dyDescent="0.2">
      <c r="R397" s="27"/>
    </row>
    <row r="398" spans="18:18" s="118" customFormat="1" x14ac:dyDescent="0.2">
      <c r="R398" s="27"/>
    </row>
    <row r="399" spans="18:18" s="118" customFormat="1" x14ac:dyDescent="0.2">
      <c r="R399" s="27"/>
    </row>
    <row r="400" spans="18:18" s="118" customFormat="1" x14ac:dyDescent="0.2">
      <c r="R400" s="27"/>
    </row>
    <row r="401" spans="18:18" s="118" customFormat="1" x14ac:dyDescent="0.2">
      <c r="R401" s="27"/>
    </row>
    <row r="402" spans="18:18" s="118" customFormat="1" x14ac:dyDescent="0.2">
      <c r="R402" s="27"/>
    </row>
    <row r="403" spans="18:18" s="118" customFormat="1" x14ac:dyDescent="0.2">
      <c r="R403" s="27"/>
    </row>
    <row r="404" spans="18:18" s="118" customFormat="1" x14ac:dyDescent="0.2">
      <c r="R404" s="27"/>
    </row>
    <row r="405" spans="18:18" s="118" customFormat="1" x14ac:dyDescent="0.2">
      <c r="R405" s="27"/>
    </row>
    <row r="406" spans="18:18" s="118" customFormat="1" x14ac:dyDescent="0.2">
      <c r="R406" s="27"/>
    </row>
    <row r="407" spans="18:18" s="118" customFormat="1" x14ac:dyDescent="0.2">
      <c r="R407" s="27"/>
    </row>
    <row r="408" spans="18:18" s="118" customFormat="1" x14ac:dyDescent="0.2">
      <c r="R408" s="27"/>
    </row>
    <row r="409" spans="18:18" s="118" customFormat="1" x14ac:dyDescent="0.2">
      <c r="R409" s="27"/>
    </row>
    <row r="410" spans="18:18" s="118" customFormat="1" x14ac:dyDescent="0.2">
      <c r="R410" s="27"/>
    </row>
    <row r="411" spans="18:18" s="118" customFormat="1" x14ac:dyDescent="0.2">
      <c r="R411" s="27"/>
    </row>
    <row r="412" spans="18:18" s="118" customFormat="1" x14ac:dyDescent="0.2">
      <c r="R412" s="27"/>
    </row>
    <row r="413" spans="18:18" s="118" customFormat="1" x14ac:dyDescent="0.2">
      <c r="R413" s="27"/>
    </row>
    <row r="414" spans="18:18" s="118" customFormat="1" x14ac:dyDescent="0.2">
      <c r="R414" s="27"/>
    </row>
    <row r="415" spans="18:18" s="118" customFormat="1" x14ac:dyDescent="0.2">
      <c r="R415" s="27"/>
    </row>
    <row r="416" spans="18:18" s="118" customFormat="1" x14ac:dyDescent="0.2">
      <c r="R416" s="27"/>
    </row>
    <row r="417" spans="18:18" s="118" customFormat="1" x14ac:dyDescent="0.2">
      <c r="R417" s="27"/>
    </row>
    <row r="418" spans="18:18" s="118" customFormat="1" x14ac:dyDescent="0.2">
      <c r="R418" s="27"/>
    </row>
    <row r="419" spans="18:18" s="118" customFormat="1" x14ac:dyDescent="0.2">
      <c r="R419" s="27"/>
    </row>
    <row r="420" spans="18:18" s="118" customFormat="1" x14ac:dyDescent="0.2">
      <c r="R420" s="27"/>
    </row>
    <row r="421" spans="18:18" s="118" customFormat="1" x14ac:dyDescent="0.2">
      <c r="R421" s="27"/>
    </row>
    <row r="422" spans="18:18" s="118" customFormat="1" x14ac:dyDescent="0.2">
      <c r="R422" s="27"/>
    </row>
    <row r="423" spans="18:18" s="118" customFormat="1" x14ac:dyDescent="0.2">
      <c r="R423" s="27"/>
    </row>
    <row r="424" spans="18:18" s="118" customFormat="1" x14ac:dyDescent="0.2">
      <c r="R424" s="27"/>
    </row>
    <row r="425" spans="18:18" s="118" customFormat="1" x14ac:dyDescent="0.2">
      <c r="R425" s="27"/>
    </row>
    <row r="426" spans="18:18" s="118" customFormat="1" x14ac:dyDescent="0.2">
      <c r="R426" s="27"/>
    </row>
    <row r="427" spans="18:18" s="118" customFormat="1" x14ac:dyDescent="0.2">
      <c r="R427" s="27"/>
    </row>
    <row r="428" spans="18:18" s="118" customFormat="1" x14ac:dyDescent="0.2">
      <c r="R428" s="27"/>
    </row>
    <row r="429" spans="18:18" s="118" customFormat="1" x14ac:dyDescent="0.2">
      <c r="R429" s="27"/>
    </row>
    <row r="430" spans="18:18" s="118" customFormat="1" x14ac:dyDescent="0.2">
      <c r="R430" s="27"/>
    </row>
    <row r="431" spans="18:18" s="118" customFormat="1" x14ac:dyDescent="0.2">
      <c r="R431" s="27"/>
    </row>
    <row r="432" spans="18:18" s="118" customFormat="1" x14ac:dyDescent="0.2">
      <c r="R432" s="27"/>
    </row>
    <row r="433" spans="18:18" s="118" customFormat="1" x14ac:dyDescent="0.2">
      <c r="R433" s="27"/>
    </row>
    <row r="434" spans="18:18" s="118" customFormat="1" x14ac:dyDescent="0.2">
      <c r="R434" s="27"/>
    </row>
    <row r="435" spans="18:18" s="118" customFormat="1" x14ac:dyDescent="0.2">
      <c r="R435" s="27"/>
    </row>
    <row r="436" spans="18:18" s="118" customFormat="1" x14ac:dyDescent="0.2">
      <c r="R436" s="27"/>
    </row>
    <row r="437" spans="18:18" s="118" customFormat="1" x14ac:dyDescent="0.2">
      <c r="R437" s="27"/>
    </row>
    <row r="438" spans="18:18" s="118" customFormat="1" x14ac:dyDescent="0.2">
      <c r="R438" s="27"/>
    </row>
    <row r="439" spans="18:18" s="118" customFormat="1" x14ac:dyDescent="0.2">
      <c r="R439" s="27"/>
    </row>
    <row r="440" spans="18:18" s="118" customFormat="1" x14ac:dyDescent="0.2">
      <c r="R440" s="27"/>
    </row>
    <row r="441" spans="18:18" s="118" customFormat="1" x14ac:dyDescent="0.2">
      <c r="R441" s="27"/>
    </row>
    <row r="442" spans="18:18" s="118" customFormat="1" x14ac:dyDescent="0.2">
      <c r="R442" s="27"/>
    </row>
    <row r="443" spans="18:18" s="118" customFormat="1" x14ac:dyDescent="0.2">
      <c r="R443" s="27"/>
    </row>
    <row r="444" spans="18:18" s="118" customFormat="1" x14ac:dyDescent="0.2">
      <c r="R444" s="27"/>
    </row>
    <row r="445" spans="18:18" s="118" customFormat="1" x14ac:dyDescent="0.2">
      <c r="R445" s="27"/>
    </row>
    <row r="446" spans="18:18" s="118" customFormat="1" x14ac:dyDescent="0.2">
      <c r="R446" s="27"/>
    </row>
    <row r="447" spans="18:18" s="118" customFormat="1" x14ac:dyDescent="0.2">
      <c r="R447" s="27"/>
    </row>
    <row r="448" spans="18:18" s="118" customFormat="1" x14ac:dyDescent="0.2">
      <c r="R448" s="27"/>
    </row>
    <row r="449" spans="18:18" s="118" customFormat="1" x14ac:dyDescent="0.2">
      <c r="R449" s="27"/>
    </row>
    <row r="450" spans="18:18" s="118" customFormat="1" x14ac:dyDescent="0.2">
      <c r="R450" s="27"/>
    </row>
    <row r="451" spans="18:18" s="118" customFormat="1" x14ac:dyDescent="0.2">
      <c r="R451" s="27"/>
    </row>
    <row r="452" spans="18:18" s="118" customFormat="1" x14ac:dyDescent="0.2">
      <c r="R452" s="27"/>
    </row>
    <row r="453" spans="18:18" s="118" customFormat="1" x14ac:dyDescent="0.2">
      <c r="R453" s="27"/>
    </row>
    <row r="454" spans="18:18" s="118" customFormat="1" x14ac:dyDescent="0.2">
      <c r="R454" s="27"/>
    </row>
    <row r="455" spans="18:18" s="118" customFormat="1" x14ac:dyDescent="0.2">
      <c r="R455" s="27"/>
    </row>
    <row r="456" spans="18:18" s="118" customFormat="1" x14ac:dyDescent="0.2">
      <c r="R456" s="27"/>
    </row>
    <row r="457" spans="18:18" s="118" customFormat="1" x14ac:dyDescent="0.2">
      <c r="R457" s="27"/>
    </row>
    <row r="458" spans="18:18" s="118" customFormat="1" x14ac:dyDescent="0.2">
      <c r="R458" s="27"/>
    </row>
    <row r="459" spans="18:18" s="118" customFormat="1" x14ac:dyDescent="0.2">
      <c r="R459" s="27"/>
    </row>
    <row r="460" spans="18:18" s="118" customFormat="1" x14ac:dyDescent="0.2">
      <c r="R460" s="27"/>
    </row>
    <row r="461" spans="18:18" s="118" customFormat="1" x14ac:dyDescent="0.2">
      <c r="R461" s="27"/>
    </row>
    <row r="462" spans="18:18" s="118" customFormat="1" x14ac:dyDescent="0.2">
      <c r="R462" s="27"/>
    </row>
    <row r="463" spans="18:18" s="118" customFormat="1" x14ac:dyDescent="0.2">
      <c r="R463" s="27"/>
    </row>
    <row r="464" spans="18:18" s="118" customFormat="1" x14ac:dyDescent="0.2">
      <c r="R464" s="27"/>
    </row>
    <row r="465" spans="18:18" s="118" customFormat="1" x14ac:dyDescent="0.2">
      <c r="R465" s="27"/>
    </row>
    <row r="466" spans="18:18" s="118" customFormat="1" x14ac:dyDescent="0.2">
      <c r="R466" s="27"/>
    </row>
    <row r="467" spans="18:18" s="118" customFormat="1" x14ac:dyDescent="0.2">
      <c r="R467" s="27"/>
    </row>
    <row r="468" spans="18:18" s="118" customFormat="1" x14ac:dyDescent="0.2">
      <c r="R468" s="27"/>
    </row>
    <row r="469" spans="18:18" s="118" customFormat="1" x14ac:dyDescent="0.2">
      <c r="R469" s="27"/>
    </row>
    <row r="470" spans="18:18" s="118" customFormat="1" x14ac:dyDescent="0.2">
      <c r="R470" s="27"/>
    </row>
    <row r="471" spans="18:18" s="118" customFormat="1" x14ac:dyDescent="0.2">
      <c r="R471" s="27"/>
    </row>
    <row r="472" spans="18:18" s="118" customFormat="1" x14ac:dyDescent="0.2">
      <c r="R472" s="27"/>
    </row>
    <row r="473" spans="18:18" s="118" customFormat="1" x14ac:dyDescent="0.2">
      <c r="R473" s="27"/>
    </row>
    <row r="474" spans="18:18" s="118" customFormat="1" x14ac:dyDescent="0.2">
      <c r="R474" s="27"/>
    </row>
    <row r="475" spans="18:18" s="118" customFormat="1" x14ac:dyDescent="0.2">
      <c r="R475" s="27"/>
    </row>
    <row r="476" spans="18:18" s="118" customFormat="1" x14ac:dyDescent="0.2">
      <c r="R476" s="27"/>
    </row>
    <row r="477" spans="18:18" s="118" customFormat="1" x14ac:dyDescent="0.2">
      <c r="R477" s="27"/>
    </row>
    <row r="478" spans="18:18" s="118" customFormat="1" x14ac:dyDescent="0.2">
      <c r="R478" s="27"/>
    </row>
    <row r="479" spans="18:18" s="118" customFormat="1" x14ac:dyDescent="0.2">
      <c r="R479" s="27"/>
    </row>
    <row r="480" spans="18:18" s="118" customFormat="1" x14ac:dyDescent="0.2">
      <c r="R480" s="27"/>
    </row>
    <row r="481" spans="18:18" s="118" customFormat="1" x14ac:dyDescent="0.2">
      <c r="R481" s="27"/>
    </row>
    <row r="482" spans="18:18" s="118" customFormat="1" x14ac:dyDescent="0.2">
      <c r="R482" s="27"/>
    </row>
    <row r="483" spans="18:18" s="118" customFormat="1" x14ac:dyDescent="0.2">
      <c r="R483" s="27"/>
    </row>
    <row r="484" spans="18:18" s="118" customFormat="1" x14ac:dyDescent="0.2">
      <c r="R484" s="27"/>
    </row>
    <row r="485" spans="18:18" s="118" customFormat="1" x14ac:dyDescent="0.2">
      <c r="R485" s="27"/>
    </row>
    <row r="486" spans="18:18" s="118" customFormat="1" x14ac:dyDescent="0.2">
      <c r="R486" s="27"/>
    </row>
    <row r="487" spans="18:18" s="118" customFormat="1" x14ac:dyDescent="0.2">
      <c r="R487" s="27"/>
    </row>
    <row r="488" spans="18:18" s="118" customFormat="1" x14ac:dyDescent="0.2">
      <c r="R488" s="27"/>
    </row>
    <row r="489" spans="18:18" s="118" customFormat="1" x14ac:dyDescent="0.2">
      <c r="R489" s="27"/>
    </row>
    <row r="490" spans="18:18" s="118" customFormat="1" x14ac:dyDescent="0.2">
      <c r="R490" s="27"/>
    </row>
    <row r="491" spans="18:18" s="118" customFormat="1" x14ac:dyDescent="0.2">
      <c r="R491" s="27"/>
    </row>
    <row r="492" spans="18:18" s="118" customFormat="1" x14ac:dyDescent="0.2">
      <c r="R492" s="27"/>
    </row>
    <row r="493" spans="18:18" s="118" customFormat="1" x14ac:dyDescent="0.2">
      <c r="R493" s="27"/>
    </row>
    <row r="494" spans="18:18" s="118" customFormat="1" x14ac:dyDescent="0.2">
      <c r="R494" s="27"/>
    </row>
    <row r="495" spans="18:18" s="118" customFormat="1" x14ac:dyDescent="0.2">
      <c r="R495" s="27"/>
    </row>
    <row r="496" spans="18:18" s="118" customFormat="1" x14ac:dyDescent="0.2">
      <c r="R496" s="27"/>
    </row>
    <row r="497" spans="18:18" s="118" customFormat="1" x14ac:dyDescent="0.2">
      <c r="R497" s="27"/>
    </row>
    <row r="498" spans="18:18" s="118" customFormat="1" x14ac:dyDescent="0.2">
      <c r="R498" s="27"/>
    </row>
    <row r="499" spans="18:18" s="118" customFormat="1" x14ac:dyDescent="0.2">
      <c r="R499" s="27"/>
    </row>
    <row r="500" spans="18:18" s="118" customFormat="1" x14ac:dyDescent="0.2">
      <c r="R500" s="27"/>
    </row>
    <row r="501" spans="18:18" s="118" customFormat="1" x14ac:dyDescent="0.2">
      <c r="R501" s="27"/>
    </row>
    <row r="502" spans="18:18" s="118" customFormat="1" x14ac:dyDescent="0.2">
      <c r="R502" s="27"/>
    </row>
    <row r="503" spans="18:18" s="118" customFormat="1" x14ac:dyDescent="0.2">
      <c r="R503" s="27"/>
    </row>
    <row r="504" spans="18:18" s="118" customFormat="1" x14ac:dyDescent="0.2">
      <c r="R504" s="27"/>
    </row>
    <row r="505" spans="18:18" s="118" customFormat="1" x14ac:dyDescent="0.2">
      <c r="R505" s="27"/>
    </row>
    <row r="506" spans="18:18" s="118" customFormat="1" x14ac:dyDescent="0.2">
      <c r="R506" s="27"/>
    </row>
    <row r="507" spans="18:18" s="118" customFormat="1" x14ac:dyDescent="0.2">
      <c r="R507" s="27"/>
    </row>
    <row r="508" spans="18:18" s="118" customFormat="1" x14ac:dyDescent="0.2">
      <c r="R508" s="27"/>
    </row>
    <row r="509" spans="18:18" s="118" customFormat="1" x14ac:dyDescent="0.2">
      <c r="R509" s="27"/>
    </row>
    <row r="510" spans="18:18" s="118" customFormat="1" x14ac:dyDescent="0.2">
      <c r="R510" s="27"/>
    </row>
    <row r="511" spans="18:18" s="118" customFormat="1" x14ac:dyDescent="0.2">
      <c r="R511" s="27"/>
    </row>
    <row r="512" spans="18:18" s="118" customFormat="1" x14ac:dyDescent="0.2">
      <c r="R512" s="27"/>
    </row>
    <row r="513" spans="18:18" s="118" customFormat="1" x14ac:dyDescent="0.2">
      <c r="R513" s="27"/>
    </row>
    <row r="514" spans="18:18" s="118" customFormat="1" x14ac:dyDescent="0.2">
      <c r="R514" s="27"/>
    </row>
    <row r="515" spans="18:18" s="118" customFormat="1" x14ac:dyDescent="0.2">
      <c r="R515" s="27"/>
    </row>
    <row r="516" spans="18:18" s="118" customFormat="1" x14ac:dyDescent="0.2">
      <c r="R516" s="27"/>
    </row>
    <row r="517" spans="18:18" s="118" customFormat="1" x14ac:dyDescent="0.2">
      <c r="R517" s="27"/>
    </row>
    <row r="518" spans="18:18" s="118" customFormat="1" x14ac:dyDescent="0.2">
      <c r="R518" s="27"/>
    </row>
    <row r="519" spans="18:18" s="118" customFormat="1" x14ac:dyDescent="0.2">
      <c r="R519" s="27"/>
    </row>
    <row r="520" spans="18:18" s="118" customFormat="1" x14ac:dyDescent="0.2">
      <c r="R520" s="27"/>
    </row>
    <row r="521" spans="18:18" s="118" customFormat="1" x14ac:dyDescent="0.2">
      <c r="R521" s="27"/>
    </row>
    <row r="522" spans="18:18" s="118" customFormat="1" x14ac:dyDescent="0.2">
      <c r="R522" s="27"/>
    </row>
    <row r="523" spans="18:18" s="118" customFormat="1" x14ac:dyDescent="0.2">
      <c r="R523" s="27"/>
    </row>
    <row r="524" spans="18:18" s="118" customFormat="1" x14ac:dyDescent="0.2">
      <c r="R524" s="27"/>
    </row>
    <row r="525" spans="18:18" s="118" customFormat="1" x14ac:dyDescent="0.2">
      <c r="R525" s="27"/>
    </row>
    <row r="526" spans="18:18" s="118" customFormat="1" x14ac:dyDescent="0.2">
      <c r="R526" s="27"/>
    </row>
    <row r="527" spans="18:18" s="118" customFormat="1" x14ac:dyDescent="0.2">
      <c r="R527" s="27"/>
    </row>
    <row r="528" spans="18:18" s="118" customFormat="1" x14ac:dyDescent="0.2">
      <c r="R528" s="27"/>
    </row>
    <row r="529" spans="18:18" s="118" customFormat="1" x14ac:dyDescent="0.2">
      <c r="R529" s="27"/>
    </row>
    <row r="530" spans="18:18" s="118" customFormat="1" x14ac:dyDescent="0.2">
      <c r="R530" s="27"/>
    </row>
    <row r="531" spans="18:18" s="118" customFormat="1" x14ac:dyDescent="0.2">
      <c r="R531" s="27"/>
    </row>
    <row r="532" spans="18:18" s="118" customFormat="1" x14ac:dyDescent="0.2">
      <c r="R532" s="27"/>
    </row>
    <row r="533" spans="18:18" s="118" customFormat="1" x14ac:dyDescent="0.2">
      <c r="R533" s="27"/>
    </row>
    <row r="534" spans="18:18" s="118" customFormat="1" x14ac:dyDescent="0.2">
      <c r="R534" s="27"/>
    </row>
    <row r="535" spans="18:18" s="118" customFormat="1" x14ac:dyDescent="0.2">
      <c r="R535" s="27"/>
    </row>
    <row r="536" spans="18:18" s="118" customFormat="1" x14ac:dyDescent="0.2">
      <c r="R536" s="27"/>
    </row>
    <row r="537" spans="18:18" s="118" customFormat="1" x14ac:dyDescent="0.2">
      <c r="R537" s="27"/>
    </row>
    <row r="538" spans="18:18" s="118" customFormat="1" x14ac:dyDescent="0.2">
      <c r="R538" s="27"/>
    </row>
    <row r="539" spans="18:18" s="118" customFormat="1" x14ac:dyDescent="0.2">
      <c r="R539" s="27"/>
    </row>
    <row r="540" spans="18:18" s="118" customFormat="1" x14ac:dyDescent="0.2">
      <c r="R540" s="27"/>
    </row>
    <row r="541" spans="18:18" s="118" customFormat="1" x14ac:dyDescent="0.2">
      <c r="R541" s="27"/>
    </row>
    <row r="542" spans="18:18" s="118" customFormat="1" x14ac:dyDescent="0.2">
      <c r="R542" s="27"/>
    </row>
    <row r="543" spans="18:18" s="118" customFormat="1" x14ac:dyDescent="0.2">
      <c r="R543" s="27"/>
    </row>
    <row r="544" spans="18:18" s="118" customFormat="1" x14ac:dyDescent="0.2">
      <c r="R544" s="27"/>
    </row>
    <row r="545" spans="18:19" s="118" customFormat="1" x14ac:dyDescent="0.2">
      <c r="R545" s="27"/>
    </row>
    <row r="546" spans="18:19" s="118" customFormat="1" x14ac:dyDescent="0.2">
      <c r="R546" s="104"/>
      <c r="S546" s="104"/>
    </row>
    <row r="547" spans="18:19" s="118" customFormat="1" x14ac:dyDescent="0.2">
      <c r="R547" s="104"/>
      <c r="S547" s="104"/>
    </row>
    <row r="548" spans="18:19" s="118" customFormat="1" x14ac:dyDescent="0.2">
      <c r="R548" s="104"/>
      <c r="S548" s="104"/>
    </row>
    <row r="549" spans="18:19" s="118" customFormat="1" x14ac:dyDescent="0.2">
      <c r="R549" s="104"/>
      <c r="S549" s="104"/>
    </row>
    <row r="550" spans="18:19" s="118" customFormat="1" x14ac:dyDescent="0.2">
      <c r="R550" s="104"/>
      <c r="S550" s="104"/>
    </row>
    <row r="551" spans="18:19" s="118" customFormat="1" x14ac:dyDescent="0.2">
      <c r="R551" s="104"/>
      <c r="S551" s="104"/>
    </row>
    <row r="552" spans="18:19" s="118" customFormat="1" x14ac:dyDescent="0.2">
      <c r="R552" s="104"/>
      <c r="S552" s="104"/>
    </row>
    <row r="553" spans="18:19" s="118" customFormat="1" x14ac:dyDescent="0.2">
      <c r="R553" s="104"/>
      <c r="S553" s="104"/>
    </row>
    <row r="554" spans="18:19" s="118" customFormat="1" x14ac:dyDescent="0.2">
      <c r="R554" s="104"/>
      <c r="S554" s="104"/>
    </row>
    <row r="555" spans="18:19" s="118" customFormat="1" x14ac:dyDescent="0.2">
      <c r="R555" s="104"/>
      <c r="S555" s="104"/>
    </row>
    <row r="556" spans="18:19" s="118" customFormat="1" x14ac:dyDescent="0.2">
      <c r="R556" s="104"/>
      <c r="S556" s="104"/>
    </row>
    <row r="557" spans="18:19" s="118" customFormat="1" x14ac:dyDescent="0.2">
      <c r="R557" s="104"/>
      <c r="S557" s="104"/>
    </row>
    <row r="558" spans="18:19" s="118" customFormat="1" x14ac:dyDescent="0.2">
      <c r="R558" s="104"/>
      <c r="S558" s="104"/>
    </row>
    <row r="559" spans="18:19" s="118" customFormat="1" x14ac:dyDescent="0.2">
      <c r="R559" s="104"/>
      <c r="S559" s="104"/>
    </row>
    <row r="560" spans="18:19" s="118" customFormat="1" x14ac:dyDescent="0.2">
      <c r="R560" s="104"/>
      <c r="S560" s="104"/>
    </row>
    <row r="561" spans="1:30" x14ac:dyDescent="0.2">
      <c r="N561" s="118"/>
      <c r="P561" s="118"/>
      <c r="Q561" s="118"/>
      <c r="AC561" s="118"/>
      <c r="AD561" s="118"/>
    </row>
    <row r="562" spans="1:30" x14ac:dyDescent="0.2">
      <c r="N562" s="118"/>
      <c r="P562" s="118"/>
      <c r="Q562" s="118"/>
      <c r="AC562" s="118"/>
      <c r="AD562" s="118"/>
    </row>
    <row r="563" spans="1:30" x14ac:dyDescent="0.2">
      <c r="M563" s="110"/>
      <c r="N563" s="91"/>
      <c r="O563" s="110"/>
      <c r="P563" s="91"/>
      <c r="Q563" s="118"/>
      <c r="AC563" s="118"/>
      <c r="AD563" s="118"/>
    </row>
    <row r="564" spans="1:30" x14ac:dyDescent="0.2">
      <c r="A564" s="100"/>
      <c r="B564" s="100"/>
      <c r="C564" s="101"/>
      <c r="D564" s="101"/>
      <c r="E564" s="101"/>
      <c r="F564" s="101"/>
      <c r="G564" s="99"/>
      <c r="H564" s="99"/>
      <c r="I564" s="99"/>
      <c r="J564" s="102"/>
      <c r="K564" s="99"/>
      <c r="L564" s="103"/>
      <c r="M564" s="111"/>
      <c r="N564" s="115"/>
      <c r="O564" s="111"/>
      <c r="P564" s="115"/>
      <c r="Q564" s="118"/>
      <c r="AC564" s="118"/>
      <c r="AD564" s="118"/>
    </row>
    <row r="565" spans="1:30" x14ac:dyDescent="0.2">
      <c r="A565" s="105"/>
      <c r="B565" s="105"/>
      <c r="C565" s="105"/>
      <c r="D565" s="105"/>
      <c r="E565" s="105"/>
      <c r="F565" s="101"/>
      <c r="G565" s="99"/>
      <c r="H565" s="99"/>
      <c r="I565" s="99"/>
      <c r="J565" s="102"/>
      <c r="K565" s="99"/>
      <c r="L565" s="103"/>
      <c r="M565" s="111"/>
      <c r="N565" s="115"/>
      <c r="O565" s="111"/>
      <c r="P565" s="115"/>
      <c r="Q565" s="118"/>
      <c r="AC565" s="118"/>
      <c r="AD565" s="118"/>
    </row>
    <row r="566" spans="1:30" x14ac:dyDescent="0.2">
      <c r="A566" s="101"/>
      <c r="B566" s="101"/>
      <c r="C566" s="101"/>
      <c r="D566" s="101"/>
      <c r="E566" s="101"/>
      <c r="F566" s="101"/>
      <c r="G566" s="101"/>
      <c r="H566" s="101"/>
      <c r="I566" s="101"/>
      <c r="J566" s="101"/>
      <c r="K566" s="101"/>
      <c r="L566" s="101"/>
      <c r="M566" s="111"/>
      <c r="N566" s="115"/>
      <c r="O566" s="111"/>
      <c r="P566" s="115"/>
      <c r="Q566" s="118"/>
      <c r="AC566" s="118"/>
      <c r="AD566" s="118"/>
    </row>
    <row r="567" spans="1:30" x14ac:dyDescent="0.2">
      <c r="A567" s="101"/>
      <c r="B567" s="101"/>
      <c r="C567" s="101"/>
      <c r="D567" s="101"/>
      <c r="E567" s="101"/>
      <c r="F567" s="101"/>
      <c r="G567" s="101"/>
      <c r="H567" s="101"/>
      <c r="I567" s="101"/>
      <c r="J567" s="101"/>
      <c r="K567" s="101"/>
      <c r="L567" s="101"/>
      <c r="M567" s="111"/>
      <c r="N567" s="115"/>
      <c r="O567" s="111"/>
      <c r="P567" s="115"/>
      <c r="Q567" s="118"/>
      <c r="T567" s="99"/>
      <c r="U567" s="99"/>
      <c r="V567" s="102"/>
      <c r="W567" s="101"/>
      <c r="X567" s="101"/>
      <c r="Y567" s="101"/>
      <c r="Z567" s="101"/>
      <c r="AC567" s="111"/>
      <c r="AD567" s="115"/>
    </row>
    <row r="568" spans="1:30" x14ac:dyDescent="0.2">
      <c r="A568" s="99"/>
      <c r="B568" s="99"/>
      <c r="C568" s="102"/>
      <c r="D568" s="102"/>
      <c r="E568" s="102"/>
      <c r="F568" s="101"/>
      <c r="G568" s="101"/>
      <c r="H568" s="101"/>
      <c r="I568" s="101"/>
      <c r="J568" s="101"/>
      <c r="K568" s="101"/>
      <c r="L568" s="101"/>
      <c r="M568" s="101"/>
      <c r="N568" s="111"/>
      <c r="O568" s="101"/>
      <c r="P568" s="111"/>
      <c r="Q568" s="115"/>
      <c r="T568" s="101"/>
      <c r="U568" s="101"/>
      <c r="V568" s="101"/>
      <c r="W568" s="101"/>
      <c r="X568" s="101"/>
      <c r="Y568" s="101"/>
      <c r="Z568" s="101"/>
      <c r="AA568" s="101"/>
      <c r="AB568" s="101"/>
      <c r="AC568" s="111"/>
      <c r="AD568" s="115"/>
    </row>
    <row r="569" spans="1:30" x14ac:dyDescent="0.2">
      <c r="A569" s="101"/>
      <c r="B569" s="101"/>
      <c r="C569" s="101"/>
      <c r="D569" s="101"/>
      <c r="E569" s="101"/>
      <c r="F569" s="101"/>
      <c r="G569" s="101"/>
      <c r="H569" s="101"/>
      <c r="I569" s="101"/>
      <c r="J569" s="101"/>
      <c r="K569" s="101"/>
      <c r="L569" s="101"/>
      <c r="M569" s="101"/>
      <c r="N569" s="111"/>
      <c r="O569" s="101"/>
      <c r="P569" s="111"/>
      <c r="Q569" s="115"/>
      <c r="T569" s="99"/>
      <c r="U569" s="99"/>
      <c r="V569" s="441"/>
      <c r="W569" s="441"/>
      <c r="X569" s="441"/>
      <c r="Y569" s="441"/>
      <c r="Z569" s="441"/>
      <c r="AA569" s="101"/>
      <c r="AB569" s="101"/>
      <c r="AC569" s="111"/>
      <c r="AD569" s="115"/>
    </row>
    <row r="570" spans="1:30" x14ac:dyDescent="0.2">
      <c r="A570" s="99"/>
      <c r="B570" s="99"/>
      <c r="C570" s="762"/>
      <c r="D570" s="762"/>
      <c r="E570" s="762"/>
      <c r="F570" s="762"/>
      <c r="G570" s="762"/>
      <c r="H570" s="762"/>
      <c r="I570" s="762"/>
      <c r="J570" s="762"/>
      <c r="K570" s="762"/>
      <c r="L570" s="762"/>
      <c r="M570" s="762"/>
      <c r="N570" s="111"/>
      <c r="O570" s="441"/>
      <c r="P570" s="111"/>
      <c r="Q570" s="115"/>
      <c r="T570" s="101"/>
      <c r="U570" s="101"/>
      <c r="V570" s="441"/>
      <c r="W570" s="441"/>
      <c r="X570" s="441"/>
      <c r="Y570" s="441"/>
      <c r="Z570" s="441"/>
      <c r="AA570" s="441"/>
      <c r="AB570" s="441"/>
      <c r="AC570" s="111"/>
      <c r="AD570" s="115"/>
    </row>
    <row r="571" spans="1:30" x14ac:dyDescent="0.2">
      <c r="A571" s="101"/>
      <c r="B571" s="101"/>
      <c r="C571" s="762"/>
      <c r="D571" s="762"/>
      <c r="E571" s="762"/>
      <c r="F571" s="762"/>
      <c r="G571" s="762"/>
      <c r="H571" s="762"/>
      <c r="I571" s="762"/>
      <c r="J571" s="762"/>
      <c r="K571" s="762"/>
      <c r="L571" s="762"/>
      <c r="M571" s="762"/>
      <c r="N571" s="111"/>
      <c r="O571" s="441"/>
      <c r="P571" s="111"/>
      <c r="Q571" s="115"/>
      <c r="T571" s="101"/>
      <c r="U571" s="101"/>
      <c r="V571" s="441"/>
      <c r="W571" s="441"/>
      <c r="X571" s="441"/>
      <c r="Y571" s="441"/>
      <c r="Z571" s="441"/>
      <c r="AA571" s="441"/>
      <c r="AB571" s="441"/>
      <c r="AC571" s="111"/>
      <c r="AD571" s="115"/>
    </row>
    <row r="572" spans="1:30" x14ac:dyDescent="0.2">
      <c r="A572" s="101"/>
      <c r="B572" s="101"/>
      <c r="C572" s="762"/>
      <c r="D572" s="762"/>
      <c r="E572" s="762"/>
      <c r="F572" s="762"/>
      <c r="G572" s="762"/>
      <c r="H572" s="762"/>
      <c r="I572" s="762"/>
      <c r="J572" s="762"/>
      <c r="K572" s="762"/>
      <c r="L572" s="762"/>
      <c r="M572" s="762"/>
      <c r="N572" s="111"/>
      <c r="O572" s="441"/>
      <c r="P572" s="111"/>
      <c r="Q572" s="115"/>
      <c r="T572" s="101"/>
      <c r="U572" s="101"/>
      <c r="V572" s="441"/>
      <c r="W572" s="441"/>
      <c r="X572" s="441"/>
      <c r="Y572" s="441"/>
      <c r="Z572" s="441"/>
      <c r="AA572" s="441"/>
      <c r="AB572" s="441"/>
      <c r="AC572" s="111"/>
      <c r="AD572" s="115"/>
    </row>
    <row r="573" spans="1:30" x14ac:dyDescent="0.2">
      <c r="A573" s="101"/>
      <c r="B573" s="101"/>
      <c r="C573" s="762"/>
      <c r="D573" s="762"/>
      <c r="E573" s="762"/>
      <c r="F573" s="762"/>
      <c r="G573" s="762"/>
      <c r="H573" s="762"/>
      <c r="I573" s="762"/>
      <c r="J573" s="762"/>
      <c r="K573" s="762"/>
      <c r="L573" s="762"/>
      <c r="M573" s="762"/>
      <c r="N573" s="111"/>
      <c r="O573" s="441"/>
      <c r="P573" s="111"/>
      <c r="Q573" s="115"/>
      <c r="T573" s="101"/>
      <c r="U573" s="101"/>
      <c r="V573" s="101"/>
      <c r="W573" s="101"/>
      <c r="X573" s="101"/>
      <c r="Y573" s="101"/>
      <c r="Z573" s="101"/>
      <c r="AA573" s="441"/>
      <c r="AB573" s="441"/>
      <c r="AC573" s="111"/>
      <c r="AD573" s="115"/>
    </row>
    <row r="574" spans="1:30" x14ac:dyDescent="0.2">
      <c r="A574" s="101"/>
      <c r="B574" s="101"/>
      <c r="C574" s="101"/>
      <c r="D574" s="101"/>
      <c r="E574" s="101"/>
      <c r="F574" s="101"/>
      <c r="G574" s="101"/>
      <c r="H574" s="101"/>
      <c r="I574" s="101"/>
      <c r="J574" s="101"/>
      <c r="K574" s="101"/>
      <c r="L574" s="101"/>
      <c r="M574" s="101"/>
      <c r="N574" s="111"/>
      <c r="O574" s="101"/>
      <c r="P574" s="111"/>
      <c r="Q574" s="115"/>
      <c r="T574" s="101"/>
      <c r="U574" s="101"/>
      <c r="V574" s="106"/>
      <c r="W574" s="106"/>
      <c r="X574" s="106"/>
      <c r="Y574" s="106"/>
      <c r="Z574" s="106"/>
      <c r="AA574" s="101"/>
      <c r="AB574" s="101"/>
      <c r="AC574" s="112"/>
      <c r="AD574" s="116"/>
    </row>
    <row r="575" spans="1:30" x14ac:dyDescent="0.2">
      <c r="A575" s="101"/>
      <c r="B575" s="101"/>
      <c r="C575" s="106"/>
      <c r="D575" s="106"/>
      <c r="E575" s="106"/>
      <c r="F575" s="106"/>
      <c r="G575" s="106"/>
      <c r="H575" s="106"/>
      <c r="I575" s="106"/>
      <c r="J575" s="106"/>
      <c r="K575" s="106"/>
      <c r="L575" s="106"/>
      <c r="M575" s="106"/>
      <c r="N575" s="112"/>
      <c r="O575" s="106"/>
      <c r="P575" s="112"/>
      <c r="Q575" s="116"/>
      <c r="T575" s="107"/>
      <c r="U575" s="107"/>
      <c r="V575" s="108"/>
      <c r="W575" s="108"/>
      <c r="X575" s="108"/>
      <c r="Y575" s="108"/>
      <c r="Z575" s="108"/>
      <c r="AA575" s="106"/>
      <c r="AB575" s="106"/>
      <c r="AC575" s="113"/>
      <c r="AD575" s="117"/>
    </row>
    <row r="576" spans="1:30" x14ac:dyDescent="0.2">
      <c r="A576" s="107"/>
      <c r="B576" s="107"/>
      <c r="C576" s="108"/>
      <c r="D576" s="108"/>
      <c r="E576" s="108"/>
      <c r="F576" s="108"/>
      <c r="G576" s="108"/>
      <c r="H576" s="108"/>
      <c r="I576" s="108"/>
      <c r="J576" s="108"/>
      <c r="K576" s="108"/>
      <c r="L576" s="108"/>
      <c r="M576" s="108"/>
      <c r="N576" s="113"/>
      <c r="O576" s="108"/>
      <c r="P576" s="113"/>
      <c r="Q576" s="117"/>
      <c r="T576" s="107"/>
      <c r="U576" s="107"/>
      <c r="V576" s="108"/>
      <c r="W576" s="108"/>
      <c r="X576" s="108"/>
      <c r="Y576" s="108"/>
      <c r="Z576" s="108"/>
      <c r="AA576" s="108"/>
      <c r="AB576" s="108"/>
      <c r="AC576" s="113"/>
      <c r="AD576" s="117"/>
    </row>
    <row r="577" spans="1:30" x14ac:dyDescent="0.2">
      <c r="A577" s="107"/>
      <c r="B577" s="107"/>
      <c r="C577" s="108"/>
      <c r="D577" s="108"/>
      <c r="E577" s="108"/>
      <c r="F577" s="108"/>
      <c r="G577" s="108"/>
      <c r="H577" s="108"/>
      <c r="I577" s="108"/>
      <c r="J577" s="108"/>
      <c r="K577" s="108"/>
      <c r="L577" s="108"/>
      <c r="M577" s="108"/>
      <c r="N577" s="113"/>
      <c r="O577" s="108"/>
      <c r="P577" s="113"/>
      <c r="Q577" s="117"/>
      <c r="T577" s="107"/>
      <c r="U577" s="107"/>
      <c r="V577" s="108"/>
      <c r="W577" s="108"/>
      <c r="X577" s="108"/>
      <c r="Y577" s="108"/>
      <c r="Z577" s="108"/>
      <c r="AA577" s="108"/>
      <c r="AB577" s="108"/>
      <c r="AC577" s="113"/>
      <c r="AD577" s="117"/>
    </row>
    <row r="578" spans="1:30" x14ac:dyDescent="0.2">
      <c r="A578" s="107"/>
      <c r="B578" s="107"/>
      <c r="C578" s="108"/>
      <c r="D578" s="108"/>
      <c r="E578" s="108"/>
      <c r="F578" s="108"/>
      <c r="G578" s="108"/>
      <c r="H578" s="108"/>
      <c r="I578" s="108"/>
      <c r="J578" s="108"/>
      <c r="K578" s="108"/>
      <c r="L578" s="108"/>
      <c r="M578" s="108"/>
      <c r="N578" s="113"/>
      <c r="O578" s="108"/>
      <c r="P578" s="113"/>
      <c r="Q578" s="117"/>
      <c r="T578" s="107"/>
      <c r="U578" s="107"/>
      <c r="V578" s="108"/>
      <c r="W578" s="108"/>
      <c r="X578" s="108"/>
      <c r="Y578" s="108"/>
      <c r="Z578" s="108"/>
      <c r="AA578" s="108"/>
      <c r="AB578" s="108"/>
      <c r="AC578" s="113"/>
      <c r="AD578" s="117"/>
    </row>
    <row r="579" spans="1:30" x14ac:dyDescent="0.2">
      <c r="A579" s="107"/>
      <c r="B579" s="107"/>
      <c r="C579" s="108"/>
      <c r="D579" s="108"/>
      <c r="E579" s="108"/>
      <c r="F579" s="108"/>
      <c r="G579" s="108"/>
      <c r="H579" s="108"/>
      <c r="I579" s="108"/>
      <c r="J579" s="108"/>
      <c r="K579" s="108"/>
      <c r="L579" s="108"/>
      <c r="M579" s="108"/>
      <c r="N579" s="113"/>
      <c r="O579" s="108"/>
      <c r="P579" s="113"/>
      <c r="Q579" s="117"/>
      <c r="T579" s="107"/>
      <c r="U579" s="107"/>
      <c r="V579" s="108"/>
      <c r="W579" s="108"/>
      <c r="X579" s="108"/>
      <c r="Y579" s="108"/>
      <c r="Z579" s="108"/>
      <c r="AA579" s="108"/>
      <c r="AB579" s="108"/>
      <c r="AC579" s="113"/>
      <c r="AD579" s="117"/>
    </row>
    <row r="580" spans="1:30" x14ac:dyDescent="0.2">
      <c r="A580" s="107"/>
      <c r="B580" s="107"/>
      <c r="C580" s="108"/>
      <c r="D580" s="108"/>
      <c r="E580" s="108"/>
      <c r="F580" s="108"/>
      <c r="G580" s="108"/>
      <c r="H580" s="108"/>
      <c r="I580" s="108"/>
      <c r="J580" s="108"/>
      <c r="K580" s="108"/>
      <c r="L580" s="108"/>
      <c r="M580" s="108"/>
      <c r="N580" s="113"/>
      <c r="O580" s="108"/>
      <c r="P580" s="113"/>
      <c r="Q580" s="117"/>
      <c r="T580" s="107"/>
      <c r="U580" s="107"/>
      <c r="V580" s="108"/>
      <c r="W580" s="108"/>
      <c r="X580" s="108"/>
      <c r="Y580" s="108"/>
      <c r="Z580" s="108"/>
      <c r="AA580" s="108"/>
      <c r="AB580" s="108"/>
      <c r="AC580" s="113"/>
      <c r="AD580" s="117"/>
    </row>
    <row r="581" spans="1:30" x14ac:dyDescent="0.2">
      <c r="A581" s="107"/>
      <c r="B581" s="107"/>
      <c r="C581" s="108"/>
      <c r="D581" s="108"/>
      <c r="E581" s="108"/>
      <c r="F581" s="108"/>
      <c r="G581" s="108"/>
      <c r="H581" s="108"/>
      <c r="I581" s="108"/>
      <c r="J581" s="108"/>
      <c r="K581" s="108"/>
      <c r="L581" s="108"/>
      <c r="M581" s="108"/>
      <c r="N581" s="113"/>
      <c r="O581" s="108"/>
      <c r="P581" s="113"/>
      <c r="Q581" s="117"/>
      <c r="T581" s="107"/>
      <c r="U581" s="107"/>
      <c r="V581" s="108"/>
      <c r="W581" s="108"/>
      <c r="X581" s="108"/>
      <c r="Y581" s="108"/>
      <c r="Z581" s="108"/>
      <c r="AA581" s="108"/>
      <c r="AB581" s="108"/>
      <c r="AC581" s="113"/>
      <c r="AD581" s="117"/>
    </row>
    <row r="582" spans="1:30" x14ac:dyDescent="0.2">
      <c r="A582" s="107"/>
      <c r="B582" s="107"/>
      <c r="C582" s="108"/>
      <c r="D582" s="108"/>
      <c r="E582" s="108"/>
      <c r="F582" s="108"/>
      <c r="G582" s="108"/>
      <c r="H582" s="108"/>
      <c r="I582" s="108"/>
      <c r="J582" s="108"/>
      <c r="K582" s="108"/>
      <c r="L582" s="108"/>
      <c r="M582" s="108"/>
      <c r="N582" s="113"/>
      <c r="O582" s="108"/>
      <c r="P582" s="113"/>
      <c r="Q582" s="117"/>
      <c r="AA582" s="108"/>
      <c r="AB582" s="108"/>
    </row>
  </sheetData>
  <mergeCells count="108">
    <mergeCell ref="C570:M570"/>
    <mergeCell ref="C571:M571"/>
    <mergeCell ref="C572:M572"/>
    <mergeCell ref="C573:M573"/>
    <mergeCell ref="A75:A77"/>
    <mergeCell ref="S75:S77"/>
    <mergeCell ref="A78:A80"/>
    <mergeCell ref="S78:S80"/>
    <mergeCell ref="A81:B81"/>
    <mergeCell ref="S81:T81"/>
    <mergeCell ref="A66:A68"/>
    <mergeCell ref="S66:S68"/>
    <mergeCell ref="A69:A71"/>
    <mergeCell ref="S69:S71"/>
    <mergeCell ref="A72:A74"/>
    <mergeCell ref="S72:S74"/>
    <mergeCell ref="AG58:AH58"/>
    <mergeCell ref="AI58:AI59"/>
    <mergeCell ref="A60:A62"/>
    <mergeCell ref="S60:S62"/>
    <mergeCell ref="A63:A65"/>
    <mergeCell ref="S63:S65"/>
    <mergeCell ref="Q58:Q59"/>
    <mergeCell ref="S58:T59"/>
    <mergeCell ref="U58:X58"/>
    <mergeCell ref="Y58:AB58"/>
    <mergeCell ref="AC58:AD58"/>
    <mergeCell ref="AE58:AF58"/>
    <mergeCell ref="D55:Q55"/>
    <mergeCell ref="V55:AI55"/>
    <mergeCell ref="D56:Q56"/>
    <mergeCell ref="V56:AI56"/>
    <mergeCell ref="A58:B59"/>
    <mergeCell ref="C58:F58"/>
    <mergeCell ref="G58:J58"/>
    <mergeCell ref="K58:L58"/>
    <mergeCell ref="M58:N58"/>
    <mergeCell ref="O58:P58"/>
    <mergeCell ref="A51:B56"/>
    <mergeCell ref="C51:Q51"/>
    <mergeCell ref="S51:T56"/>
    <mergeCell ref="U51:AI51"/>
    <mergeCell ref="D52:Q52"/>
    <mergeCell ref="V52:AI52"/>
    <mergeCell ref="D53:Q53"/>
    <mergeCell ref="V53:AI53"/>
    <mergeCell ref="D54:Q54"/>
    <mergeCell ref="V54:AI54"/>
    <mergeCell ref="M42:P42"/>
    <mergeCell ref="AE42:AH42"/>
    <mergeCell ref="A43:C45"/>
    <mergeCell ref="K43:K49"/>
    <mergeCell ref="L43:L49"/>
    <mergeCell ref="S43:U45"/>
    <mergeCell ref="AC43:AC49"/>
    <mergeCell ref="AD43:AD49"/>
    <mergeCell ref="A34:A36"/>
    <mergeCell ref="S34:S36"/>
    <mergeCell ref="A37:A39"/>
    <mergeCell ref="S37:S39"/>
    <mergeCell ref="A40:B40"/>
    <mergeCell ref="S40:T40"/>
    <mergeCell ref="A25:A27"/>
    <mergeCell ref="S25:S27"/>
    <mergeCell ref="A28:A30"/>
    <mergeCell ref="S28:S30"/>
    <mergeCell ref="A31:A33"/>
    <mergeCell ref="S31:S33"/>
    <mergeCell ref="AG17:AH17"/>
    <mergeCell ref="AI17:AI18"/>
    <mergeCell ref="A19:A21"/>
    <mergeCell ref="S19:S21"/>
    <mergeCell ref="A22:A24"/>
    <mergeCell ref="S22:S24"/>
    <mergeCell ref="Q17:Q18"/>
    <mergeCell ref="S17:T18"/>
    <mergeCell ref="U17:X17"/>
    <mergeCell ref="Y17:AB17"/>
    <mergeCell ref="AC17:AD17"/>
    <mergeCell ref="AE17:AF17"/>
    <mergeCell ref="D15:Q15"/>
    <mergeCell ref="V15:AI15"/>
    <mergeCell ref="A17:B18"/>
    <mergeCell ref="C17:F17"/>
    <mergeCell ref="G17:J17"/>
    <mergeCell ref="K17:L17"/>
    <mergeCell ref="M17:N17"/>
    <mergeCell ref="O17:P17"/>
    <mergeCell ref="A10:B15"/>
    <mergeCell ref="C10:Q10"/>
    <mergeCell ref="S10:T15"/>
    <mergeCell ref="U10:AI10"/>
    <mergeCell ref="D11:Q11"/>
    <mergeCell ref="V11:AI11"/>
    <mergeCell ref="D12:Q12"/>
    <mergeCell ref="V12:AI12"/>
    <mergeCell ref="D13:Q13"/>
    <mergeCell ref="V13:AI13"/>
    <mergeCell ref="M1:P1"/>
    <mergeCell ref="AE1:AH1"/>
    <mergeCell ref="A2:C4"/>
    <mergeCell ref="K2:K8"/>
    <mergeCell ref="L2:L8"/>
    <mergeCell ref="S2:U4"/>
    <mergeCell ref="AC2:AC8"/>
    <mergeCell ref="AD2:AD8"/>
    <mergeCell ref="D14:Q14"/>
    <mergeCell ref="V14:AI14"/>
  </mergeCells>
  <conditionalFormatting sqref="AD2">
    <cfRule type="cellIs" dxfId="77" priority="105" operator="notEqual">
      <formula>0</formula>
    </cfRule>
  </conditionalFormatting>
  <conditionalFormatting sqref="L2">
    <cfRule type="cellIs" dxfId="76" priority="108" operator="notEqual">
      <formula>0</formula>
    </cfRule>
  </conditionalFormatting>
  <conditionalFormatting sqref="F3">
    <cfRule type="cellIs" dxfId="75" priority="107" operator="notEqual">
      <formula>IF(OR(COUNT(C19:C21)&lt;&gt;0,COUNT(G19:G21)&lt;&gt;0),1,0)+IF(OR(COUNT(C22:C24)&lt;&gt;0,COUNT(G22:G24)&lt;&gt;0),1,0)+IF(OR(COUNT(C25:C27)&lt;&gt;0,COUNT(G25:G27)&lt;&gt;0),1,0)+IF(OR(COUNT(C28:C30)&lt;&gt;0,COUNT(G28:G30)&lt;&gt;0),1,0)+IF(OR(COUNT(C31:C33)&lt;&gt;0,COUNT(G31:G33)&lt;&gt;0),1,0)+IF(OR(COUNT(C34:C36)&lt;&gt;0,COUNT(G34:G36)&lt;&gt;0),1,0)+IF(OR(COUNT(C37:C39)&lt;&gt;0,COUNT(G37:G39)&lt;&gt;0),1,0)</formula>
    </cfRule>
  </conditionalFormatting>
  <conditionalFormatting sqref="X3">
    <cfRule type="cellIs" dxfId="74" priority="106" operator="notEqual">
      <formula>IF(OR(COUNT(U19:U21)&lt;&gt;0,COUNT(Y19:Y21)&lt;&gt;0),1,0)+IF(OR(COUNT(U22:U24)&lt;&gt;0,COUNT(Y22:Y24)&lt;&gt;0),1,0)+IF(OR(COUNT(U25:U27)&lt;&gt;0,COUNT(Y25:Y27)&lt;&gt;0),1,0)+IF(OR(COUNT(U28:U30)&lt;&gt;0,COUNT(Y28:Y30)&lt;&gt;0),1,0)+IF(OR(COUNT(U31:U33)&lt;&gt;0,COUNT(Y31:Y33)&lt;&gt;0),1,0)+IF(OR(COUNT(U34:U36)&lt;&gt;0,COUNT(Y34:Y36)&lt;&gt;0),1,0)+IF(OR(COUNT(U37:U39)&lt;&gt;0,COUNT(Y37:Y39)&lt;&gt;0),1,0)</formula>
    </cfRule>
  </conditionalFormatting>
  <conditionalFormatting sqref="C40">
    <cfRule type="cellIs" dxfId="73" priority="82" operator="between">
      <formula>0.9*SUM($C$19:$C$39)</formula>
      <formula>1.1*SUM($C$19:$C$39)</formula>
    </cfRule>
  </conditionalFormatting>
  <conditionalFormatting sqref="K40">
    <cfRule type="cellIs" dxfId="72" priority="81" operator="between">
      <formula>0.9*SUM(K19:K39)</formula>
      <formula>1.1*SUM(K19:K39)</formula>
    </cfRule>
  </conditionalFormatting>
  <conditionalFormatting sqref="M40">
    <cfRule type="cellIs" dxfId="71" priority="80" operator="between">
      <formula>0.9*SUM(M19:M39)</formula>
      <formula>1.1*SUM(M19:M39)</formula>
    </cfRule>
  </conditionalFormatting>
  <conditionalFormatting sqref="O40">
    <cfRule type="cellIs" dxfId="70" priority="79" operator="between">
      <formula>0.9*SUM(O19:O39)</formula>
      <formula>1.1*SUM(O19:O39)</formula>
    </cfRule>
  </conditionalFormatting>
  <conditionalFormatting sqref="I40">
    <cfRule type="cellIs" dxfId="69" priority="78" operator="between">
      <formula>0.9*$G$40</formula>
      <formula>1.1*$G$40</formula>
    </cfRule>
  </conditionalFormatting>
  <conditionalFormatting sqref="L40">
    <cfRule type="cellIs" dxfId="68" priority="77" operator="between">
      <formula>0.9*$K$40</formula>
      <formula>1.1*$K$40</formula>
    </cfRule>
  </conditionalFormatting>
  <conditionalFormatting sqref="N40">
    <cfRule type="cellIs" dxfId="67" priority="76" operator="between">
      <formula>0.9*$M$40</formula>
      <formula>1.1*$M$40</formula>
    </cfRule>
  </conditionalFormatting>
  <conditionalFormatting sqref="P40">
    <cfRule type="cellIs" dxfId="66" priority="75" operator="between">
      <formula>0.9*$O$40</formula>
      <formula>1.1*$O$40</formula>
    </cfRule>
  </conditionalFormatting>
  <conditionalFormatting sqref="U40">
    <cfRule type="cellIs" dxfId="65" priority="74" operator="between">
      <formula>0.9*SUM(U19:U39)</formula>
      <formula>1.1*SUM(U19:U39)</formula>
    </cfRule>
  </conditionalFormatting>
  <conditionalFormatting sqref="Y40">
    <cfRule type="cellIs" dxfId="64" priority="73" operator="between">
      <formula>0.9*SUM(Y19:Y39)</formula>
      <formula>1.1*SUM(U19:Y39)</formula>
    </cfRule>
  </conditionalFormatting>
  <conditionalFormatting sqref="AC40">
    <cfRule type="cellIs" dxfId="63" priority="72" operator="between">
      <formula>0.9*SUM(AC19:AC39)</formula>
      <formula>1.1*SUM(AC19:AC39)</formula>
    </cfRule>
  </conditionalFormatting>
  <conditionalFormatting sqref="AE40">
    <cfRule type="cellIs" dxfId="62" priority="71" operator="between">
      <formula>0.9*SUM(AE19:AE39)</formula>
      <formula>1.1*SUM(AE19:AE39)</formula>
    </cfRule>
  </conditionalFormatting>
  <conditionalFormatting sqref="AG40">
    <cfRule type="cellIs" dxfId="61" priority="70" operator="between">
      <formula>0.9*SUM(AG19:AG39)</formula>
      <formula>1.1*SUM(AG19:AG39)</formula>
    </cfRule>
  </conditionalFormatting>
  <conditionalFormatting sqref="W40">
    <cfRule type="cellIs" dxfId="60" priority="69" operator="between">
      <formula>0.9*$U$40</formula>
      <formula>1.1*$U$40</formula>
    </cfRule>
  </conditionalFormatting>
  <conditionalFormatting sqref="AA40">
    <cfRule type="cellIs" dxfId="59" priority="68" operator="between">
      <formula>0.9*$Y$40</formula>
      <formula>1.1*$Y$40</formula>
    </cfRule>
  </conditionalFormatting>
  <conditionalFormatting sqref="AD40">
    <cfRule type="cellIs" dxfId="58" priority="67" operator="between">
      <formula>0.9*$AC$40</formula>
      <formula>1.1*$AC$40</formula>
    </cfRule>
  </conditionalFormatting>
  <conditionalFormatting sqref="AF40">
    <cfRule type="cellIs" dxfId="57" priority="66" operator="between">
      <formula>0.9*$AE$40</formula>
      <formula>1.1*$AE$40</formula>
    </cfRule>
  </conditionalFormatting>
  <conditionalFormatting sqref="AH40">
    <cfRule type="cellIs" dxfId="56" priority="65" operator="between">
      <formula>0.9*$AG$40</formula>
      <formula>1.1*$AG$40</formula>
    </cfRule>
  </conditionalFormatting>
  <conditionalFormatting sqref="G40">
    <cfRule type="cellIs" dxfId="55" priority="64" operator="between">
      <formula>0.9*SUM($G$19:$G$39)</formula>
      <formula>1.1*SUM($G$19:$G$39)</formula>
    </cfRule>
  </conditionalFormatting>
  <conditionalFormatting sqref="E40">
    <cfRule type="cellIs" dxfId="54" priority="63" operator="between">
      <formula>0.9*$C$40</formula>
      <formula>1.1*$C$40</formula>
    </cfRule>
  </conditionalFormatting>
  <conditionalFormatting sqref="C81">
    <cfRule type="cellIs" dxfId="53" priority="62" operator="between">
      <formula>0.9*SUM(C60:C80)</formula>
      <formula>1.1*SUM(C60:C80)</formula>
    </cfRule>
  </conditionalFormatting>
  <conditionalFormatting sqref="G81">
    <cfRule type="cellIs" dxfId="52" priority="61" operator="between">
      <formula>0.9*SUM(G60:G80)</formula>
      <formula>1.1*SUM(G60:G80)</formula>
    </cfRule>
  </conditionalFormatting>
  <conditionalFormatting sqref="K81">
    <cfRule type="cellIs" dxfId="51" priority="60" operator="between">
      <formula>0.9*SUM(K60:K80)</formula>
      <formula>1.1*SUM(K60:K80)</formula>
    </cfRule>
  </conditionalFormatting>
  <conditionalFormatting sqref="M81">
    <cfRule type="cellIs" dxfId="50" priority="59" operator="between">
      <formula>0.9*SUM(M60:M80)</formula>
      <formula>1.1*SUM(M60:M80)</formula>
    </cfRule>
  </conditionalFormatting>
  <conditionalFormatting sqref="O81">
    <cfRule type="cellIs" dxfId="49" priority="58" operator="between">
      <formula>0.9*SUM(O60:O80)</formula>
      <formula>1.1*SUM(O60:O80)</formula>
    </cfRule>
  </conditionalFormatting>
  <conditionalFormatting sqref="E81">
    <cfRule type="cellIs" dxfId="48" priority="57" operator="between">
      <formula>0.9*$C$81</formula>
      <formula>1.1*$C$81</formula>
    </cfRule>
  </conditionalFormatting>
  <conditionalFormatting sqref="I81">
    <cfRule type="cellIs" dxfId="47" priority="56" operator="between">
      <formula>0.9*$G$81</formula>
      <formula>1.1*$G$81</formula>
    </cfRule>
  </conditionalFormatting>
  <conditionalFormatting sqref="L81">
    <cfRule type="cellIs" dxfId="46" priority="55" operator="between">
      <formula>0.9*$K$81</formula>
      <formula>1.1*$K$81</formula>
    </cfRule>
  </conditionalFormatting>
  <conditionalFormatting sqref="N81">
    <cfRule type="cellIs" dxfId="45" priority="54" operator="between">
      <formula>0.9*$M$81</formula>
      <formula>1.1*$M$81</formula>
    </cfRule>
  </conditionalFormatting>
  <conditionalFormatting sqref="P81">
    <cfRule type="cellIs" dxfId="44" priority="53" operator="between">
      <formula>0.9*$O$81</formula>
      <formula>1.1*$O$81</formula>
    </cfRule>
  </conditionalFormatting>
  <conditionalFormatting sqref="U81">
    <cfRule type="cellIs" dxfId="43" priority="52" operator="between">
      <formula>0.9*SUM(U60:U80)</formula>
      <formula>1.1*SUM(U60:U80)</formula>
    </cfRule>
  </conditionalFormatting>
  <conditionalFormatting sqref="Y81">
    <cfRule type="cellIs" dxfId="42" priority="51" operator="between">
      <formula>0.9*SUM(Y60:Y80)</formula>
      <formula>1.1*SUM(Y60:Y80)</formula>
    </cfRule>
  </conditionalFormatting>
  <conditionalFormatting sqref="AC81">
    <cfRule type="cellIs" dxfId="41" priority="50" operator="between">
      <formula>0.9*SUM(AC60:AC80)</formula>
      <formula>1.1*SUM(AC60:AC80)</formula>
    </cfRule>
  </conditionalFormatting>
  <conditionalFormatting sqref="AE81">
    <cfRule type="cellIs" dxfId="40" priority="49" operator="between">
      <formula>0.9*SUM(AE60:AE80)</formula>
      <formula>1.1*SUM(AE60:AE80)</formula>
    </cfRule>
  </conditionalFormatting>
  <conditionalFormatting sqref="AG81">
    <cfRule type="cellIs" dxfId="39" priority="48" operator="between">
      <formula>0.9*SUM(AG60:AG80)</formula>
      <formula>1.1*SUM(AG60:AG80)</formula>
    </cfRule>
  </conditionalFormatting>
  <conditionalFormatting sqref="W81">
    <cfRule type="cellIs" dxfId="38" priority="47" operator="between">
      <formula>0.9*$U$81</formula>
      <formula>1.1*$U$81</formula>
    </cfRule>
  </conditionalFormatting>
  <conditionalFormatting sqref="AA81">
    <cfRule type="cellIs" dxfId="37" priority="46" operator="between">
      <formula>0.9*$Y$81</formula>
      <formula>1.1*$Y$81</formula>
    </cfRule>
  </conditionalFormatting>
  <conditionalFormatting sqref="AD81">
    <cfRule type="cellIs" dxfId="36" priority="45" operator="between">
      <formula>0.9*$AC$81</formula>
      <formula>1.1*$AC$81</formula>
    </cfRule>
  </conditionalFormatting>
  <conditionalFormatting sqref="AF81">
    <cfRule type="cellIs" dxfId="35" priority="44" operator="between">
      <formula>0.9*$AE$81</formula>
      <formula>1.1*$AE$81</formula>
    </cfRule>
  </conditionalFormatting>
  <conditionalFormatting sqref="AH81">
    <cfRule type="cellIs" dxfId="34" priority="43" operator="between">
      <formula>0.9*$AG$81</formula>
      <formula>1.1*$AG$81</formula>
    </cfRule>
  </conditionalFormatting>
  <conditionalFormatting sqref="X5">
    <cfRule type="cellIs" dxfId="33" priority="40" operator="notEqual">
      <formula>COUNT($AC$19:$AC$39)</formula>
    </cfRule>
  </conditionalFormatting>
  <conditionalFormatting sqref="F5">
    <cfRule type="cellIs" dxfId="32" priority="39" operator="notEqual">
      <formula>COUNT($K$19:$K$39)</formula>
    </cfRule>
  </conditionalFormatting>
  <conditionalFormatting sqref="F44">
    <cfRule type="cellIs" dxfId="31" priority="38" operator="notEqual">
      <formula>IF(OR(COUNT(C60:C62)&lt;&gt;0,COUNT(G60:G62)&lt;&gt;0),1,0)+IF(OR(COUNT(C63:C65)&lt;&gt;0,COUNT(G63:G65)&lt;&gt;0),1,0)+IF(OR(COUNT(C66:C68)&lt;&gt;0,COUNT(G66:G68)&lt;&gt;0),1,0)+IF(OR(COUNT(C69:C71)&lt;&gt;0,COUNT(G69:G71)&lt;&gt;0),1,0)+IF(OR(COUNT(C72:C74)&lt;&gt;0,COUNT(G72:G74)&lt;&gt;0),1,0)+IF(OR(COUNT(C75:C77)&lt;&gt;0,COUNT(G75:G77)&lt;&gt;0),1,0)+IF(OR(COUNT(C78:C80)&lt;&gt;0,COUNT(G78:G80)&lt;&gt;0),1,0)</formula>
    </cfRule>
  </conditionalFormatting>
  <conditionalFormatting sqref="X44">
    <cfRule type="cellIs" dxfId="30" priority="37" operator="notEqual">
      <formula>IF(OR(COUNT(U60:U62)&lt;&gt;0,COUNT(Y60:Y62)&lt;&gt;0),1,0)+IF(OR(COUNT(U63:U65)&lt;&gt;0,COUNT(Y63:Y65)&lt;&gt;0),1,0)+IF(OR(COUNT(U66:U68)&lt;&gt;0,COUNT(Y66:Y68)&lt;&gt;0),1,0)+IF(OR(COUNT(U69:U71)&lt;&gt;0,COUNT(Y69:Y71)&lt;&gt;0),1,0)+IF(OR(COUNT(U72:U74)&lt;&gt;0,COUNT(Y72:Y74)&lt;&gt;0),1,0)+IF(OR(COUNT(U75:U77)&lt;&gt;0,COUNT(Y75:Y77)&lt;&gt;0),1,0)+IF(OR(COUNT(U78:U80)&lt;&gt;0,COUNT(Y78:Y80)&lt;&gt;0),1,0)</formula>
    </cfRule>
  </conditionalFormatting>
  <conditionalFormatting sqref="AD43">
    <cfRule type="cellIs" dxfId="29" priority="35" operator="notEqual">
      <formula>0</formula>
    </cfRule>
  </conditionalFormatting>
  <conditionalFormatting sqref="L43">
    <cfRule type="cellIs" dxfId="28" priority="36" operator="notEqual">
      <formula>0</formula>
    </cfRule>
  </conditionalFormatting>
  <conditionalFormatting sqref="X46">
    <cfRule type="cellIs" dxfId="27" priority="34" operator="notEqual">
      <formula>COUNT($AC$60:$AC$80)</formula>
    </cfRule>
  </conditionalFormatting>
  <conditionalFormatting sqref="F46">
    <cfRule type="cellIs" dxfId="26" priority="33" operator="notEqual">
      <formula>COUNT($K$60:$K$80)</formula>
    </cfRule>
  </conditionalFormatting>
  <dataValidations count="3">
    <dataValidation type="decimal" allowBlank="1" showInputMessage="1" showErrorMessage="1" error="Must be blank or values between 0 an 100 inclusice." sqref="Q19:Q39 AI19:AI39 Q60:Q80 AI60:AI80" xr:uid="{9FE3ADA1-E4F1-4BA8-AB92-37B55922E850}">
      <formula1>0</formula1>
      <formula2>100</formula2>
    </dataValidation>
    <dataValidation type="whole" errorStyle="warning" allowBlank="1" showInputMessage="1" showErrorMessage="1" promptTitle="Integers" prompt="Must be an integer between 1 and 52 inclusive." sqref="W2 E2 E43 W43" xr:uid="{F966C200-5248-40B3-9581-9F1F5B20B856}">
      <formula1>1</formula1>
      <formula2>52</formula2>
    </dataValidation>
    <dataValidation type="list" allowBlank="1" showInputMessage="1" showErrorMessage="1" promptTitle="Phases" sqref="A100:B103 A93:B94 A97:B97" xr:uid="{711E0388-5204-4293-A103-E21A13F02EDF}">
      <formula1>$A$89:$A$103</formula1>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27" operator="containsText" id="{7EAB7B04-6145-4E25-8997-87211E934A50}">
            <xm:f>NOT(ISERROR(SEARCH($BH$7,E4)))</xm:f>
            <xm:f>$BH$7</xm:f>
            <x14:dxf>
              <fill>
                <patternFill>
                  <bgColor rgb="FF00B050"/>
                </patternFill>
              </fill>
            </x14:dxf>
          </x14:cfRule>
          <x14:cfRule type="containsText" priority="28" operator="containsText" id="{354C9081-4E64-452E-B9BA-A38663CC927B}">
            <xm:f>NOT(ISERROR(SEARCH($BH$6,E4)))</xm:f>
            <xm:f>$BH$6</xm:f>
            <x14:dxf>
              <fill>
                <patternFill>
                  <bgColor theme="3" tint="0.79998168889431442"/>
                </patternFill>
              </fill>
            </x14:dxf>
          </x14:cfRule>
          <x14:cfRule type="containsText" priority="29" operator="containsText" id="{489D9EA3-282C-49BA-A2F1-842E7EC70E8B}">
            <xm:f>NOT(ISERROR(SEARCH($BH$5,E4)))</xm:f>
            <xm:f>$BH$5</xm:f>
            <x14:dxf>
              <fill>
                <patternFill>
                  <bgColor rgb="FF92D050"/>
                </patternFill>
              </fill>
            </x14:dxf>
          </x14:cfRule>
          <x14:cfRule type="containsText" priority="30" operator="containsText" id="{2B4CAF9C-D6BF-4419-919A-B62EA2E964D9}">
            <xm:f>NOT(ISERROR(SEARCH($BH$4,E4)))</xm:f>
            <xm:f>$BH$4</xm:f>
            <x14:dxf>
              <fill>
                <patternFill>
                  <bgColor rgb="FF66FF66"/>
                </patternFill>
              </fill>
            </x14:dxf>
          </x14:cfRule>
          <x14:cfRule type="containsText" priority="31" operator="containsText" id="{CB711948-5E74-4528-ACEE-7CCDAC4BE668}">
            <xm:f>NOT(ISERROR(SEARCH($BH$3,E4)))</xm:f>
            <xm:f>$BH$3</xm:f>
            <x14:dxf>
              <fill>
                <patternFill>
                  <bgColor theme="5" tint="0.59996337778862885"/>
                </patternFill>
              </fill>
            </x14:dxf>
          </x14:cfRule>
          <x14:cfRule type="containsText" priority="32" operator="containsText" id="{219EC4A0-42C3-40F4-B7D8-0E47D98B7EB2}">
            <xm:f>NOT(ISERROR(SEARCH($BH$2,E4)))</xm:f>
            <xm:f>$BH$2</xm:f>
            <x14:dxf>
              <fill>
                <patternFill>
                  <bgColor theme="5" tint="0.79998168889431442"/>
                </patternFill>
              </fill>
            </x14:dxf>
          </x14:cfRule>
          <xm:sqref>E4</xm:sqref>
        </x14:conditionalFormatting>
        <x14:conditionalFormatting xmlns:xm="http://schemas.microsoft.com/office/excel/2006/main">
          <x14:cfRule type="containsText" priority="21" operator="containsText" id="{1D174457-8264-478C-A374-C1459C0EA1D0}">
            <xm:f>NOT(ISERROR(SEARCH($BH$7,W4)))</xm:f>
            <xm:f>$BH$7</xm:f>
            <x14:dxf>
              <fill>
                <patternFill>
                  <bgColor rgb="FF00B050"/>
                </patternFill>
              </fill>
            </x14:dxf>
          </x14:cfRule>
          <x14:cfRule type="containsText" priority="22" operator="containsText" id="{147631EE-0292-4D90-AEB6-32E06530ACFD}">
            <xm:f>NOT(ISERROR(SEARCH($BH$6,W4)))</xm:f>
            <xm:f>$BH$6</xm:f>
            <x14:dxf>
              <fill>
                <patternFill>
                  <bgColor theme="3" tint="0.79998168889431442"/>
                </patternFill>
              </fill>
            </x14:dxf>
          </x14:cfRule>
          <x14:cfRule type="containsText" priority="23" operator="containsText" id="{D5D7DD6C-6EE1-4873-82EE-B902DFE2AE2C}">
            <xm:f>NOT(ISERROR(SEARCH($BH$5,W4)))</xm:f>
            <xm:f>$BH$5</xm:f>
            <x14:dxf>
              <fill>
                <patternFill>
                  <bgColor rgb="FF92D050"/>
                </patternFill>
              </fill>
            </x14:dxf>
          </x14:cfRule>
          <x14:cfRule type="containsText" priority="24" operator="containsText" id="{8A9799A3-A2A4-4359-A824-5053FCB4AFBA}">
            <xm:f>NOT(ISERROR(SEARCH($BH$4,W4)))</xm:f>
            <xm:f>$BH$4</xm:f>
            <x14:dxf>
              <fill>
                <patternFill>
                  <bgColor rgb="FF66FF66"/>
                </patternFill>
              </fill>
            </x14:dxf>
          </x14:cfRule>
          <x14:cfRule type="containsText" priority="25" operator="containsText" id="{AF43B610-6B00-43B3-8249-EFF72CB7E0B9}">
            <xm:f>NOT(ISERROR(SEARCH($BH$3,W4)))</xm:f>
            <xm:f>$BH$3</xm:f>
            <x14:dxf>
              <fill>
                <patternFill>
                  <bgColor theme="5" tint="0.59996337778862885"/>
                </patternFill>
              </fill>
            </x14:dxf>
          </x14:cfRule>
          <x14:cfRule type="containsText" priority="26" operator="containsText" id="{FFC82A95-E8FE-4CB2-A3E1-CDC912921D13}">
            <xm:f>NOT(ISERROR(SEARCH($BH$2,W4)))</xm:f>
            <xm:f>$BH$2</xm:f>
            <x14:dxf>
              <fill>
                <patternFill>
                  <bgColor theme="5" tint="0.79998168889431442"/>
                </patternFill>
              </fill>
            </x14:dxf>
          </x14:cfRule>
          <xm:sqref>W4</xm:sqref>
        </x14:conditionalFormatting>
        <x14:conditionalFormatting xmlns:xm="http://schemas.microsoft.com/office/excel/2006/main">
          <x14:cfRule type="containsText" priority="15" operator="containsText" id="{9CEC5C5A-80B7-43D4-81A0-B1BC7C2EA53D}">
            <xm:f>NOT(ISERROR(SEARCH($BH$7,E45)))</xm:f>
            <xm:f>$BH$7</xm:f>
            <x14:dxf>
              <fill>
                <patternFill>
                  <bgColor rgb="FF00B050"/>
                </patternFill>
              </fill>
            </x14:dxf>
          </x14:cfRule>
          <x14:cfRule type="containsText" priority="16" operator="containsText" id="{E45B45BE-C68B-4BA2-BA03-8973B8DB10ED}">
            <xm:f>NOT(ISERROR(SEARCH($BH$6,E45)))</xm:f>
            <xm:f>$BH$6</xm:f>
            <x14:dxf>
              <fill>
                <patternFill>
                  <bgColor theme="3" tint="0.79998168889431442"/>
                </patternFill>
              </fill>
            </x14:dxf>
          </x14:cfRule>
          <x14:cfRule type="containsText" priority="17" operator="containsText" id="{15DE4F2F-6C48-4469-8C5B-9FA95D8DD413}">
            <xm:f>NOT(ISERROR(SEARCH($BH$5,E45)))</xm:f>
            <xm:f>$BH$5</xm:f>
            <x14:dxf>
              <fill>
                <patternFill>
                  <bgColor rgb="FF92D050"/>
                </patternFill>
              </fill>
            </x14:dxf>
          </x14:cfRule>
          <x14:cfRule type="containsText" priority="18" operator="containsText" id="{C68286CB-1780-42D9-8AD2-15F6A77053D6}">
            <xm:f>NOT(ISERROR(SEARCH($BH$4,E45)))</xm:f>
            <xm:f>$BH$4</xm:f>
            <x14:dxf>
              <fill>
                <patternFill>
                  <bgColor rgb="FF66FF66"/>
                </patternFill>
              </fill>
            </x14:dxf>
          </x14:cfRule>
          <x14:cfRule type="containsText" priority="19" operator="containsText" id="{664FFCD7-EBFC-430D-BCBC-108F300A74F4}">
            <xm:f>NOT(ISERROR(SEARCH($BH$3,E45)))</xm:f>
            <xm:f>$BH$3</xm:f>
            <x14:dxf>
              <fill>
                <patternFill>
                  <bgColor theme="5" tint="0.59996337778862885"/>
                </patternFill>
              </fill>
            </x14:dxf>
          </x14:cfRule>
          <x14:cfRule type="containsText" priority="20" operator="containsText" id="{8D182C07-21A8-4C86-A2EF-7016551AAFD4}">
            <xm:f>NOT(ISERROR(SEARCH($BH$2,E45)))</xm:f>
            <xm:f>$BH$2</xm:f>
            <x14:dxf>
              <fill>
                <patternFill>
                  <bgColor theme="5" tint="0.79998168889431442"/>
                </patternFill>
              </fill>
            </x14:dxf>
          </x14:cfRule>
          <xm:sqref>E45</xm:sqref>
        </x14:conditionalFormatting>
        <x14:conditionalFormatting xmlns:xm="http://schemas.microsoft.com/office/excel/2006/main">
          <x14:cfRule type="containsText" priority="8" operator="containsText" id="{E92C5DDA-73AF-4073-8BB1-FE4B0E8C2E53}">
            <xm:f>NOT(ISERROR(SEARCH($BG$4,E4)))</xm:f>
            <xm:f>$BG$4</xm:f>
            <x14:dxf>
              <fill>
                <patternFill patternType="none">
                  <bgColor auto="1"/>
                </patternFill>
              </fill>
            </x14:dxf>
          </x14:cfRule>
          <xm:sqref>E4 W4 E45</xm:sqref>
        </x14:conditionalFormatting>
        <x14:conditionalFormatting xmlns:xm="http://schemas.microsoft.com/office/excel/2006/main">
          <x14:cfRule type="containsText" priority="2" operator="containsText" id="{71F1A006-22FA-40E4-A737-402B233CD85E}">
            <xm:f>NOT(ISERROR(SEARCH($BH$7,W45)))</xm:f>
            <xm:f>$BH$7</xm:f>
            <x14:dxf>
              <fill>
                <patternFill>
                  <bgColor theme="6" tint="-0.24994659260841701"/>
                </patternFill>
              </fill>
            </x14:dxf>
          </x14:cfRule>
          <x14:cfRule type="containsText" priority="3" operator="containsText" id="{F8D7746E-279C-4AA4-9D49-5EF76C54AF69}">
            <xm:f>NOT(ISERROR(SEARCH($BH$6,W45)))</xm:f>
            <xm:f>$BH$6</xm:f>
            <x14:dxf>
              <fill>
                <patternFill>
                  <bgColor theme="3" tint="0.79998168889431442"/>
                </patternFill>
              </fill>
            </x14:dxf>
          </x14:cfRule>
          <x14:cfRule type="containsText" priority="4" operator="containsText" id="{0A749928-0415-4E83-BE12-30FEDFD6B6EE}">
            <xm:f>NOT(ISERROR(SEARCH($BH$5,W45)))</xm:f>
            <xm:f>$BH$5</xm:f>
            <x14:dxf>
              <fill>
                <patternFill>
                  <bgColor rgb="FF92D050"/>
                </patternFill>
              </fill>
            </x14:dxf>
          </x14:cfRule>
          <x14:cfRule type="containsText" priority="5" operator="containsText" id="{0C550C87-813F-4A3E-86F1-483C1C164AFB}">
            <xm:f>NOT(ISERROR(SEARCH($BH$4,W45)))</xm:f>
            <xm:f>$BH$4</xm:f>
            <x14:dxf>
              <fill>
                <patternFill>
                  <bgColor rgb="FF66FF66"/>
                </patternFill>
              </fill>
            </x14:dxf>
          </x14:cfRule>
          <x14:cfRule type="containsText" priority="6" operator="containsText" id="{937F554A-3D8C-41AF-A05C-E1A60A022A01}">
            <xm:f>NOT(ISERROR(SEARCH($BH$3,W45)))</xm:f>
            <xm:f>$BH$3</xm:f>
            <x14:dxf>
              <fill>
                <patternFill>
                  <bgColor theme="5" tint="0.59996337778862885"/>
                </patternFill>
              </fill>
            </x14:dxf>
          </x14:cfRule>
          <x14:cfRule type="containsText" priority="7" operator="containsText" id="{7939DC94-A294-4633-9371-9FC78B2482CC}">
            <xm:f>NOT(ISERROR(SEARCH($BH$2,W45)))</xm:f>
            <xm:f>$BH$2</xm:f>
            <x14:dxf>
              <fill>
                <patternFill>
                  <bgColor theme="5" tint="0.79998168889431442"/>
                </patternFill>
              </fill>
            </x14:dxf>
          </x14:cfRule>
          <x14:cfRule type="containsText" priority="1" operator="containsText" id="{648F13C0-9517-4678-9A41-4863B9CF36E6}">
            <xm:f>NOT(ISERROR(SEARCH($BG$4,W45)))</xm:f>
            <xm:f>$BG$4</xm:f>
            <x14:dxf>
              <fill>
                <patternFill patternType="none">
                  <bgColor auto="1"/>
                </patternFill>
              </fill>
            </x14:dxf>
          </x14:cfRule>
          <xm:sqref>W45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79196150-3D29-42B8-A939-C00205EA4E0F}">
          <x14:formula1>
            <xm:f>'Basic Athlete Data'!$K$34:$K$47</xm:f>
          </x14:formula1>
          <xm:sqref>M2:M8 O2:O8 AE2:AE8 AG2:AG8 O43:O49 M43:M49 AE43:AE49 AG43:AG49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9C4CC-92ED-446A-BA60-76D7EC2E9E95}">
  <sheetPr>
    <tabColor rgb="FF99FF99"/>
  </sheetPr>
  <dimension ref="F1:BJ101"/>
  <sheetViews>
    <sheetView zoomScaleNormal="100" workbookViewId="0"/>
  </sheetViews>
  <sheetFormatPr defaultRowHeight="12.75" x14ac:dyDescent="0.2"/>
  <cols>
    <col min="1" max="1" width="9.140625" customWidth="1"/>
    <col min="5" max="5" width="9.140625" customWidth="1"/>
    <col min="6" max="16" width="9.140625" style="138" customWidth="1"/>
    <col min="17" max="20" width="9.140625" customWidth="1"/>
    <col min="21" max="31" width="9.140625" style="138" customWidth="1"/>
  </cols>
  <sheetData>
    <row r="1" spans="33:62" x14ac:dyDescent="0.2">
      <c r="AG1" s="442"/>
      <c r="AH1" s="773" t="s">
        <v>258</v>
      </c>
      <c r="AI1" s="773"/>
      <c r="AJ1" s="773"/>
      <c r="AK1" s="773"/>
      <c r="AL1" s="773"/>
      <c r="AM1" s="773"/>
      <c r="AN1" s="773"/>
      <c r="AO1" s="773"/>
      <c r="AP1" s="773"/>
      <c r="AQ1" s="773"/>
      <c r="AR1" s="773"/>
      <c r="AS1" s="773"/>
      <c r="AT1" s="773"/>
      <c r="AU1" s="773"/>
      <c r="AV1" s="445"/>
      <c r="AW1" s="773" t="s">
        <v>223</v>
      </c>
      <c r="AX1" s="773"/>
      <c r="AY1" s="773"/>
      <c r="AZ1" s="773"/>
      <c r="BA1" s="773"/>
      <c r="BB1" s="773"/>
      <c r="BC1" s="773"/>
      <c r="BD1" s="773"/>
      <c r="BE1" s="773"/>
      <c r="BF1" s="773"/>
      <c r="BG1" s="773"/>
      <c r="BH1" s="773"/>
      <c r="BI1" s="773"/>
      <c r="BJ1" s="773"/>
    </row>
    <row r="2" spans="33:62" ht="15.75" x14ac:dyDescent="0.25">
      <c r="AG2" s="443"/>
      <c r="AH2" s="443"/>
      <c r="AI2" s="443"/>
      <c r="AJ2" s="443"/>
      <c r="AK2" s="443"/>
      <c r="AL2" s="443"/>
      <c r="AM2" s="443"/>
      <c r="AN2" s="443"/>
      <c r="AO2" s="443"/>
      <c r="AP2" s="443"/>
      <c r="AQ2" s="443"/>
      <c r="AR2" s="443"/>
      <c r="AS2" s="443"/>
      <c r="AT2" s="443"/>
      <c r="AU2" s="443"/>
      <c r="AV2" s="446"/>
      <c r="AW2" s="443" t="s">
        <v>219</v>
      </c>
      <c r="AX2" s="443" t="s">
        <v>220</v>
      </c>
      <c r="AY2" s="443" t="s">
        <v>221</v>
      </c>
      <c r="AZ2" s="443" t="s">
        <v>222</v>
      </c>
      <c r="BA2" s="443" t="s">
        <v>247</v>
      </c>
      <c r="BB2" s="443" t="s">
        <v>248</v>
      </c>
      <c r="BC2" s="443" t="s">
        <v>249</v>
      </c>
      <c r="BD2" s="443" t="s">
        <v>250</v>
      </c>
      <c r="BE2" s="443" t="s">
        <v>251</v>
      </c>
      <c r="BF2" s="443" t="s">
        <v>252</v>
      </c>
      <c r="BG2" s="443" t="s">
        <v>253</v>
      </c>
      <c r="BH2" s="443" t="s">
        <v>254</v>
      </c>
      <c r="BI2" s="443" t="s">
        <v>255</v>
      </c>
      <c r="BJ2" s="443" t="s">
        <v>256</v>
      </c>
    </row>
    <row r="3" spans="33:62" ht="15.75" x14ac:dyDescent="0.25">
      <c r="AG3" s="443" t="s">
        <v>216</v>
      </c>
      <c r="AH3" s="443" t="str">
        <f>Score_1_label</f>
        <v>Series 1</v>
      </c>
      <c r="AI3" s="443" t="str">
        <f>Score_2_label</f>
        <v>Series 2</v>
      </c>
      <c r="AJ3" s="443" t="str">
        <f>Score_3_label</f>
        <v>Series 3</v>
      </c>
      <c r="AK3" s="443" t="str">
        <f>Score_4_label</f>
        <v>Series 4</v>
      </c>
      <c r="AL3" s="443" t="str">
        <f>Score_5_label</f>
        <v>Series 5</v>
      </c>
      <c r="AM3" s="443" t="str">
        <f>Score_6_label</f>
        <v>Series 6</v>
      </c>
      <c r="AN3" s="443" t="str">
        <f>Score_7_label</f>
        <v>Qualifier</v>
      </c>
      <c r="AO3" s="443" t="str">
        <f>Score_8_label</f>
        <v>Kneeling</v>
      </c>
      <c r="AP3" s="443" t="str">
        <f>Score_9_label</f>
        <v>Prone</v>
      </c>
      <c r="AQ3" s="443" t="str">
        <f>Score_10_label</f>
        <v>Standing</v>
      </c>
      <c r="AR3" s="443" t="str">
        <f>Score_11_label</f>
        <v>Qualifier</v>
      </c>
      <c r="AS3" s="443">
        <f>Score_12_label</f>
        <v>0</v>
      </c>
      <c r="AT3" s="443">
        <f>Score_13_label</f>
        <v>0</v>
      </c>
      <c r="AU3" s="443">
        <f>Score_14_label</f>
        <v>0</v>
      </c>
      <c r="AV3" s="446"/>
      <c r="AW3" s="443" t="str">
        <f>Score_1_label</f>
        <v>Series 1</v>
      </c>
      <c r="AX3" s="443" t="str">
        <f>Score_2_label</f>
        <v>Series 2</v>
      </c>
      <c r="AY3" s="443" t="str">
        <f>Score_3_label</f>
        <v>Series 3</v>
      </c>
      <c r="AZ3" s="443" t="str">
        <f>Score_4_label</f>
        <v>Series 4</v>
      </c>
      <c r="BA3" s="443" t="str">
        <f>Score_5_label</f>
        <v>Series 5</v>
      </c>
      <c r="BB3" s="443" t="str">
        <f>Score_6_label</f>
        <v>Series 6</v>
      </c>
      <c r="BC3" s="443" t="str">
        <f>Score_7_label</f>
        <v>Qualifier</v>
      </c>
      <c r="BD3" s="443" t="str">
        <f>Score_8_label</f>
        <v>Kneeling</v>
      </c>
      <c r="BE3" s="443" t="str">
        <f>Score_9_label</f>
        <v>Prone</v>
      </c>
      <c r="BF3" s="443" t="str">
        <f>Score_10_label</f>
        <v>Standing</v>
      </c>
      <c r="BG3" s="443" t="str">
        <f>Score_11_label</f>
        <v>Qualifier</v>
      </c>
      <c r="BH3" s="443">
        <f>Score_12_label</f>
        <v>0</v>
      </c>
      <c r="BI3" s="443">
        <f>Score_13_label</f>
        <v>0</v>
      </c>
      <c r="BJ3" s="443">
        <f>Score_14_label</f>
        <v>0</v>
      </c>
    </row>
    <row r="4" spans="33:62" ht="15.75" x14ac:dyDescent="0.25">
      <c r="AG4" s="443">
        <v>1</v>
      </c>
      <c r="AH4" s="444">
        <f>W01_Score_1</f>
        <v>101.2</v>
      </c>
      <c r="AI4" s="444">
        <f ca="1">W01_Score_2</f>
        <v>98.2</v>
      </c>
      <c r="AJ4" s="444">
        <f ca="1">W01_Score_3</f>
        <v>98.2</v>
      </c>
      <c r="AK4" s="444">
        <f ca="1">W01_Score_4</f>
        <v>103.10000000000001</v>
      </c>
      <c r="AL4" s="444">
        <f ca="1">W01_Score_5</f>
        <v>101.8</v>
      </c>
      <c r="AM4" s="444">
        <f ca="1">W01_Score_6</f>
        <v>100.60000000000001</v>
      </c>
      <c r="AN4" s="444">
        <f ca="1">W01_Score_7</f>
        <v>603.1</v>
      </c>
      <c r="AO4" s="444">
        <f>W01_Score_8</f>
        <v>0</v>
      </c>
      <c r="AP4" s="444">
        <f>W01_Score_9</f>
        <v>0</v>
      </c>
      <c r="AQ4" s="444">
        <f>W01_Score_10</f>
        <v>385</v>
      </c>
      <c r="AR4" s="444">
        <f>W01_Score_11</f>
        <v>0</v>
      </c>
      <c r="AS4" s="444" t="str">
        <f>W01_Score_12</f>
        <v xml:space="preserve">  </v>
      </c>
      <c r="AT4" s="444">
        <f>W01_Score_13</f>
        <v>0</v>
      </c>
      <c r="AU4" s="444">
        <f>W01_Score_14</f>
        <v>0</v>
      </c>
      <c r="AV4" s="447"/>
      <c r="AW4" s="443">
        <f t="shared" ref="AW4:AW35" si="0">IF(VLOOKUP($AG4,$AG$4:$AU$55,2,FALSE)=0,#N/A,VLOOKUP($AG4,$AG$4:$AU$55,2,FALSE))</f>
        <v>101.2</v>
      </c>
      <c r="AX4" s="443">
        <f t="shared" ref="AX4:AX35" ca="1" si="1">IF(VLOOKUP($AG4,$AG$4:$AU$55,3,FALSE)=0,#N/A,VLOOKUP($AG4,$AG$4:$AU$55,3,FALSE))</f>
        <v>98.2</v>
      </c>
      <c r="AY4" s="443">
        <f t="shared" ref="AY4:AY35" ca="1" si="2">IF(VLOOKUP($AG4,$AG$4:$AU$55,4,FALSE)=0,#N/A,VLOOKUP($AG4,$AG$4:$AU$55,4,FALSE))</f>
        <v>98.2</v>
      </c>
      <c r="AZ4" s="443">
        <f t="shared" ref="AZ4:AZ35" ca="1" si="3">IF(VLOOKUP($AG4,$AG$4:$AU$55,5,FALSE)=0,#N/A,VLOOKUP($AG4,$AG$4:$AU$55,5,FALSE))</f>
        <v>103.10000000000001</v>
      </c>
      <c r="BA4" s="443">
        <f t="shared" ref="BA4:BA35" ca="1" si="4">IF(VLOOKUP($AG4,$AG$4:$AU$55,6,FALSE)=0,#N/A,VLOOKUP($AG4,$AG$4:$AU$55,6,FALSE))</f>
        <v>101.8</v>
      </c>
      <c r="BB4" s="443">
        <f t="shared" ref="BB4:BB35" ca="1" si="5">IF(VLOOKUP($AG4,$AG$4:$AU$55,7,FALSE)=0,#N/A,VLOOKUP($AG4,$AG$4:$AU$55,7,FALSE))</f>
        <v>100.60000000000001</v>
      </c>
      <c r="BC4" s="443">
        <f t="shared" ref="BC4:BC35" ca="1" si="6">IF(VLOOKUP($AG4,$AG$4:$AU$55,8,FALSE)=0,#N/A,VLOOKUP($AG4,$AG$4:$AU$55,8,FALSE))</f>
        <v>603.1</v>
      </c>
      <c r="BD4" s="443" t="e">
        <f t="shared" ref="BD4:BD35" si="7">IF(VLOOKUP($AG4,$AG$4:$AU$55,9,FALSE)=0,#N/A,VLOOKUP($AG4,$AG$4:$AU$55,9,FALSE))</f>
        <v>#N/A</v>
      </c>
      <c r="BE4" s="443" t="e">
        <f t="shared" ref="BE4:BE35" si="8">IF(VLOOKUP($AG4,$AG$4:$AU$55,10,FALSE)=0,#N/A,VLOOKUP($AG4,$AG$4:$AU$55,10,FALSE))</f>
        <v>#N/A</v>
      </c>
      <c r="BF4" s="443">
        <f t="shared" ref="BF4:BF35" si="9">IF(VLOOKUP($AG4,$AG$4:$AU$55,11,FALSE)=0,#N/A,VLOOKUP($AG4,$AG$4:$AU$55,11,FALSE))</f>
        <v>385</v>
      </c>
      <c r="BG4" s="443" t="e">
        <f t="shared" ref="BG4:BG35" si="10">IF(VLOOKUP($AG4,$AG$4:$AU$55,12,FALSE)=0,#N/A,VLOOKUP($AG4,$AG$4:$AU$55,12,FALSE))</f>
        <v>#N/A</v>
      </c>
      <c r="BH4" s="443" t="str">
        <f t="shared" ref="BH4:BH35" si="11">IF(VLOOKUP($AG4,$AG$4:$AU$55,13,FALSE)=0,#N/A,VLOOKUP($AG4,$AG$4:$AU$55,13,FALSE))</f>
        <v xml:space="preserve">  </v>
      </c>
      <c r="BI4" s="443" t="e">
        <f t="shared" ref="BI4:BI35" si="12">IF(VLOOKUP($AG4,$AG$4:$AU$55,14,FALSE)=0,#N/A,VLOOKUP($AG4,$AG$4:$AU$55,14,FALSE))</f>
        <v>#N/A</v>
      </c>
      <c r="BJ4" s="443" t="e">
        <f t="shared" ref="BJ4:BJ35" si="13">IF(VLOOKUP($AG4,$AG$4:$AU$55,15,FALSE)=0,#N/A,VLOOKUP($AG4,$AG$4:$AU$55,15,FALSE))</f>
        <v>#N/A</v>
      </c>
    </row>
    <row r="5" spans="33:62" ht="15.75" x14ac:dyDescent="0.25">
      <c r="AG5" s="443">
        <v>2</v>
      </c>
      <c r="AH5" s="444">
        <f>W02_Score_1</f>
        <v>100.8</v>
      </c>
      <c r="AI5" s="444">
        <f ca="1">W02_Score_2</f>
        <v>97.8</v>
      </c>
      <c r="AJ5" s="444">
        <f ca="1">W02_Score_3</f>
        <v>100.5</v>
      </c>
      <c r="AK5" s="444">
        <f ca="1">W02_Score_4</f>
        <v>100.8</v>
      </c>
      <c r="AL5" s="444">
        <f ca="1">W02_Score_5</f>
        <v>101.1</v>
      </c>
      <c r="AM5" s="444">
        <f ca="1">W02_Score_6</f>
        <v>98.7</v>
      </c>
      <c r="AN5" s="444">
        <f ca="1">W02_Score_7</f>
        <v>599.70000000000005</v>
      </c>
      <c r="AO5" s="444">
        <f>W02_Score_8</f>
        <v>389</v>
      </c>
      <c r="AP5" s="444">
        <f>W02_Score_9</f>
        <v>0</v>
      </c>
      <c r="AQ5" s="444">
        <f>W02_Score_10</f>
        <v>384</v>
      </c>
      <c r="AR5" s="444">
        <f>W02_Score_11</f>
        <v>0</v>
      </c>
      <c r="AS5" s="444">
        <f>W02_Score_12</f>
        <v>0</v>
      </c>
      <c r="AT5" s="444">
        <f>W02_Score_13</f>
        <v>0</v>
      </c>
      <c r="AU5" s="444">
        <f>W02_Score_14</f>
        <v>0</v>
      </c>
      <c r="AV5" s="447"/>
      <c r="AW5" s="443">
        <f t="shared" si="0"/>
        <v>100.8</v>
      </c>
      <c r="AX5" s="443">
        <f t="shared" ca="1" si="1"/>
        <v>97.8</v>
      </c>
      <c r="AY5" s="443">
        <f t="shared" ca="1" si="2"/>
        <v>100.5</v>
      </c>
      <c r="AZ5" s="443">
        <f t="shared" ca="1" si="3"/>
        <v>100.8</v>
      </c>
      <c r="BA5" s="443">
        <f t="shared" ca="1" si="4"/>
        <v>101.1</v>
      </c>
      <c r="BB5" s="443">
        <f t="shared" ca="1" si="5"/>
        <v>98.7</v>
      </c>
      <c r="BC5" s="443">
        <f t="shared" ca="1" si="6"/>
        <v>599.70000000000005</v>
      </c>
      <c r="BD5" s="443">
        <f t="shared" si="7"/>
        <v>389</v>
      </c>
      <c r="BE5" s="443" t="e">
        <f t="shared" si="8"/>
        <v>#N/A</v>
      </c>
      <c r="BF5" s="443">
        <f t="shared" si="9"/>
        <v>384</v>
      </c>
      <c r="BG5" s="443" t="e">
        <f t="shared" si="10"/>
        <v>#N/A</v>
      </c>
      <c r="BH5" s="443" t="e">
        <f t="shared" si="11"/>
        <v>#N/A</v>
      </c>
      <c r="BI5" s="443" t="e">
        <f t="shared" si="12"/>
        <v>#N/A</v>
      </c>
      <c r="BJ5" s="443" t="e">
        <f t="shared" si="13"/>
        <v>#N/A</v>
      </c>
    </row>
    <row r="6" spans="33:62" ht="15.75" x14ac:dyDescent="0.25">
      <c r="AG6" s="443">
        <v>3</v>
      </c>
      <c r="AH6" s="444">
        <f>W03_Score_1</f>
        <v>99.6</v>
      </c>
      <c r="AI6" s="444">
        <f ca="1">W03_Score_2</f>
        <v>99.899999999999991</v>
      </c>
      <c r="AJ6" s="444">
        <f ca="1">W03_Score_3</f>
        <v>98.399999999999991</v>
      </c>
      <c r="AK6" s="444">
        <f ca="1">W03_Score_4</f>
        <v>99.6</v>
      </c>
      <c r="AL6" s="444">
        <f ca="1">W03_Score_5</f>
        <v>102.5</v>
      </c>
      <c r="AM6" s="444">
        <f ca="1">W03_Score_6</f>
        <v>97.3</v>
      </c>
      <c r="AN6" s="444">
        <f ca="1">W03_Score_7</f>
        <v>597.29999999999995</v>
      </c>
      <c r="AO6" s="444">
        <f>W03_Score_8</f>
        <v>392</v>
      </c>
      <c r="AP6" s="444">
        <f>W03_Score_9</f>
        <v>0</v>
      </c>
      <c r="AQ6" s="444">
        <f>W03_Score_10</f>
        <v>386</v>
      </c>
      <c r="AR6" s="444">
        <f>W03_Score_11</f>
        <v>0</v>
      </c>
      <c r="AS6" s="444">
        <f>W03_Score_12</f>
        <v>0</v>
      </c>
      <c r="AT6" s="444">
        <f>W03_Score_13</f>
        <v>0</v>
      </c>
      <c r="AU6" s="444">
        <f>W03_Score_14</f>
        <v>0</v>
      </c>
      <c r="AV6" s="447"/>
      <c r="AW6" s="443">
        <f t="shared" si="0"/>
        <v>99.6</v>
      </c>
      <c r="AX6" s="443">
        <f t="shared" ca="1" si="1"/>
        <v>99.899999999999991</v>
      </c>
      <c r="AY6" s="443">
        <f t="shared" ca="1" si="2"/>
        <v>98.399999999999991</v>
      </c>
      <c r="AZ6" s="443">
        <f t="shared" ca="1" si="3"/>
        <v>99.6</v>
      </c>
      <c r="BA6" s="443">
        <f t="shared" ca="1" si="4"/>
        <v>102.5</v>
      </c>
      <c r="BB6" s="443">
        <f t="shared" ca="1" si="5"/>
        <v>97.3</v>
      </c>
      <c r="BC6" s="443">
        <f t="shared" ca="1" si="6"/>
        <v>597.29999999999995</v>
      </c>
      <c r="BD6" s="443">
        <f t="shared" si="7"/>
        <v>392</v>
      </c>
      <c r="BE6" s="443" t="e">
        <f t="shared" si="8"/>
        <v>#N/A</v>
      </c>
      <c r="BF6" s="443">
        <f t="shared" si="9"/>
        <v>386</v>
      </c>
      <c r="BG6" s="443" t="e">
        <f t="shared" si="10"/>
        <v>#N/A</v>
      </c>
      <c r="BH6" s="443" t="e">
        <f t="shared" si="11"/>
        <v>#N/A</v>
      </c>
      <c r="BI6" s="443" t="e">
        <f t="shared" si="12"/>
        <v>#N/A</v>
      </c>
      <c r="BJ6" s="443" t="e">
        <f t="shared" si="13"/>
        <v>#N/A</v>
      </c>
    </row>
    <row r="7" spans="33:62" ht="15.75" x14ac:dyDescent="0.25">
      <c r="AG7" s="443">
        <v>4</v>
      </c>
      <c r="AH7" s="444">
        <f>W04_Score_1</f>
        <v>100.8</v>
      </c>
      <c r="AI7" s="444">
        <f ca="1">W04_Score_2</f>
        <v>98.1</v>
      </c>
      <c r="AJ7" s="444">
        <f ca="1">W04_Score_3</f>
        <v>102</v>
      </c>
      <c r="AK7" s="444">
        <f ca="1">W04_Score_4</f>
        <v>99.3</v>
      </c>
      <c r="AL7" s="444">
        <f ca="1">W04_Score_5</f>
        <v>101.89999999999999</v>
      </c>
      <c r="AM7" s="444">
        <f ca="1">W04_Score_6</f>
        <v>98.5</v>
      </c>
      <c r="AN7" s="444">
        <f ca="1">W04_Score_7</f>
        <v>600.59999999999991</v>
      </c>
      <c r="AO7" s="444">
        <f>W04_Score_8</f>
        <v>393</v>
      </c>
      <c r="AP7" s="444">
        <f>W04_Score_9</f>
        <v>395</v>
      </c>
      <c r="AQ7" s="444">
        <f>W04_Score_10</f>
        <v>388</v>
      </c>
      <c r="AR7" s="444">
        <f>W04_Score_11</f>
        <v>1176</v>
      </c>
      <c r="AS7" s="444">
        <f>W04_Score_12</f>
        <v>0</v>
      </c>
      <c r="AT7" s="444">
        <f>W04_Score_13</f>
        <v>0</v>
      </c>
      <c r="AU7" s="444">
        <f>W04_Score_14</f>
        <v>0</v>
      </c>
      <c r="AV7" s="447"/>
      <c r="AW7" s="443">
        <f t="shared" si="0"/>
        <v>100.8</v>
      </c>
      <c r="AX7" s="443">
        <f t="shared" ca="1" si="1"/>
        <v>98.1</v>
      </c>
      <c r="AY7" s="443">
        <f t="shared" ca="1" si="2"/>
        <v>102</v>
      </c>
      <c r="AZ7" s="443">
        <f t="shared" ca="1" si="3"/>
        <v>99.3</v>
      </c>
      <c r="BA7" s="443">
        <f t="shared" ca="1" si="4"/>
        <v>101.89999999999999</v>
      </c>
      <c r="BB7" s="443">
        <f t="shared" ca="1" si="5"/>
        <v>98.5</v>
      </c>
      <c r="BC7" s="443">
        <f t="shared" ca="1" si="6"/>
        <v>600.59999999999991</v>
      </c>
      <c r="BD7" s="443">
        <f t="shared" si="7"/>
        <v>393</v>
      </c>
      <c r="BE7" s="443">
        <f t="shared" si="8"/>
        <v>395</v>
      </c>
      <c r="BF7" s="443">
        <f t="shared" si="9"/>
        <v>388</v>
      </c>
      <c r="BG7" s="443">
        <f t="shared" si="10"/>
        <v>1176</v>
      </c>
      <c r="BH7" s="443" t="e">
        <f t="shared" si="11"/>
        <v>#N/A</v>
      </c>
      <c r="BI7" s="443" t="e">
        <f t="shared" si="12"/>
        <v>#N/A</v>
      </c>
      <c r="BJ7" s="443" t="e">
        <f t="shared" si="13"/>
        <v>#N/A</v>
      </c>
    </row>
    <row r="8" spans="33:62" ht="15.75" x14ac:dyDescent="0.25">
      <c r="AG8" s="443">
        <v>5</v>
      </c>
      <c r="AH8" s="444">
        <f>W05_Score_1</f>
        <v>102.3</v>
      </c>
      <c r="AI8" s="444">
        <f ca="1">W05_Score_2</f>
        <v>102.7</v>
      </c>
      <c r="AJ8" s="444">
        <f ca="1">W05_Score_3</f>
        <v>104.39999999999999</v>
      </c>
      <c r="AK8" s="444">
        <f ca="1">W05_Score_4</f>
        <v>103.3</v>
      </c>
      <c r="AL8" s="444">
        <f ca="1">W05_Score_5</f>
        <v>102.8</v>
      </c>
      <c r="AM8" s="444">
        <f ca="1">W05_Score_6</f>
        <v>104.3</v>
      </c>
      <c r="AN8" s="444">
        <f ca="1">W05_Score_7</f>
        <v>619.79999999999995</v>
      </c>
      <c r="AO8" s="444">
        <f>W05_Score_8</f>
        <v>390</v>
      </c>
      <c r="AP8" s="444">
        <f>W05_Score_9</f>
        <v>396</v>
      </c>
      <c r="AQ8" s="444">
        <f>W05_Score_10</f>
        <v>385</v>
      </c>
      <c r="AR8" s="444">
        <f>W05_Score_11</f>
        <v>1171</v>
      </c>
      <c r="AS8" s="444">
        <f>W05_Score_12</f>
        <v>0</v>
      </c>
      <c r="AT8" s="444">
        <f>W05_Score_13</f>
        <v>0</v>
      </c>
      <c r="AU8" s="444">
        <f>W05_Score_14</f>
        <v>0</v>
      </c>
      <c r="AV8" s="447"/>
      <c r="AW8" s="443">
        <f t="shared" si="0"/>
        <v>102.3</v>
      </c>
      <c r="AX8" s="443">
        <f t="shared" ca="1" si="1"/>
        <v>102.7</v>
      </c>
      <c r="AY8" s="443">
        <f t="shared" ca="1" si="2"/>
        <v>104.39999999999999</v>
      </c>
      <c r="AZ8" s="443">
        <f t="shared" ca="1" si="3"/>
        <v>103.3</v>
      </c>
      <c r="BA8" s="443">
        <f t="shared" ca="1" si="4"/>
        <v>102.8</v>
      </c>
      <c r="BB8" s="443">
        <f t="shared" ca="1" si="5"/>
        <v>104.3</v>
      </c>
      <c r="BC8" s="443">
        <f t="shared" ca="1" si="6"/>
        <v>619.79999999999995</v>
      </c>
      <c r="BD8" s="443">
        <f t="shared" si="7"/>
        <v>390</v>
      </c>
      <c r="BE8" s="443">
        <f t="shared" si="8"/>
        <v>396</v>
      </c>
      <c r="BF8" s="443">
        <f t="shared" si="9"/>
        <v>385</v>
      </c>
      <c r="BG8" s="443">
        <f t="shared" si="10"/>
        <v>1171</v>
      </c>
      <c r="BH8" s="443" t="e">
        <f t="shared" si="11"/>
        <v>#N/A</v>
      </c>
      <c r="BI8" s="443" t="e">
        <f t="shared" si="12"/>
        <v>#N/A</v>
      </c>
      <c r="BJ8" s="443" t="e">
        <f t="shared" si="13"/>
        <v>#N/A</v>
      </c>
    </row>
    <row r="9" spans="33:62" ht="15.75" x14ac:dyDescent="0.25">
      <c r="AG9" s="443">
        <v>6</v>
      </c>
      <c r="AH9" s="444">
        <f>W06_Score_1</f>
        <v>0</v>
      </c>
      <c r="AI9" s="444">
        <f>W06_Score_2</f>
        <v>0</v>
      </c>
      <c r="AJ9" s="444">
        <f>W06_Score_3</f>
        <v>0</v>
      </c>
      <c r="AK9" s="444">
        <f>W06_Score_4</f>
        <v>0</v>
      </c>
      <c r="AL9" s="444">
        <f>W06_Score_5</f>
        <v>0</v>
      </c>
      <c r="AM9" s="444">
        <f>W06_Score_6</f>
        <v>0</v>
      </c>
      <c r="AN9" s="444">
        <f>W06_Score_7</f>
        <v>0</v>
      </c>
      <c r="AO9" s="444">
        <f>W06_Score_8</f>
        <v>0</v>
      </c>
      <c r="AP9" s="444">
        <f>W06_Score_9</f>
        <v>0</v>
      </c>
      <c r="AQ9" s="444">
        <f>W06_Score_10</f>
        <v>0</v>
      </c>
      <c r="AR9" s="444">
        <f>W06_Score_11</f>
        <v>0</v>
      </c>
      <c r="AS9" s="444">
        <f>W06_Score_12</f>
        <v>0</v>
      </c>
      <c r="AT9" s="444">
        <f>W06_Score_13</f>
        <v>0</v>
      </c>
      <c r="AU9" s="444">
        <f>W06_Score_14</f>
        <v>0</v>
      </c>
      <c r="AV9" s="447"/>
      <c r="AW9" s="443" t="e">
        <f t="shared" si="0"/>
        <v>#N/A</v>
      </c>
      <c r="AX9" s="443" t="e">
        <f t="shared" si="1"/>
        <v>#N/A</v>
      </c>
      <c r="AY9" s="443" t="e">
        <f t="shared" si="2"/>
        <v>#N/A</v>
      </c>
      <c r="AZ9" s="443" t="e">
        <f t="shared" si="3"/>
        <v>#N/A</v>
      </c>
      <c r="BA9" s="443" t="e">
        <f t="shared" si="4"/>
        <v>#N/A</v>
      </c>
      <c r="BB9" s="443" t="e">
        <f t="shared" si="5"/>
        <v>#N/A</v>
      </c>
      <c r="BC9" s="443" t="e">
        <f t="shared" si="6"/>
        <v>#N/A</v>
      </c>
      <c r="BD9" s="443" t="e">
        <f t="shared" si="7"/>
        <v>#N/A</v>
      </c>
      <c r="BE9" s="443" t="e">
        <f t="shared" si="8"/>
        <v>#N/A</v>
      </c>
      <c r="BF9" s="443" t="e">
        <f t="shared" si="9"/>
        <v>#N/A</v>
      </c>
      <c r="BG9" s="443" t="e">
        <f t="shared" si="10"/>
        <v>#N/A</v>
      </c>
      <c r="BH9" s="443" t="e">
        <f t="shared" si="11"/>
        <v>#N/A</v>
      </c>
      <c r="BI9" s="443" t="e">
        <f t="shared" si="12"/>
        <v>#N/A</v>
      </c>
      <c r="BJ9" s="443" t="e">
        <f t="shared" si="13"/>
        <v>#N/A</v>
      </c>
    </row>
    <row r="10" spans="33:62" ht="15.75" x14ac:dyDescent="0.25">
      <c r="AG10" s="443">
        <v>7</v>
      </c>
      <c r="AH10" s="444">
        <f>W07_Score_1</f>
        <v>0</v>
      </c>
      <c r="AI10" s="444">
        <f>W07_Score_2</f>
        <v>0</v>
      </c>
      <c r="AJ10" s="444">
        <f>W07_Score_3</f>
        <v>0</v>
      </c>
      <c r="AK10" s="444">
        <f>W07_Score_4</f>
        <v>0</v>
      </c>
      <c r="AL10" s="444">
        <f>W07_Score_5</f>
        <v>0</v>
      </c>
      <c r="AM10" s="444">
        <f>W07_Score_6</f>
        <v>0</v>
      </c>
      <c r="AN10" s="444">
        <f>W07_Score_7</f>
        <v>0</v>
      </c>
      <c r="AO10" s="444">
        <f>W07_Score_8</f>
        <v>0</v>
      </c>
      <c r="AP10" s="444">
        <f>W07_Score_9</f>
        <v>0</v>
      </c>
      <c r="AQ10" s="444">
        <f>W07_Score_10</f>
        <v>0</v>
      </c>
      <c r="AR10" s="444">
        <f>W07_Score_11</f>
        <v>0</v>
      </c>
      <c r="AS10" s="444">
        <f>W07_Score_12</f>
        <v>0</v>
      </c>
      <c r="AT10" s="444">
        <f>W07_Score_13</f>
        <v>0</v>
      </c>
      <c r="AU10" s="444">
        <f>W07_Score_14</f>
        <v>0</v>
      </c>
      <c r="AV10" s="447"/>
      <c r="AW10" s="443" t="e">
        <f t="shared" si="0"/>
        <v>#N/A</v>
      </c>
      <c r="AX10" s="443" t="e">
        <f t="shared" si="1"/>
        <v>#N/A</v>
      </c>
      <c r="AY10" s="443" t="e">
        <f t="shared" si="2"/>
        <v>#N/A</v>
      </c>
      <c r="AZ10" s="443" t="e">
        <f t="shared" si="3"/>
        <v>#N/A</v>
      </c>
      <c r="BA10" s="443" t="e">
        <f t="shared" si="4"/>
        <v>#N/A</v>
      </c>
      <c r="BB10" s="443" t="e">
        <f t="shared" si="5"/>
        <v>#N/A</v>
      </c>
      <c r="BC10" s="443" t="e">
        <f t="shared" si="6"/>
        <v>#N/A</v>
      </c>
      <c r="BD10" s="443" t="e">
        <f t="shared" si="7"/>
        <v>#N/A</v>
      </c>
      <c r="BE10" s="443" t="e">
        <f t="shared" si="8"/>
        <v>#N/A</v>
      </c>
      <c r="BF10" s="443" t="e">
        <f t="shared" si="9"/>
        <v>#N/A</v>
      </c>
      <c r="BG10" s="443" t="e">
        <f t="shared" si="10"/>
        <v>#N/A</v>
      </c>
      <c r="BH10" s="443" t="e">
        <f t="shared" si="11"/>
        <v>#N/A</v>
      </c>
      <c r="BI10" s="443" t="e">
        <f t="shared" si="12"/>
        <v>#N/A</v>
      </c>
      <c r="BJ10" s="443" t="e">
        <f t="shared" si="13"/>
        <v>#N/A</v>
      </c>
    </row>
    <row r="11" spans="33:62" ht="15.75" x14ac:dyDescent="0.25">
      <c r="AG11" s="443">
        <v>8</v>
      </c>
      <c r="AH11" s="444">
        <f>W08_Score_1</f>
        <v>0</v>
      </c>
      <c r="AI11" s="444">
        <f>W08_Score_2</f>
        <v>0</v>
      </c>
      <c r="AJ11" s="444">
        <f>W08_Score_3</f>
        <v>0</v>
      </c>
      <c r="AK11" s="444">
        <f>W08_Score_4</f>
        <v>0</v>
      </c>
      <c r="AL11" s="444">
        <f>W08_Score_5</f>
        <v>0</v>
      </c>
      <c r="AM11" s="444">
        <f>W08_Score_6</f>
        <v>0</v>
      </c>
      <c r="AN11" s="444">
        <f>W08_Score_7</f>
        <v>0</v>
      </c>
      <c r="AO11" s="444">
        <f>W08_Score_8</f>
        <v>0</v>
      </c>
      <c r="AP11" s="444">
        <f>W08_Score_9</f>
        <v>0</v>
      </c>
      <c r="AQ11" s="444">
        <f>W08_Score_10</f>
        <v>0</v>
      </c>
      <c r="AR11" s="444">
        <f>W08_Score_11</f>
        <v>0</v>
      </c>
      <c r="AS11" s="444">
        <f>W08_Score_12</f>
        <v>0</v>
      </c>
      <c r="AT11" s="444">
        <f>W08_Score_13</f>
        <v>0</v>
      </c>
      <c r="AU11" s="444">
        <f>W08_Score_14</f>
        <v>0</v>
      </c>
      <c r="AV11" s="447"/>
      <c r="AW11" s="443" t="e">
        <f t="shared" si="0"/>
        <v>#N/A</v>
      </c>
      <c r="AX11" s="443" t="e">
        <f t="shared" si="1"/>
        <v>#N/A</v>
      </c>
      <c r="AY11" s="443" t="e">
        <f t="shared" si="2"/>
        <v>#N/A</v>
      </c>
      <c r="AZ11" s="443" t="e">
        <f t="shared" si="3"/>
        <v>#N/A</v>
      </c>
      <c r="BA11" s="443" t="e">
        <f t="shared" si="4"/>
        <v>#N/A</v>
      </c>
      <c r="BB11" s="443" t="e">
        <f t="shared" si="5"/>
        <v>#N/A</v>
      </c>
      <c r="BC11" s="443" t="e">
        <f t="shared" si="6"/>
        <v>#N/A</v>
      </c>
      <c r="BD11" s="443" t="e">
        <f t="shared" si="7"/>
        <v>#N/A</v>
      </c>
      <c r="BE11" s="443" t="e">
        <f t="shared" si="8"/>
        <v>#N/A</v>
      </c>
      <c r="BF11" s="443" t="e">
        <f t="shared" si="9"/>
        <v>#N/A</v>
      </c>
      <c r="BG11" s="443" t="e">
        <f t="shared" si="10"/>
        <v>#N/A</v>
      </c>
      <c r="BH11" s="443" t="e">
        <f t="shared" si="11"/>
        <v>#N/A</v>
      </c>
      <c r="BI11" s="443" t="e">
        <f t="shared" si="12"/>
        <v>#N/A</v>
      </c>
      <c r="BJ11" s="443" t="e">
        <f t="shared" si="13"/>
        <v>#N/A</v>
      </c>
    </row>
    <row r="12" spans="33:62" ht="15.75" x14ac:dyDescent="0.25">
      <c r="AG12" s="443">
        <v>9</v>
      </c>
      <c r="AH12" s="444">
        <f>W09_Score_1</f>
        <v>0</v>
      </c>
      <c r="AI12" s="444">
        <f>W09_Score_2</f>
        <v>0</v>
      </c>
      <c r="AJ12" s="444">
        <f>W09_Score_3</f>
        <v>0</v>
      </c>
      <c r="AK12" s="444">
        <f>W09_Score_4</f>
        <v>0</v>
      </c>
      <c r="AL12" s="444">
        <f>W09_Score_5</f>
        <v>0</v>
      </c>
      <c r="AM12" s="444">
        <f>W09_Score_6</f>
        <v>0</v>
      </c>
      <c r="AN12" s="444">
        <f>W09_Score_7</f>
        <v>0</v>
      </c>
      <c r="AO12" s="444">
        <f>W09_Score_8</f>
        <v>0</v>
      </c>
      <c r="AP12" s="444">
        <f>W09_Score_9</f>
        <v>0</v>
      </c>
      <c r="AQ12" s="444">
        <f>W09_Score_10</f>
        <v>0</v>
      </c>
      <c r="AR12" s="444">
        <f>W09_Score_11</f>
        <v>0</v>
      </c>
      <c r="AS12" s="444">
        <f>W09_Score_12</f>
        <v>0</v>
      </c>
      <c r="AT12" s="444">
        <f>W09_Score_13</f>
        <v>0</v>
      </c>
      <c r="AU12" s="444">
        <f>W09_Score_14</f>
        <v>0</v>
      </c>
      <c r="AV12" s="447"/>
      <c r="AW12" s="443" t="e">
        <f t="shared" si="0"/>
        <v>#N/A</v>
      </c>
      <c r="AX12" s="443" t="e">
        <f t="shared" si="1"/>
        <v>#N/A</v>
      </c>
      <c r="AY12" s="443" t="e">
        <f t="shared" si="2"/>
        <v>#N/A</v>
      </c>
      <c r="AZ12" s="443" t="e">
        <f t="shared" si="3"/>
        <v>#N/A</v>
      </c>
      <c r="BA12" s="443" t="e">
        <f t="shared" si="4"/>
        <v>#N/A</v>
      </c>
      <c r="BB12" s="443" t="e">
        <f t="shared" si="5"/>
        <v>#N/A</v>
      </c>
      <c r="BC12" s="443" t="e">
        <f t="shared" si="6"/>
        <v>#N/A</v>
      </c>
      <c r="BD12" s="443" t="e">
        <f t="shared" si="7"/>
        <v>#N/A</v>
      </c>
      <c r="BE12" s="443" t="e">
        <f t="shared" si="8"/>
        <v>#N/A</v>
      </c>
      <c r="BF12" s="443" t="e">
        <f t="shared" si="9"/>
        <v>#N/A</v>
      </c>
      <c r="BG12" s="443" t="e">
        <f t="shared" si="10"/>
        <v>#N/A</v>
      </c>
      <c r="BH12" s="443" t="e">
        <f t="shared" si="11"/>
        <v>#N/A</v>
      </c>
      <c r="BI12" s="443" t="e">
        <f t="shared" si="12"/>
        <v>#N/A</v>
      </c>
      <c r="BJ12" s="443" t="e">
        <f t="shared" si="13"/>
        <v>#N/A</v>
      </c>
    </row>
    <row r="13" spans="33:62" ht="15.75" x14ac:dyDescent="0.25">
      <c r="AG13" s="443">
        <v>10</v>
      </c>
      <c r="AH13" s="444">
        <f>W10_Score_1</f>
        <v>0</v>
      </c>
      <c r="AI13" s="444">
        <f>W10_Score_2</f>
        <v>0</v>
      </c>
      <c r="AJ13" s="444">
        <f>W10_Score_3</f>
        <v>0</v>
      </c>
      <c r="AK13" s="444">
        <f>W10_Score_4</f>
        <v>0</v>
      </c>
      <c r="AL13" s="444">
        <f>W10_Score_5</f>
        <v>0</v>
      </c>
      <c r="AM13" s="444">
        <f>W10_Score_6</f>
        <v>0</v>
      </c>
      <c r="AN13" s="444">
        <f>W10_Score_7</f>
        <v>0</v>
      </c>
      <c r="AO13" s="444">
        <f>W10_Score_8</f>
        <v>0</v>
      </c>
      <c r="AP13" s="444">
        <f>W10_Score_9</f>
        <v>0</v>
      </c>
      <c r="AQ13" s="444">
        <f>W10_Score_10</f>
        <v>0</v>
      </c>
      <c r="AR13" s="444">
        <f>W10_Score_11</f>
        <v>0</v>
      </c>
      <c r="AS13" s="444">
        <f>W10_Score_12</f>
        <v>0</v>
      </c>
      <c r="AT13" s="444">
        <f>W10_Score_13</f>
        <v>0</v>
      </c>
      <c r="AU13" s="444">
        <f>W10_Score_14</f>
        <v>0</v>
      </c>
      <c r="AV13" s="447"/>
      <c r="AW13" s="443" t="e">
        <f t="shared" si="0"/>
        <v>#N/A</v>
      </c>
      <c r="AX13" s="443" t="e">
        <f t="shared" si="1"/>
        <v>#N/A</v>
      </c>
      <c r="AY13" s="443" t="e">
        <f t="shared" si="2"/>
        <v>#N/A</v>
      </c>
      <c r="AZ13" s="443" t="e">
        <f t="shared" si="3"/>
        <v>#N/A</v>
      </c>
      <c r="BA13" s="443" t="e">
        <f t="shared" si="4"/>
        <v>#N/A</v>
      </c>
      <c r="BB13" s="443" t="e">
        <f t="shared" si="5"/>
        <v>#N/A</v>
      </c>
      <c r="BC13" s="443" t="e">
        <f t="shared" si="6"/>
        <v>#N/A</v>
      </c>
      <c r="BD13" s="443" t="e">
        <f t="shared" si="7"/>
        <v>#N/A</v>
      </c>
      <c r="BE13" s="443" t="e">
        <f t="shared" si="8"/>
        <v>#N/A</v>
      </c>
      <c r="BF13" s="443" t="e">
        <f t="shared" si="9"/>
        <v>#N/A</v>
      </c>
      <c r="BG13" s="443" t="e">
        <f t="shared" si="10"/>
        <v>#N/A</v>
      </c>
      <c r="BH13" s="443" t="e">
        <f t="shared" si="11"/>
        <v>#N/A</v>
      </c>
      <c r="BI13" s="443" t="e">
        <f t="shared" si="12"/>
        <v>#N/A</v>
      </c>
      <c r="BJ13" s="443" t="e">
        <f t="shared" si="13"/>
        <v>#N/A</v>
      </c>
    </row>
    <row r="14" spans="33:62" ht="15.75" x14ac:dyDescent="0.25">
      <c r="AG14" s="443">
        <v>11</v>
      </c>
      <c r="AH14" s="444">
        <f>W11_Score_1</f>
        <v>0</v>
      </c>
      <c r="AI14" s="444">
        <f>W11_Score_2</f>
        <v>0</v>
      </c>
      <c r="AJ14" s="444">
        <f>W11_Score_3</f>
        <v>0</v>
      </c>
      <c r="AK14" s="444">
        <f>W11_Score_4</f>
        <v>0</v>
      </c>
      <c r="AL14" s="444">
        <f>W11_Score_5</f>
        <v>0</v>
      </c>
      <c r="AM14" s="444">
        <f>W11_Score_6</f>
        <v>0</v>
      </c>
      <c r="AN14" s="444">
        <f>W11_Score_7</f>
        <v>0</v>
      </c>
      <c r="AO14" s="444">
        <f>W11_Score_8</f>
        <v>0</v>
      </c>
      <c r="AP14" s="444">
        <f>W11_Score_9</f>
        <v>0</v>
      </c>
      <c r="AQ14" s="444">
        <f>W11_Score_10</f>
        <v>0</v>
      </c>
      <c r="AR14" s="444">
        <f>W11_Score_11</f>
        <v>0</v>
      </c>
      <c r="AS14" s="444">
        <f>W11_Score_12</f>
        <v>0</v>
      </c>
      <c r="AT14" s="444">
        <f>W11_Score_13</f>
        <v>0</v>
      </c>
      <c r="AU14" s="444">
        <f>W11_Score_14</f>
        <v>0</v>
      </c>
      <c r="AV14" s="447"/>
      <c r="AW14" s="443" t="e">
        <f t="shared" si="0"/>
        <v>#N/A</v>
      </c>
      <c r="AX14" s="443" t="e">
        <f t="shared" si="1"/>
        <v>#N/A</v>
      </c>
      <c r="AY14" s="443" t="e">
        <f t="shared" si="2"/>
        <v>#N/A</v>
      </c>
      <c r="AZ14" s="443" t="e">
        <f t="shared" si="3"/>
        <v>#N/A</v>
      </c>
      <c r="BA14" s="443" t="e">
        <f t="shared" si="4"/>
        <v>#N/A</v>
      </c>
      <c r="BB14" s="443" t="e">
        <f t="shared" si="5"/>
        <v>#N/A</v>
      </c>
      <c r="BC14" s="443" t="e">
        <f t="shared" si="6"/>
        <v>#N/A</v>
      </c>
      <c r="BD14" s="443" t="e">
        <f t="shared" si="7"/>
        <v>#N/A</v>
      </c>
      <c r="BE14" s="443" t="e">
        <f t="shared" si="8"/>
        <v>#N/A</v>
      </c>
      <c r="BF14" s="443" t="e">
        <f t="shared" si="9"/>
        <v>#N/A</v>
      </c>
      <c r="BG14" s="443" t="e">
        <f t="shared" si="10"/>
        <v>#N/A</v>
      </c>
      <c r="BH14" s="443" t="e">
        <f t="shared" si="11"/>
        <v>#N/A</v>
      </c>
      <c r="BI14" s="443" t="e">
        <f t="shared" si="12"/>
        <v>#N/A</v>
      </c>
      <c r="BJ14" s="443" t="e">
        <f t="shared" si="13"/>
        <v>#N/A</v>
      </c>
    </row>
    <row r="15" spans="33:62" ht="15.75" x14ac:dyDescent="0.25">
      <c r="AG15" s="443">
        <v>12</v>
      </c>
      <c r="AH15" s="444">
        <f>W12_Score_1</f>
        <v>0</v>
      </c>
      <c r="AI15" s="444">
        <f>W12_Score_2</f>
        <v>0</v>
      </c>
      <c r="AJ15" s="444">
        <f>W12_Score_3</f>
        <v>0</v>
      </c>
      <c r="AK15" s="444">
        <f>W12_Score_4</f>
        <v>0</v>
      </c>
      <c r="AL15" s="444">
        <f>W12_Score_5</f>
        <v>0</v>
      </c>
      <c r="AM15" s="444">
        <f>W12_Score_6</f>
        <v>0</v>
      </c>
      <c r="AN15" s="444">
        <f>W12_Score_7</f>
        <v>0</v>
      </c>
      <c r="AO15" s="444">
        <f>W12_Score_8</f>
        <v>0</v>
      </c>
      <c r="AP15" s="444">
        <f>W12_Score_9</f>
        <v>0</v>
      </c>
      <c r="AQ15" s="444">
        <f>W12_Score_10</f>
        <v>0</v>
      </c>
      <c r="AR15" s="444">
        <f>W12_Score_11</f>
        <v>0</v>
      </c>
      <c r="AS15" s="444">
        <f>W12_Score_12</f>
        <v>0</v>
      </c>
      <c r="AT15" s="444">
        <f>W12_Score_13</f>
        <v>0</v>
      </c>
      <c r="AU15" s="444">
        <f>W12_Score_14</f>
        <v>0</v>
      </c>
      <c r="AV15" s="447"/>
      <c r="AW15" s="443" t="e">
        <f t="shared" si="0"/>
        <v>#N/A</v>
      </c>
      <c r="AX15" s="443" t="e">
        <f t="shared" si="1"/>
        <v>#N/A</v>
      </c>
      <c r="AY15" s="443" t="e">
        <f t="shared" si="2"/>
        <v>#N/A</v>
      </c>
      <c r="AZ15" s="443" t="e">
        <f t="shared" si="3"/>
        <v>#N/A</v>
      </c>
      <c r="BA15" s="443" t="e">
        <f t="shared" si="4"/>
        <v>#N/A</v>
      </c>
      <c r="BB15" s="443" t="e">
        <f t="shared" si="5"/>
        <v>#N/A</v>
      </c>
      <c r="BC15" s="443" t="e">
        <f t="shared" si="6"/>
        <v>#N/A</v>
      </c>
      <c r="BD15" s="443" t="e">
        <f t="shared" si="7"/>
        <v>#N/A</v>
      </c>
      <c r="BE15" s="443" t="e">
        <f t="shared" si="8"/>
        <v>#N/A</v>
      </c>
      <c r="BF15" s="443" t="e">
        <f t="shared" si="9"/>
        <v>#N/A</v>
      </c>
      <c r="BG15" s="443" t="e">
        <f t="shared" si="10"/>
        <v>#N/A</v>
      </c>
      <c r="BH15" s="443" t="e">
        <f t="shared" si="11"/>
        <v>#N/A</v>
      </c>
      <c r="BI15" s="443" t="e">
        <f t="shared" si="12"/>
        <v>#N/A</v>
      </c>
      <c r="BJ15" s="443" t="e">
        <f t="shared" si="13"/>
        <v>#N/A</v>
      </c>
    </row>
    <row r="16" spans="33:62" ht="15.75" x14ac:dyDescent="0.25">
      <c r="AG16" s="443">
        <v>13</v>
      </c>
      <c r="AH16" s="444">
        <f>W13_Score_1</f>
        <v>0</v>
      </c>
      <c r="AI16" s="444">
        <f>W13_Score_3</f>
        <v>0</v>
      </c>
      <c r="AJ16" s="444">
        <f>W13_Score_3</f>
        <v>0</v>
      </c>
      <c r="AK16" s="444">
        <f>W13_Score_4</f>
        <v>0</v>
      </c>
      <c r="AL16" s="444">
        <f>W13_Score_5</f>
        <v>0</v>
      </c>
      <c r="AM16" s="444">
        <f>W13_Score_6</f>
        <v>0</v>
      </c>
      <c r="AN16" s="444">
        <f>W13_Score_7</f>
        <v>0</v>
      </c>
      <c r="AO16" s="444">
        <f>W13_Score_8</f>
        <v>0</v>
      </c>
      <c r="AP16" s="444">
        <f>W13_Score_9</f>
        <v>0</v>
      </c>
      <c r="AQ16" s="444">
        <f>W13_Score_10</f>
        <v>0</v>
      </c>
      <c r="AR16" s="444">
        <f>W13_Score_11</f>
        <v>0</v>
      </c>
      <c r="AS16" s="444">
        <f>W13_Score_12</f>
        <v>0</v>
      </c>
      <c r="AT16" s="444">
        <f>W13_Score_13</f>
        <v>0</v>
      </c>
      <c r="AU16" s="444">
        <f>W13_Score_14</f>
        <v>0</v>
      </c>
      <c r="AV16" s="447"/>
      <c r="AW16" s="443" t="e">
        <f t="shared" si="0"/>
        <v>#N/A</v>
      </c>
      <c r="AX16" s="443" t="e">
        <f t="shared" si="1"/>
        <v>#N/A</v>
      </c>
      <c r="AY16" s="443" t="e">
        <f t="shared" si="2"/>
        <v>#N/A</v>
      </c>
      <c r="AZ16" s="443" t="e">
        <f t="shared" si="3"/>
        <v>#N/A</v>
      </c>
      <c r="BA16" s="443" t="e">
        <f t="shared" si="4"/>
        <v>#N/A</v>
      </c>
      <c r="BB16" s="443" t="e">
        <f t="shared" si="5"/>
        <v>#N/A</v>
      </c>
      <c r="BC16" s="443" t="e">
        <f t="shared" si="6"/>
        <v>#N/A</v>
      </c>
      <c r="BD16" s="443" t="e">
        <f t="shared" si="7"/>
        <v>#N/A</v>
      </c>
      <c r="BE16" s="443" t="e">
        <f t="shared" si="8"/>
        <v>#N/A</v>
      </c>
      <c r="BF16" s="443" t="e">
        <f t="shared" si="9"/>
        <v>#N/A</v>
      </c>
      <c r="BG16" s="443" t="e">
        <f t="shared" si="10"/>
        <v>#N/A</v>
      </c>
      <c r="BH16" s="443" t="e">
        <f t="shared" si="11"/>
        <v>#N/A</v>
      </c>
      <c r="BI16" s="443" t="e">
        <f t="shared" si="12"/>
        <v>#N/A</v>
      </c>
      <c r="BJ16" s="443" t="e">
        <f t="shared" si="13"/>
        <v>#N/A</v>
      </c>
    </row>
    <row r="17" spans="33:62" ht="15.75" x14ac:dyDescent="0.25">
      <c r="AG17" s="443">
        <v>14</v>
      </c>
      <c r="AH17" s="444">
        <f>W14_Score_1</f>
        <v>0</v>
      </c>
      <c r="AI17" s="444">
        <f>W14_Score_2</f>
        <v>0</v>
      </c>
      <c r="AJ17" s="444">
        <f>W14_Score_3</f>
        <v>0</v>
      </c>
      <c r="AK17" s="444">
        <f>W14_Score_4</f>
        <v>0</v>
      </c>
      <c r="AL17" s="444">
        <f>W14_Score_5</f>
        <v>0</v>
      </c>
      <c r="AM17" s="444">
        <f>W14_Score_6</f>
        <v>0</v>
      </c>
      <c r="AN17" s="444">
        <f>W14_Score_7</f>
        <v>0</v>
      </c>
      <c r="AO17" s="444">
        <f>W14_Score_8</f>
        <v>0</v>
      </c>
      <c r="AP17" s="444">
        <f>W14_Score_9</f>
        <v>0</v>
      </c>
      <c r="AQ17" s="444">
        <f>W14_Score_10</f>
        <v>0</v>
      </c>
      <c r="AR17" s="444">
        <f>W14_Score_11</f>
        <v>0</v>
      </c>
      <c r="AS17" s="444">
        <f>W14_Score_12</f>
        <v>0</v>
      </c>
      <c r="AT17" s="444">
        <f>W14_Score_13</f>
        <v>0</v>
      </c>
      <c r="AU17" s="444">
        <f>W14_Score_14</f>
        <v>0</v>
      </c>
      <c r="AV17" s="447"/>
      <c r="AW17" s="443" t="e">
        <f t="shared" si="0"/>
        <v>#N/A</v>
      </c>
      <c r="AX17" s="443" t="e">
        <f t="shared" si="1"/>
        <v>#N/A</v>
      </c>
      <c r="AY17" s="443" t="e">
        <f t="shared" si="2"/>
        <v>#N/A</v>
      </c>
      <c r="AZ17" s="443" t="e">
        <f t="shared" si="3"/>
        <v>#N/A</v>
      </c>
      <c r="BA17" s="443" t="e">
        <f t="shared" si="4"/>
        <v>#N/A</v>
      </c>
      <c r="BB17" s="443" t="e">
        <f t="shared" si="5"/>
        <v>#N/A</v>
      </c>
      <c r="BC17" s="443" t="e">
        <f t="shared" si="6"/>
        <v>#N/A</v>
      </c>
      <c r="BD17" s="443" t="e">
        <f t="shared" si="7"/>
        <v>#N/A</v>
      </c>
      <c r="BE17" s="443" t="e">
        <f t="shared" si="8"/>
        <v>#N/A</v>
      </c>
      <c r="BF17" s="443" t="e">
        <f t="shared" si="9"/>
        <v>#N/A</v>
      </c>
      <c r="BG17" s="443" t="e">
        <f t="shared" si="10"/>
        <v>#N/A</v>
      </c>
      <c r="BH17" s="443" t="e">
        <f t="shared" si="11"/>
        <v>#N/A</v>
      </c>
      <c r="BI17" s="443" t="e">
        <f t="shared" si="12"/>
        <v>#N/A</v>
      </c>
      <c r="BJ17" s="443" t="e">
        <f t="shared" si="13"/>
        <v>#N/A</v>
      </c>
    </row>
    <row r="18" spans="33:62" ht="15.75" x14ac:dyDescent="0.25">
      <c r="AG18" s="443">
        <v>15</v>
      </c>
      <c r="AH18" s="444">
        <f>W15_Score_1</f>
        <v>0</v>
      </c>
      <c r="AI18" s="444">
        <f>W15_Score_2</f>
        <v>0</v>
      </c>
      <c r="AJ18" s="444">
        <f>W15_Score_3</f>
        <v>0</v>
      </c>
      <c r="AK18" s="444">
        <f>W15_Score_4</f>
        <v>0</v>
      </c>
      <c r="AL18" s="444">
        <f>W15_Score_5</f>
        <v>0</v>
      </c>
      <c r="AM18" s="444">
        <f>W15_Score_6</f>
        <v>0</v>
      </c>
      <c r="AN18" s="444">
        <f>W15_Score_7</f>
        <v>0</v>
      </c>
      <c r="AO18" s="444">
        <f>W15_Score_8</f>
        <v>0</v>
      </c>
      <c r="AP18" s="444">
        <f>W15_Score_9</f>
        <v>0</v>
      </c>
      <c r="AQ18" s="444">
        <f>W15_Score_10</f>
        <v>0</v>
      </c>
      <c r="AR18" s="444">
        <f>W15_Score_11</f>
        <v>0</v>
      </c>
      <c r="AS18" s="444">
        <f>W15_Score_12</f>
        <v>0</v>
      </c>
      <c r="AT18" s="444">
        <f>W15_Score_13</f>
        <v>0</v>
      </c>
      <c r="AU18" s="444">
        <f>W15_Score_14</f>
        <v>0</v>
      </c>
      <c r="AV18" s="447"/>
      <c r="AW18" s="443" t="e">
        <f t="shared" si="0"/>
        <v>#N/A</v>
      </c>
      <c r="AX18" s="443" t="e">
        <f t="shared" si="1"/>
        <v>#N/A</v>
      </c>
      <c r="AY18" s="443" t="e">
        <f t="shared" si="2"/>
        <v>#N/A</v>
      </c>
      <c r="AZ18" s="443" t="e">
        <f t="shared" si="3"/>
        <v>#N/A</v>
      </c>
      <c r="BA18" s="443" t="e">
        <f t="shared" si="4"/>
        <v>#N/A</v>
      </c>
      <c r="BB18" s="443" t="e">
        <f t="shared" si="5"/>
        <v>#N/A</v>
      </c>
      <c r="BC18" s="443" t="e">
        <f t="shared" si="6"/>
        <v>#N/A</v>
      </c>
      <c r="BD18" s="443" t="e">
        <f t="shared" si="7"/>
        <v>#N/A</v>
      </c>
      <c r="BE18" s="443" t="e">
        <f t="shared" si="8"/>
        <v>#N/A</v>
      </c>
      <c r="BF18" s="443" t="e">
        <f t="shared" si="9"/>
        <v>#N/A</v>
      </c>
      <c r="BG18" s="443" t="e">
        <f t="shared" si="10"/>
        <v>#N/A</v>
      </c>
      <c r="BH18" s="443" t="e">
        <f t="shared" si="11"/>
        <v>#N/A</v>
      </c>
      <c r="BI18" s="443" t="e">
        <f t="shared" si="12"/>
        <v>#N/A</v>
      </c>
      <c r="BJ18" s="443" t="e">
        <f t="shared" si="13"/>
        <v>#N/A</v>
      </c>
    </row>
    <row r="19" spans="33:62" ht="15.75" x14ac:dyDescent="0.25">
      <c r="AG19" s="443">
        <v>16</v>
      </c>
      <c r="AH19" s="444">
        <f>W16_Score_1</f>
        <v>0</v>
      </c>
      <c r="AI19" s="444">
        <f>W16_Score_2</f>
        <v>0</v>
      </c>
      <c r="AJ19" s="444">
        <f>W16_Score_3</f>
        <v>0</v>
      </c>
      <c r="AK19" s="444">
        <f>W16_Score_4</f>
        <v>0</v>
      </c>
      <c r="AL19" s="444">
        <f>W16_Score_5</f>
        <v>0</v>
      </c>
      <c r="AM19" s="444">
        <f>W16_Score_6</f>
        <v>0</v>
      </c>
      <c r="AN19" s="444">
        <f>W16_Score_7</f>
        <v>0</v>
      </c>
      <c r="AO19" s="444">
        <f>W16_Score_8</f>
        <v>0</v>
      </c>
      <c r="AP19" s="444">
        <f>W16_Score_9</f>
        <v>0</v>
      </c>
      <c r="AQ19" s="444">
        <f>W16_Score_10</f>
        <v>0</v>
      </c>
      <c r="AR19" s="444">
        <f>W16_Score_11</f>
        <v>0</v>
      </c>
      <c r="AS19" s="444">
        <f>W16_Score_12</f>
        <v>0</v>
      </c>
      <c r="AT19" s="444">
        <f>W16_Score_13</f>
        <v>0</v>
      </c>
      <c r="AU19" s="444">
        <f>W16_Score_14</f>
        <v>0</v>
      </c>
      <c r="AV19" s="447"/>
      <c r="AW19" s="443" t="e">
        <f t="shared" si="0"/>
        <v>#N/A</v>
      </c>
      <c r="AX19" s="443" t="e">
        <f t="shared" si="1"/>
        <v>#N/A</v>
      </c>
      <c r="AY19" s="443" t="e">
        <f t="shared" si="2"/>
        <v>#N/A</v>
      </c>
      <c r="AZ19" s="443" t="e">
        <f t="shared" si="3"/>
        <v>#N/A</v>
      </c>
      <c r="BA19" s="443" t="e">
        <f t="shared" si="4"/>
        <v>#N/A</v>
      </c>
      <c r="BB19" s="443" t="e">
        <f t="shared" si="5"/>
        <v>#N/A</v>
      </c>
      <c r="BC19" s="443" t="e">
        <f t="shared" si="6"/>
        <v>#N/A</v>
      </c>
      <c r="BD19" s="443" t="e">
        <f t="shared" si="7"/>
        <v>#N/A</v>
      </c>
      <c r="BE19" s="443" t="e">
        <f t="shared" si="8"/>
        <v>#N/A</v>
      </c>
      <c r="BF19" s="443" t="e">
        <f t="shared" si="9"/>
        <v>#N/A</v>
      </c>
      <c r="BG19" s="443" t="e">
        <f t="shared" si="10"/>
        <v>#N/A</v>
      </c>
      <c r="BH19" s="443" t="e">
        <f t="shared" si="11"/>
        <v>#N/A</v>
      </c>
      <c r="BI19" s="443" t="e">
        <f t="shared" si="12"/>
        <v>#N/A</v>
      </c>
      <c r="BJ19" s="443" t="e">
        <f t="shared" si="13"/>
        <v>#N/A</v>
      </c>
    </row>
    <row r="20" spans="33:62" ht="15.75" x14ac:dyDescent="0.25">
      <c r="AG20" s="443">
        <v>17</v>
      </c>
      <c r="AH20" s="444">
        <f>W17_Score_1</f>
        <v>0</v>
      </c>
      <c r="AI20" s="444">
        <f>W17_Score_2</f>
        <v>0</v>
      </c>
      <c r="AJ20" s="444">
        <f>W17_Score_3</f>
        <v>0</v>
      </c>
      <c r="AK20" s="444">
        <f>W17_Score_4</f>
        <v>0</v>
      </c>
      <c r="AL20" s="444">
        <f>W17_Score_5</f>
        <v>0</v>
      </c>
      <c r="AM20" s="444">
        <f>W17_Score_6</f>
        <v>0</v>
      </c>
      <c r="AN20" s="444">
        <f>W17_Score_7</f>
        <v>0</v>
      </c>
      <c r="AO20" s="444">
        <f>W17_Score_8</f>
        <v>0</v>
      </c>
      <c r="AP20" s="444">
        <f>W17_Score_9</f>
        <v>0</v>
      </c>
      <c r="AQ20" s="444">
        <f>W17_Score_10</f>
        <v>0</v>
      </c>
      <c r="AR20" s="444">
        <f>W17_Score_11</f>
        <v>0</v>
      </c>
      <c r="AS20" s="444">
        <f>W17_Score_12</f>
        <v>0</v>
      </c>
      <c r="AT20" s="444">
        <f>W17_Score_13</f>
        <v>0</v>
      </c>
      <c r="AU20" s="444">
        <f>W17_Score_14</f>
        <v>0</v>
      </c>
      <c r="AV20" s="446"/>
      <c r="AW20" s="443" t="e">
        <f t="shared" si="0"/>
        <v>#N/A</v>
      </c>
      <c r="AX20" s="443" t="e">
        <f t="shared" si="1"/>
        <v>#N/A</v>
      </c>
      <c r="AY20" s="443" t="e">
        <f t="shared" si="2"/>
        <v>#N/A</v>
      </c>
      <c r="AZ20" s="443" t="e">
        <f t="shared" si="3"/>
        <v>#N/A</v>
      </c>
      <c r="BA20" s="443" t="e">
        <f t="shared" si="4"/>
        <v>#N/A</v>
      </c>
      <c r="BB20" s="443" t="e">
        <f t="shared" si="5"/>
        <v>#N/A</v>
      </c>
      <c r="BC20" s="443" t="e">
        <f t="shared" si="6"/>
        <v>#N/A</v>
      </c>
      <c r="BD20" s="443" t="e">
        <f t="shared" si="7"/>
        <v>#N/A</v>
      </c>
      <c r="BE20" s="443" t="e">
        <f t="shared" si="8"/>
        <v>#N/A</v>
      </c>
      <c r="BF20" s="443" t="e">
        <f t="shared" si="9"/>
        <v>#N/A</v>
      </c>
      <c r="BG20" s="443" t="e">
        <f t="shared" si="10"/>
        <v>#N/A</v>
      </c>
      <c r="BH20" s="443" t="e">
        <f t="shared" si="11"/>
        <v>#N/A</v>
      </c>
      <c r="BI20" s="443" t="e">
        <f t="shared" si="12"/>
        <v>#N/A</v>
      </c>
      <c r="BJ20" s="443" t="e">
        <f t="shared" si="13"/>
        <v>#N/A</v>
      </c>
    </row>
    <row r="21" spans="33:62" ht="15.75" x14ac:dyDescent="0.25">
      <c r="AG21" s="443">
        <v>18</v>
      </c>
      <c r="AH21" s="444">
        <f>W18_Score_1</f>
        <v>0</v>
      </c>
      <c r="AI21" s="444">
        <f>W18_Score_2</f>
        <v>0</v>
      </c>
      <c r="AJ21" s="444">
        <f>W18_Score_3</f>
        <v>0</v>
      </c>
      <c r="AK21" s="444">
        <f>W18_Score_4</f>
        <v>0</v>
      </c>
      <c r="AL21" s="444">
        <f>W18_Score_5</f>
        <v>0</v>
      </c>
      <c r="AM21" s="444">
        <f>W18_Score_6</f>
        <v>0</v>
      </c>
      <c r="AN21" s="444">
        <f>W18_Score_7</f>
        <v>0</v>
      </c>
      <c r="AO21" s="444">
        <f>W18_Score_8</f>
        <v>0</v>
      </c>
      <c r="AP21" s="444">
        <f>W18_Score_9</f>
        <v>0</v>
      </c>
      <c r="AQ21" s="444">
        <f>W18_Score_10</f>
        <v>0</v>
      </c>
      <c r="AR21" s="444">
        <f>W18_Score_11</f>
        <v>0</v>
      </c>
      <c r="AS21" s="444">
        <f>W18_Score_12</f>
        <v>0</v>
      </c>
      <c r="AT21" s="444">
        <f>W18_Score_13</f>
        <v>0</v>
      </c>
      <c r="AU21" s="444">
        <f>W18_Score_14</f>
        <v>0</v>
      </c>
      <c r="AV21" s="446"/>
      <c r="AW21" s="443" t="e">
        <f t="shared" si="0"/>
        <v>#N/A</v>
      </c>
      <c r="AX21" s="443" t="e">
        <f t="shared" si="1"/>
        <v>#N/A</v>
      </c>
      <c r="AY21" s="443" t="e">
        <f t="shared" si="2"/>
        <v>#N/A</v>
      </c>
      <c r="AZ21" s="443" t="e">
        <f t="shared" si="3"/>
        <v>#N/A</v>
      </c>
      <c r="BA21" s="443" t="e">
        <f t="shared" si="4"/>
        <v>#N/A</v>
      </c>
      <c r="BB21" s="443" t="e">
        <f t="shared" si="5"/>
        <v>#N/A</v>
      </c>
      <c r="BC21" s="443" t="e">
        <f t="shared" si="6"/>
        <v>#N/A</v>
      </c>
      <c r="BD21" s="443" t="e">
        <f t="shared" si="7"/>
        <v>#N/A</v>
      </c>
      <c r="BE21" s="443" t="e">
        <f t="shared" si="8"/>
        <v>#N/A</v>
      </c>
      <c r="BF21" s="443" t="e">
        <f t="shared" si="9"/>
        <v>#N/A</v>
      </c>
      <c r="BG21" s="443" t="e">
        <f t="shared" si="10"/>
        <v>#N/A</v>
      </c>
      <c r="BH21" s="443" t="e">
        <f t="shared" si="11"/>
        <v>#N/A</v>
      </c>
      <c r="BI21" s="443" t="e">
        <f t="shared" si="12"/>
        <v>#N/A</v>
      </c>
      <c r="BJ21" s="443" t="e">
        <f t="shared" si="13"/>
        <v>#N/A</v>
      </c>
    </row>
    <row r="22" spans="33:62" ht="15.75" x14ac:dyDescent="0.25">
      <c r="AG22" s="443">
        <v>19</v>
      </c>
      <c r="AH22" s="444">
        <f>W19_Score_1</f>
        <v>0</v>
      </c>
      <c r="AI22" s="444">
        <f>W19_Score_2</f>
        <v>0</v>
      </c>
      <c r="AJ22" s="444">
        <f>W19_Score_3</f>
        <v>0</v>
      </c>
      <c r="AK22" s="444">
        <f>W19_Score_4</f>
        <v>0</v>
      </c>
      <c r="AL22" s="444">
        <f>W19_Score_5</f>
        <v>0</v>
      </c>
      <c r="AM22" s="444">
        <f>W19_Score_6</f>
        <v>0</v>
      </c>
      <c r="AN22" s="444">
        <f>W19_Score_7</f>
        <v>0</v>
      </c>
      <c r="AO22" s="444">
        <f>W19_Score_8</f>
        <v>0</v>
      </c>
      <c r="AP22" s="444">
        <f>W19_Score_9</f>
        <v>0</v>
      </c>
      <c r="AQ22" s="444">
        <f>W19_Score_10</f>
        <v>0</v>
      </c>
      <c r="AR22" s="444">
        <f>W19_Score_11</f>
        <v>0</v>
      </c>
      <c r="AS22" s="444">
        <f>W19_Score_12</f>
        <v>0</v>
      </c>
      <c r="AT22" s="444">
        <f>W19_Score_13</f>
        <v>0</v>
      </c>
      <c r="AU22" s="444">
        <f>W19_Score_14</f>
        <v>0</v>
      </c>
      <c r="AV22" s="446"/>
      <c r="AW22" s="443" t="e">
        <f t="shared" si="0"/>
        <v>#N/A</v>
      </c>
      <c r="AX22" s="443" t="e">
        <f t="shared" si="1"/>
        <v>#N/A</v>
      </c>
      <c r="AY22" s="443" t="e">
        <f t="shared" si="2"/>
        <v>#N/A</v>
      </c>
      <c r="AZ22" s="443" t="e">
        <f t="shared" si="3"/>
        <v>#N/A</v>
      </c>
      <c r="BA22" s="443" t="e">
        <f t="shared" si="4"/>
        <v>#N/A</v>
      </c>
      <c r="BB22" s="443" t="e">
        <f t="shared" si="5"/>
        <v>#N/A</v>
      </c>
      <c r="BC22" s="443" t="e">
        <f t="shared" si="6"/>
        <v>#N/A</v>
      </c>
      <c r="BD22" s="443" t="e">
        <f t="shared" si="7"/>
        <v>#N/A</v>
      </c>
      <c r="BE22" s="443" t="e">
        <f t="shared" si="8"/>
        <v>#N/A</v>
      </c>
      <c r="BF22" s="443" t="e">
        <f t="shared" si="9"/>
        <v>#N/A</v>
      </c>
      <c r="BG22" s="443" t="e">
        <f t="shared" si="10"/>
        <v>#N/A</v>
      </c>
      <c r="BH22" s="443" t="e">
        <f t="shared" si="11"/>
        <v>#N/A</v>
      </c>
      <c r="BI22" s="443" t="e">
        <f t="shared" si="12"/>
        <v>#N/A</v>
      </c>
      <c r="BJ22" s="443" t="e">
        <f t="shared" si="13"/>
        <v>#N/A</v>
      </c>
    </row>
    <row r="23" spans="33:62" ht="15.75" x14ac:dyDescent="0.25">
      <c r="AG23" s="443">
        <v>20</v>
      </c>
      <c r="AH23" s="444">
        <f>W20_Score_1</f>
        <v>0</v>
      </c>
      <c r="AI23" s="444">
        <f>W20_Score_2</f>
        <v>0</v>
      </c>
      <c r="AJ23" s="444">
        <f>W20_Score_3</f>
        <v>0</v>
      </c>
      <c r="AK23" s="444">
        <f>W20_Score_4</f>
        <v>0</v>
      </c>
      <c r="AL23" s="444">
        <f>W20_Score_5</f>
        <v>0</v>
      </c>
      <c r="AM23" s="444">
        <f>W20_Score_6</f>
        <v>0</v>
      </c>
      <c r="AN23" s="444">
        <f>W20_Score_7</f>
        <v>0</v>
      </c>
      <c r="AO23" s="444">
        <f>W20_Score_8</f>
        <v>0</v>
      </c>
      <c r="AP23" s="444">
        <f>W20_Score_9</f>
        <v>0</v>
      </c>
      <c r="AQ23" s="444">
        <f>W20_Score_10</f>
        <v>0</v>
      </c>
      <c r="AR23" s="444">
        <f>W20_Score_11</f>
        <v>0</v>
      </c>
      <c r="AS23" s="444">
        <f>W20_Score_12</f>
        <v>0</v>
      </c>
      <c r="AT23" s="444">
        <f>W20_Score_13</f>
        <v>0</v>
      </c>
      <c r="AU23" s="444">
        <f>W20_Score_14</f>
        <v>0</v>
      </c>
      <c r="AV23" s="446"/>
      <c r="AW23" s="443" t="e">
        <f t="shared" si="0"/>
        <v>#N/A</v>
      </c>
      <c r="AX23" s="443" t="e">
        <f t="shared" si="1"/>
        <v>#N/A</v>
      </c>
      <c r="AY23" s="443" t="e">
        <f t="shared" si="2"/>
        <v>#N/A</v>
      </c>
      <c r="AZ23" s="443" t="e">
        <f t="shared" si="3"/>
        <v>#N/A</v>
      </c>
      <c r="BA23" s="443" t="e">
        <f t="shared" si="4"/>
        <v>#N/A</v>
      </c>
      <c r="BB23" s="443" t="e">
        <f t="shared" si="5"/>
        <v>#N/A</v>
      </c>
      <c r="BC23" s="443" t="e">
        <f t="shared" si="6"/>
        <v>#N/A</v>
      </c>
      <c r="BD23" s="443" t="e">
        <f t="shared" si="7"/>
        <v>#N/A</v>
      </c>
      <c r="BE23" s="443" t="e">
        <f t="shared" si="8"/>
        <v>#N/A</v>
      </c>
      <c r="BF23" s="443" t="e">
        <f t="shared" si="9"/>
        <v>#N/A</v>
      </c>
      <c r="BG23" s="443" t="e">
        <f t="shared" si="10"/>
        <v>#N/A</v>
      </c>
      <c r="BH23" s="443" t="e">
        <f t="shared" si="11"/>
        <v>#N/A</v>
      </c>
      <c r="BI23" s="443" t="e">
        <f t="shared" si="12"/>
        <v>#N/A</v>
      </c>
      <c r="BJ23" s="443" t="e">
        <f t="shared" si="13"/>
        <v>#N/A</v>
      </c>
    </row>
    <row r="24" spans="33:62" ht="15.75" x14ac:dyDescent="0.25">
      <c r="AG24" s="443">
        <v>21</v>
      </c>
      <c r="AH24" s="444">
        <f>W21_Score_1</f>
        <v>0</v>
      </c>
      <c r="AI24" s="444">
        <f>W21_Score_2</f>
        <v>0</v>
      </c>
      <c r="AJ24" s="444">
        <f>W21_Score_3</f>
        <v>0</v>
      </c>
      <c r="AK24" s="444">
        <f>W21_Score_4</f>
        <v>0</v>
      </c>
      <c r="AL24" s="444">
        <f>W21_Score_5</f>
        <v>0</v>
      </c>
      <c r="AM24" s="444">
        <f>W21_Score_6</f>
        <v>0</v>
      </c>
      <c r="AN24" s="444">
        <f>W21_Score_7</f>
        <v>0</v>
      </c>
      <c r="AO24" s="444">
        <f>W21_Score_8</f>
        <v>0</v>
      </c>
      <c r="AP24" s="444">
        <f>W21_Score_9</f>
        <v>0</v>
      </c>
      <c r="AQ24" s="444">
        <f>W21_Score_10</f>
        <v>0</v>
      </c>
      <c r="AR24" s="444">
        <f>W21_Score_11</f>
        <v>0</v>
      </c>
      <c r="AS24" s="444">
        <f>W21_Score_12</f>
        <v>0</v>
      </c>
      <c r="AT24" s="444">
        <f>W21_Score_13</f>
        <v>0</v>
      </c>
      <c r="AU24" s="444">
        <f>W21_Score_14</f>
        <v>0</v>
      </c>
      <c r="AV24" s="446"/>
      <c r="AW24" s="443" t="e">
        <f t="shared" si="0"/>
        <v>#N/A</v>
      </c>
      <c r="AX24" s="443" t="e">
        <f t="shared" si="1"/>
        <v>#N/A</v>
      </c>
      <c r="AY24" s="443" t="e">
        <f t="shared" si="2"/>
        <v>#N/A</v>
      </c>
      <c r="AZ24" s="443" t="e">
        <f t="shared" si="3"/>
        <v>#N/A</v>
      </c>
      <c r="BA24" s="443" t="e">
        <f t="shared" si="4"/>
        <v>#N/A</v>
      </c>
      <c r="BB24" s="443" t="e">
        <f t="shared" si="5"/>
        <v>#N/A</v>
      </c>
      <c r="BC24" s="443" t="e">
        <f t="shared" si="6"/>
        <v>#N/A</v>
      </c>
      <c r="BD24" s="443" t="e">
        <f t="shared" si="7"/>
        <v>#N/A</v>
      </c>
      <c r="BE24" s="443" t="e">
        <f t="shared" si="8"/>
        <v>#N/A</v>
      </c>
      <c r="BF24" s="443" t="e">
        <f t="shared" si="9"/>
        <v>#N/A</v>
      </c>
      <c r="BG24" s="443" t="e">
        <f t="shared" si="10"/>
        <v>#N/A</v>
      </c>
      <c r="BH24" s="443" t="e">
        <f t="shared" si="11"/>
        <v>#N/A</v>
      </c>
      <c r="BI24" s="443" t="e">
        <f t="shared" si="12"/>
        <v>#N/A</v>
      </c>
      <c r="BJ24" s="443" t="e">
        <f t="shared" si="13"/>
        <v>#N/A</v>
      </c>
    </row>
    <row r="25" spans="33:62" ht="15.75" x14ac:dyDescent="0.25">
      <c r="AG25" s="443">
        <v>22</v>
      </c>
      <c r="AH25" s="444">
        <f>W22_Score_1</f>
        <v>0</v>
      </c>
      <c r="AI25" s="444">
        <f>W22_Score_2</f>
        <v>0</v>
      </c>
      <c r="AJ25" s="444">
        <f>W22_Score_3</f>
        <v>0</v>
      </c>
      <c r="AK25" s="444">
        <f>W22_Score_4</f>
        <v>0</v>
      </c>
      <c r="AL25" s="444">
        <f>W22_Score_5</f>
        <v>0</v>
      </c>
      <c r="AM25" s="444">
        <f>W22_Score_6</f>
        <v>0</v>
      </c>
      <c r="AN25" s="444">
        <f>W22_Score_7</f>
        <v>0</v>
      </c>
      <c r="AO25" s="444">
        <f>W22_Score_8</f>
        <v>0</v>
      </c>
      <c r="AP25" s="444">
        <f>W22_Score_9</f>
        <v>0</v>
      </c>
      <c r="AQ25" s="444">
        <f>W22_Score_10</f>
        <v>0</v>
      </c>
      <c r="AR25" s="444">
        <f>W22_Score_11</f>
        <v>0</v>
      </c>
      <c r="AS25" s="444">
        <f>W22_Score_12</f>
        <v>0</v>
      </c>
      <c r="AT25" s="444">
        <f>W22_Score_13</f>
        <v>0</v>
      </c>
      <c r="AU25" s="444">
        <f>W22_Score_14</f>
        <v>0</v>
      </c>
      <c r="AV25" s="446"/>
      <c r="AW25" s="443" t="e">
        <f t="shared" si="0"/>
        <v>#N/A</v>
      </c>
      <c r="AX25" s="443" t="e">
        <f t="shared" si="1"/>
        <v>#N/A</v>
      </c>
      <c r="AY25" s="443" t="e">
        <f t="shared" si="2"/>
        <v>#N/A</v>
      </c>
      <c r="AZ25" s="443" t="e">
        <f t="shared" si="3"/>
        <v>#N/A</v>
      </c>
      <c r="BA25" s="443" t="e">
        <f t="shared" si="4"/>
        <v>#N/A</v>
      </c>
      <c r="BB25" s="443" t="e">
        <f t="shared" si="5"/>
        <v>#N/A</v>
      </c>
      <c r="BC25" s="443" t="e">
        <f t="shared" si="6"/>
        <v>#N/A</v>
      </c>
      <c r="BD25" s="443" t="e">
        <f t="shared" si="7"/>
        <v>#N/A</v>
      </c>
      <c r="BE25" s="443" t="e">
        <f t="shared" si="8"/>
        <v>#N/A</v>
      </c>
      <c r="BF25" s="443" t="e">
        <f t="shared" si="9"/>
        <v>#N/A</v>
      </c>
      <c r="BG25" s="443" t="e">
        <f t="shared" si="10"/>
        <v>#N/A</v>
      </c>
      <c r="BH25" s="443" t="e">
        <f t="shared" si="11"/>
        <v>#N/A</v>
      </c>
      <c r="BI25" s="443" t="e">
        <f t="shared" si="12"/>
        <v>#N/A</v>
      </c>
      <c r="BJ25" s="443" t="e">
        <f t="shared" si="13"/>
        <v>#N/A</v>
      </c>
    </row>
    <row r="26" spans="33:62" ht="15.75" x14ac:dyDescent="0.25">
      <c r="AG26" s="443">
        <v>23</v>
      </c>
      <c r="AH26" s="444">
        <f>W23_Score_1</f>
        <v>0</v>
      </c>
      <c r="AI26" s="444">
        <f>W23_Score_2</f>
        <v>0</v>
      </c>
      <c r="AJ26" s="444">
        <f>W23_Score_3</f>
        <v>0</v>
      </c>
      <c r="AK26" s="444">
        <f>W23_Score_4</f>
        <v>0</v>
      </c>
      <c r="AL26" s="444">
        <f>W23_Score_5</f>
        <v>0</v>
      </c>
      <c r="AM26" s="444">
        <f>W23_Score_6</f>
        <v>0</v>
      </c>
      <c r="AN26" s="444">
        <f>W23_Score_7</f>
        <v>0</v>
      </c>
      <c r="AO26" s="444">
        <f>W23_Score_8</f>
        <v>0</v>
      </c>
      <c r="AP26" s="444">
        <f>W23_Score_9</f>
        <v>0</v>
      </c>
      <c r="AQ26" s="444">
        <f>W23_Score_10</f>
        <v>0</v>
      </c>
      <c r="AR26" s="444">
        <f>W23_Score_11</f>
        <v>0</v>
      </c>
      <c r="AS26" s="444">
        <f>W23_Score_12</f>
        <v>0</v>
      </c>
      <c r="AT26" s="444">
        <f>W23_Score_13</f>
        <v>0</v>
      </c>
      <c r="AU26" s="444">
        <f>W23_Score_14</f>
        <v>0</v>
      </c>
      <c r="AV26" s="446"/>
      <c r="AW26" s="443" t="e">
        <f t="shared" si="0"/>
        <v>#N/A</v>
      </c>
      <c r="AX26" s="443" t="e">
        <f t="shared" si="1"/>
        <v>#N/A</v>
      </c>
      <c r="AY26" s="443" t="e">
        <f t="shared" si="2"/>
        <v>#N/A</v>
      </c>
      <c r="AZ26" s="443" t="e">
        <f t="shared" si="3"/>
        <v>#N/A</v>
      </c>
      <c r="BA26" s="443" t="e">
        <f t="shared" si="4"/>
        <v>#N/A</v>
      </c>
      <c r="BB26" s="443" t="e">
        <f t="shared" si="5"/>
        <v>#N/A</v>
      </c>
      <c r="BC26" s="443" t="e">
        <f t="shared" si="6"/>
        <v>#N/A</v>
      </c>
      <c r="BD26" s="443" t="e">
        <f t="shared" si="7"/>
        <v>#N/A</v>
      </c>
      <c r="BE26" s="443" t="e">
        <f t="shared" si="8"/>
        <v>#N/A</v>
      </c>
      <c r="BF26" s="443" t="e">
        <f t="shared" si="9"/>
        <v>#N/A</v>
      </c>
      <c r="BG26" s="443" t="e">
        <f t="shared" si="10"/>
        <v>#N/A</v>
      </c>
      <c r="BH26" s="443" t="e">
        <f t="shared" si="11"/>
        <v>#N/A</v>
      </c>
      <c r="BI26" s="443" t="e">
        <f t="shared" si="12"/>
        <v>#N/A</v>
      </c>
      <c r="BJ26" s="443" t="e">
        <f t="shared" si="13"/>
        <v>#N/A</v>
      </c>
    </row>
    <row r="27" spans="33:62" ht="15.75" x14ac:dyDescent="0.25">
      <c r="AG27" s="443">
        <v>24</v>
      </c>
      <c r="AH27" s="444">
        <f>W24_Score_1</f>
        <v>0</v>
      </c>
      <c r="AI27" s="444">
        <f>W24_Score_2</f>
        <v>0</v>
      </c>
      <c r="AJ27" s="444">
        <f>W24_Score_3</f>
        <v>0</v>
      </c>
      <c r="AK27" s="444">
        <f>W24_Score_4</f>
        <v>0</v>
      </c>
      <c r="AL27" s="444">
        <f>W24_Score_5</f>
        <v>0</v>
      </c>
      <c r="AM27" s="444">
        <f>W24_Score_6</f>
        <v>0</v>
      </c>
      <c r="AN27" s="444">
        <f>W24_Score_7</f>
        <v>0</v>
      </c>
      <c r="AO27" s="444">
        <f>W24_Score_8</f>
        <v>0</v>
      </c>
      <c r="AP27" s="444">
        <f>W24_Score_9</f>
        <v>0</v>
      </c>
      <c r="AQ27" s="444">
        <f>W24_Score_10</f>
        <v>0</v>
      </c>
      <c r="AR27" s="444">
        <f>W24_Score_11</f>
        <v>0</v>
      </c>
      <c r="AS27" s="444">
        <f>W24_Score_12</f>
        <v>0</v>
      </c>
      <c r="AT27" s="444">
        <f>W24_Score_13</f>
        <v>0</v>
      </c>
      <c r="AU27" s="444">
        <f>W24_Score_14</f>
        <v>0</v>
      </c>
      <c r="AV27" s="446"/>
      <c r="AW27" s="443" t="e">
        <f t="shared" si="0"/>
        <v>#N/A</v>
      </c>
      <c r="AX27" s="443" t="e">
        <f t="shared" si="1"/>
        <v>#N/A</v>
      </c>
      <c r="AY27" s="443" t="e">
        <f t="shared" si="2"/>
        <v>#N/A</v>
      </c>
      <c r="AZ27" s="443" t="e">
        <f t="shared" si="3"/>
        <v>#N/A</v>
      </c>
      <c r="BA27" s="443" t="e">
        <f t="shared" si="4"/>
        <v>#N/A</v>
      </c>
      <c r="BB27" s="443" t="e">
        <f t="shared" si="5"/>
        <v>#N/A</v>
      </c>
      <c r="BC27" s="443" t="e">
        <f t="shared" si="6"/>
        <v>#N/A</v>
      </c>
      <c r="BD27" s="443" t="e">
        <f t="shared" si="7"/>
        <v>#N/A</v>
      </c>
      <c r="BE27" s="443" t="e">
        <f t="shared" si="8"/>
        <v>#N/A</v>
      </c>
      <c r="BF27" s="443" t="e">
        <f t="shared" si="9"/>
        <v>#N/A</v>
      </c>
      <c r="BG27" s="443" t="e">
        <f t="shared" si="10"/>
        <v>#N/A</v>
      </c>
      <c r="BH27" s="443" t="e">
        <f t="shared" si="11"/>
        <v>#N/A</v>
      </c>
      <c r="BI27" s="443" t="e">
        <f t="shared" si="12"/>
        <v>#N/A</v>
      </c>
      <c r="BJ27" s="443" t="e">
        <f t="shared" si="13"/>
        <v>#N/A</v>
      </c>
    </row>
    <row r="28" spans="33:62" ht="15.75" x14ac:dyDescent="0.25">
      <c r="AG28" s="443">
        <v>25</v>
      </c>
      <c r="AH28" s="444">
        <f>W25_Score_1</f>
        <v>0</v>
      </c>
      <c r="AI28" s="444">
        <f>W25_Score_2</f>
        <v>0</v>
      </c>
      <c r="AJ28" s="444">
        <f>W25_Score_3</f>
        <v>0</v>
      </c>
      <c r="AK28" s="444">
        <f>W25_Score_4</f>
        <v>0</v>
      </c>
      <c r="AL28" s="444">
        <f>W25_Score_5</f>
        <v>0</v>
      </c>
      <c r="AM28" s="444">
        <f>W25_Score_6</f>
        <v>0</v>
      </c>
      <c r="AN28" s="444">
        <f>W25_Score_7</f>
        <v>0</v>
      </c>
      <c r="AO28" s="444">
        <f>W25_Score_8</f>
        <v>0</v>
      </c>
      <c r="AP28" s="444">
        <f>W25_Score_9</f>
        <v>0</v>
      </c>
      <c r="AQ28" s="444">
        <f>W25_Score_10</f>
        <v>0</v>
      </c>
      <c r="AR28" s="444">
        <f>W25_Score_11</f>
        <v>0</v>
      </c>
      <c r="AS28" s="444">
        <f>W25_Score_12</f>
        <v>0</v>
      </c>
      <c r="AT28" s="444">
        <f>W25_Score_13</f>
        <v>0</v>
      </c>
      <c r="AU28" s="444">
        <f>W25_Score_14</f>
        <v>0</v>
      </c>
      <c r="AV28" s="446"/>
      <c r="AW28" s="443" t="e">
        <f t="shared" si="0"/>
        <v>#N/A</v>
      </c>
      <c r="AX28" s="443" t="e">
        <f t="shared" si="1"/>
        <v>#N/A</v>
      </c>
      <c r="AY28" s="443" t="e">
        <f t="shared" si="2"/>
        <v>#N/A</v>
      </c>
      <c r="AZ28" s="443" t="e">
        <f t="shared" si="3"/>
        <v>#N/A</v>
      </c>
      <c r="BA28" s="443" t="e">
        <f t="shared" si="4"/>
        <v>#N/A</v>
      </c>
      <c r="BB28" s="443" t="e">
        <f t="shared" si="5"/>
        <v>#N/A</v>
      </c>
      <c r="BC28" s="443" t="e">
        <f t="shared" si="6"/>
        <v>#N/A</v>
      </c>
      <c r="BD28" s="443" t="e">
        <f t="shared" si="7"/>
        <v>#N/A</v>
      </c>
      <c r="BE28" s="443" t="e">
        <f t="shared" si="8"/>
        <v>#N/A</v>
      </c>
      <c r="BF28" s="443" t="e">
        <f t="shared" si="9"/>
        <v>#N/A</v>
      </c>
      <c r="BG28" s="443" t="e">
        <f t="shared" si="10"/>
        <v>#N/A</v>
      </c>
      <c r="BH28" s="443" t="e">
        <f t="shared" si="11"/>
        <v>#N/A</v>
      </c>
      <c r="BI28" s="443" t="e">
        <f t="shared" si="12"/>
        <v>#N/A</v>
      </c>
      <c r="BJ28" s="443" t="e">
        <f t="shared" si="13"/>
        <v>#N/A</v>
      </c>
    </row>
    <row r="29" spans="33:62" ht="15.75" x14ac:dyDescent="0.25">
      <c r="AG29" s="443">
        <v>26</v>
      </c>
      <c r="AH29" s="444">
        <f>W26_Score_1</f>
        <v>0</v>
      </c>
      <c r="AI29" s="444">
        <f>W26_Score_2</f>
        <v>0</v>
      </c>
      <c r="AJ29" s="444">
        <f>W26_Score_3</f>
        <v>0</v>
      </c>
      <c r="AK29" s="444">
        <f>W26_Score_4</f>
        <v>0</v>
      </c>
      <c r="AL29" s="444">
        <f>W26_Score_5</f>
        <v>0</v>
      </c>
      <c r="AM29" s="444">
        <f>W26_Score_6</f>
        <v>0</v>
      </c>
      <c r="AN29" s="444">
        <f>W26_Score_7</f>
        <v>0</v>
      </c>
      <c r="AO29" s="444">
        <f>W26_Score_8</f>
        <v>0</v>
      </c>
      <c r="AP29" s="444">
        <f>W26_Score_9</f>
        <v>0</v>
      </c>
      <c r="AQ29" s="444">
        <f>W26_Score_10</f>
        <v>0</v>
      </c>
      <c r="AR29" s="444">
        <f>W26_Score_11</f>
        <v>0</v>
      </c>
      <c r="AS29" s="444">
        <f>W26_Score_12</f>
        <v>0</v>
      </c>
      <c r="AT29" s="444">
        <f>W26_Score_13</f>
        <v>0</v>
      </c>
      <c r="AU29" s="444">
        <f>W26_Score_14</f>
        <v>0</v>
      </c>
      <c r="AV29" s="446"/>
      <c r="AW29" s="443" t="e">
        <f t="shared" si="0"/>
        <v>#N/A</v>
      </c>
      <c r="AX29" s="443" t="e">
        <f t="shared" si="1"/>
        <v>#N/A</v>
      </c>
      <c r="AY29" s="443" t="e">
        <f t="shared" si="2"/>
        <v>#N/A</v>
      </c>
      <c r="AZ29" s="443" t="e">
        <f t="shared" si="3"/>
        <v>#N/A</v>
      </c>
      <c r="BA29" s="443" t="e">
        <f t="shared" si="4"/>
        <v>#N/A</v>
      </c>
      <c r="BB29" s="443" t="e">
        <f t="shared" si="5"/>
        <v>#N/A</v>
      </c>
      <c r="BC29" s="443" t="e">
        <f t="shared" si="6"/>
        <v>#N/A</v>
      </c>
      <c r="BD29" s="443" t="e">
        <f t="shared" si="7"/>
        <v>#N/A</v>
      </c>
      <c r="BE29" s="443" t="e">
        <f t="shared" si="8"/>
        <v>#N/A</v>
      </c>
      <c r="BF29" s="443" t="e">
        <f t="shared" si="9"/>
        <v>#N/A</v>
      </c>
      <c r="BG29" s="443" t="e">
        <f t="shared" si="10"/>
        <v>#N/A</v>
      </c>
      <c r="BH29" s="443" t="e">
        <f t="shared" si="11"/>
        <v>#N/A</v>
      </c>
      <c r="BI29" s="443" t="e">
        <f t="shared" si="12"/>
        <v>#N/A</v>
      </c>
      <c r="BJ29" s="443" t="e">
        <f t="shared" si="13"/>
        <v>#N/A</v>
      </c>
    </row>
    <row r="30" spans="33:62" ht="15.75" x14ac:dyDescent="0.25">
      <c r="AG30" s="443">
        <v>27</v>
      </c>
      <c r="AH30" s="444">
        <f>W27_Score_1</f>
        <v>0</v>
      </c>
      <c r="AI30" s="444">
        <f>W27_Score_2</f>
        <v>0</v>
      </c>
      <c r="AJ30" s="444">
        <f>W27_Score_3</f>
        <v>0</v>
      </c>
      <c r="AK30" s="444">
        <f>W27_Score_4</f>
        <v>0</v>
      </c>
      <c r="AL30" s="444">
        <f>W27_Score_5</f>
        <v>0</v>
      </c>
      <c r="AM30" s="444">
        <f>W27_Score_6</f>
        <v>0</v>
      </c>
      <c r="AN30" s="444">
        <f>W27_Score_7</f>
        <v>0</v>
      </c>
      <c r="AO30" s="444">
        <f>W27_Score_8</f>
        <v>0</v>
      </c>
      <c r="AP30" s="444">
        <f>W27_Score_9</f>
        <v>0</v>
      </c>
      <c r="AQ30" s="444">
        <f>W27_Score_10</f>
        <v>0</v>
      </c>
      <c r="AR30" s="444">
        <f>W27_Score_11</f>
        <v>0</v>
      </c>
      <c r="AS30" s="444">
        <f>W27_Score_12</f>
        <v>0</v>
      </c>
      <c r="AT30" s="444">
        <f>W27_Score_13</f>
        <v>0</v>
      </c>
      <c r="AU30" s="444">
        <f>W23_Score_14</f>
        <v>0</v>
      </c>
      <c r="AV30" s="446"/>
      <c r="AW30" s="443" t="e">
        <f t="shared" si="0"/>
        <v>#N/A</v>
      </c>
      <c r="AX30" s="443" t="e">
        <f t="shared" si="1"/>
        <v>#N/A</v>
      </c>
      <c r="AY30" s="443" t="e">
        <f t="shared" si="2"/>
        <v>#N/A</v>
      </c>
      <c r="AZ30" s="443" t="e">
        <f t="shared" si="3"/>
        <v>#N/A</v>
      </c>
      <c r="BA30" s="443" t="e">
        <f t="shared" si="4"/>
        <v>#N/A</v>
      </c>
      <c r="BB30" s="443" t="e">
        <f t="shared" si="5"/>
        <v>#N/A</v>
      </c>
      <c r="BC30" s="443" t="e">
        <f t="shared" si="6"/>
        <v>#N/A</v>
      </c>
      <c r="BD30" s="443" t="e">
        <f t="shared" si="7"/>
        <v>#N/A</v>
      </c>
      <c r="BE30" s="443" t="e">
        <f t="shared" si="8"/>
        <v>#N/A</v>
      </c>
      <c r="BF30" s="443" t="e">
        <f t="shared" si="9"/>
        <v>#N/A</v>
      </c>
      <c r="BG30" s="443" t="e">
        <f t="shared" si="10"/>
        <v>#N/A</v>
      </c>
      <c r="BH30" s="443" t="e">
        <f t="shared" si="11"/>
        <v>#N/A</v>
      </c>
      <c r="BI30" s="443" t="e">
        <f t="shared" si="12"/>
        <v>#N/A</v>
      </c>
      <c r="BJ30" s="443" t="e">
        <f t="shared" si="13"/>
        <v>#N/A</v>
      </c>
    </row>
    <row r="31" spans="33:62" ht="15.75" x14ac:dyDescent="0.25">
      <c r="AG31" s="443">
        <v>28</v>
      </c>
      <c r="AH31" s="444">
        <f>W28_Score_1</f>
        <v>0</v>
      </c>
      <c r="AI31" s="444">
        <f>W28_Score_2</f>
        <v>0</v>
      </c>
      <c r="AJ31" s="444">
        <f>W28_Score_3</f>
        <v>0</v>
      </c>
      <c r="AK31" s="444">
        <f>W28_Score_4</f>
        <v>0</v>
      </c>
      <c r="AL31" s="444">
        <f>W28_Score_5</f>
        <v>0</v>
      </c>
      <c r="AM31" s="444">
        <f>W28_Score_6</f>
        <v>0</v>
      </c>
      <c r="AN31" s="444">
        <f>W28_Score_7</f>
        <v>0</v>
      </c>
      <c r="AO31" s="444">
        <f>W28_Score_8</f>
        <v>0</v>
      </c>
      <c r="AP31" s="444">
        <f>W28_Score_9</f>
        <v>0</v>
      </c>
      <c r="AQ31" s="444">
        <f>W28_Score_10</f>
        <v>0</v>
      </c>
      <c r="AR31" s="444">
        <f>W28_Score_11</f>
        <v>0</v>
      </c>
      <c r="AS31" s="444">
        <f>W28_Score_12</f>
        <v>0</v>
      </c>
      <c r="AT31" s="444">
        <f>W28_Score_13</f>
        <v>0</v>
      </c>
      <c r="AU31" s="444">
        <f>W28_Score_14</f>
        <v>0</v>
      </c>
      <c r="AV31" s="446"/>
      <c r="AW31" s="443" t="e">
        <f t="shared" si="0"/>
        <v>#N/A</v>
      </c>
      <c r="AX31" s="443" t="e">
        <f t="shared" si="1"/>
        <v>#N/A</v>
      </c>
      <c r="AY31" s="443" t="e">
        <f t="shared" si="2"/>
        <v>#N/A</v>
      </c>
      <c r="AZ31" s="443" t="e">
        <f t="shared" si="3"/>
        <v>#N/A</v>
      </c>
      <c r="BA31" s="443" t="e">
        <f t="shared" si="4"/>
        <v>#N/A</v>
      </c>
      <c r="BB31" s="443" t="e">
        <f t="shared" si="5"/>
        <v>#N/A</v>
      </c>
      <c r="BC31" s="443" t="e">
        <f t="shared" si="6"/>
        <v>#N/A</v>
      </c>
      <c r="BD31" s="443" t="e">
        <f t="shared" si="7"/>
        <v>#N/A</v>
      </c>
      <c r="BE31" s="443" t="e">
        <f t="shared" si="8"/>
        <v>#N/A</v>
      </c>
      <c r="BF31" s="443" t="e">
        <f t="shared" si="9"/>
        <v>#N/A</v>
      </c>
      <c r="BG31" s="443" t="e">
        <f t="shared" si="10"/>
        <v>#N/A</v>
      </c>
      <c r="BH31" s="443" t="e">
        <f t="shared" si="11"/>
        <v>#N/A</v>
      </c>
      <c r="BI31" s="443" t="e">
        <f t="shared" si="12"/>
        <v>#N/A</v>
      </c>
      <c r="BJ31" s="443" t="e">
        <f t="shared" si="13"/>
        <v>#N/A</v>
      </c>
    </row>
    <row r="32" spans="33:62" ht="15.75" x14ac:dyDescent="0.25">
      <c r="AG32" s="443">
        <v>29</v>
      </c>
      <c r="AH32" s="444">
        <f>W29_Score_1</f>
        <v>0</v>
      </c>
      <c r="AI32" s="444">
        <f>W29_Score_2</f>
        <v>0</v>
      </c>
      <c r="AJ32" s="444">
        <f>W29_Score_3</f>
        <v>0</v>
      </c>
      <c r="AK32" s="444">
        <f>W29_Score_4</f>
        <v>0</v>
      </c>
      <c r="AL32" s="444">
        <f>W29_Score_5</f>
        <v>0</v>
      </c>
      <c r="AM32" s="444">
        <f>W29_Score_6</f>
        <v>0</v>
      </c>
      <c r="AN32" s="444">
        <f>W29_Score_7</f>
        <v>0</v>
      </c>
      <c r="AO32" s="444">
        <f>W29_Score_8</f>
        <v>0</v>
      </c>
      <c r="AP32" s="444">
        <f>W29_Score_9</f>
        <v>0</v>
      </c>
      <c r="AQ32" s="444">
        <f>W29_Score_10</f>
        <v>0</v>
      </c>
      <c r="AR32" s="444">
        <f>W29_Score_11</f>
        <v>0</v>
      </c>
      <c r="AS32" s="444">
        <f>W29_Score_12</f>
        <v>0</v>
      </c>
      <c r="AT32" s="444">
        <f>W29_Score_13</f>
        <v>0</v>
      </c>
      <c r="AU32" s="444">
        <f>W29_Score_14</f>
        <v>0</v>
      </c>
      <c r="AV32" s="446"/>
      <c r="AW32" s="443" t="e">
        <f t="shared" si="0"/>
        <v>#N/A</v>
      </c>
      <c r="AX32" s="443" t="e">
        <f t="shared" si="1"/>
        <v>#N/A</v>
      </c>
      <c r="AY32" s="443" t="e">
        <f t="shared" si="2"/>
        <v>#N/A</v>
      </c>
      <c r="AZ32" s="443" t="e">
        <f t="shared" si="3"/>
        <v>#N/A</v>
      </c>
      <c r="BA32" s="443" t="e">
        <f t="shared" si="4"/>
        <v>#N/A</v>
      </c>
      <c r="BB32" s="443" t="e">
        <f t="shared" si="5"/>
        <v>#N/A</v>
      </c>
      <c r="BC32" s="443" t="e">
        <f t="shared" si="6"/>
        <v>#N/A</v>
      </c>
      <c r="BD32" s="443" t="e">
        <f t="shared" si="7"/>
        <v>#N/A</v>
      </c>
      <c r="BE32" s="443" t="e">
        <f t="shared" si="8"/>
        <v>#N/A</v>
      </c>
      <c r="BF32" s="443" t="e">
        <f t="shared" si="9"/>
        <v>#N/A</v>
      </c>
      <c r="BG32" s="443" t="e">
        <f t="shared" si="10"/>
        <v>#N/A</v>
      </c>
      <c r="BH32" s="443" t="e">
        <f t="shared" si="11"/>
        <v>#N/A</v>
      </c>
      <c r="BI32" s="443" t="e">
        <f t="shared" si="12"/>
        <v>#N/A</v>
      </c>
      <c r="BJ32" s="443" t="e">
        <f t="shared" si="13"/>
        <v>#N/A</v>
      </c>
    </row>
    <row r="33" spans="31:62" ht="15.75" x14ac:dyDescent="0.25">
      <c r="AG33" s="443">
        <v>30</v>
      </c>
      <c r="AH33" s="444">
        <f>W30_Score_1</f>
        <v>0</v>
      </c>
      <c r="AI33" s="444">
        <f>W30_Score_2</f>
        <v>0</v>
      </c>
      <c r="AJ33" s="444">
        <f>W30_Score_3</f>
        <v>0</v>
      </c>
      <c r="AK33" s="444">
        <f>W30_Score_4</f>
        <v>0</v>
      </c>
      <c r="AL33" s="444">
        <f>W30_Score_5</f>
        <v>0</v>
      </c>
      <c r="AM33" s="444">
        <f>W30_Score_6</f>
        <v>0</v>
      </c>
      <c r="AN33" s="444">
        <f>W30_Score_7</f>
        <v>0</v>
      </c>
      <c r="AO33" s="444">
        <f>W30_Score_8</f>
        <v>0</v>
      </c>
      <c r="AP33" s="444">
        <f>W30_Score_9</f>
        <v>0</v>
      </c>
      <c r="AQ33" s="444">
        <f>W30_Score_10</f>
        <v>0</v>
      </c>
      <c r="AR33" s="444">
        <f>W30_Score_11</f>
        <v>0</v>
      </c>
      <c r="AS33" s="444">
        <f>W30_Score_12</f>
        <v>0</v>
      </c>
      <c r="AT33" s="444">
        <f>W30_Score_13</f>
        <v>0</v>
      </c>
      <c r="AU33" s="444">
        <f>W30_Score_14</f>
        <v>0</v>
      </c>
      <c r="AV33" s="446"/>
      <c r="AW33" s="443" t="e">
        <f t="shared" si="0"/>
        <v>#N/A</v>
      </c>
      <c r="AX33" s="443" t="e">
        <f t="shared" si="1"/>
        <v>#N/A</v>
      </c>
      <c r="AY33" s="443" t="e">
        <f t="shared" si="2"/>
        <v>#N/A</v>
      </c>
      <c r="AZ33" s="443" t="e">
        <f t="shared" si="3"/>
        <v>#N/A</v>
      </c>
      <c r="BA33" s="443" t="e">
        <f t="shared" si="4"/>
        <v>#N/A</v>
      </c>
      <c r="BB33" s="443" t="e">
        <f t="shared" si="5"/>
        <v>#N/A</v>
      </c>
      <c r="BC33" s="443" t="e">
        <f t="shared" si="6"/>
        <v>#N/A</v>
      </c>
      <c r="BD33" s="443" t="e">
        <f t="shared" si="7"/>
        <v>#N/A</v>
      </c>
      <c r="BE33" s="443" t="e">
        <f t="shared" si="8"/>
        <v>#N/A</v>
      </c>
      <c r="BF33" s="443" t="e">
        <f t="shared" si="9"/>
        <v>#N/A</v>
      </c>
      <c r="BG33" s="443" t="e">
        <f t="shared" si="10"/>
        <v>#N/A</v>
      </c>
      <c r="BH33" s="443" t="e">
        <f t="shared" si="11"/>
        <v>#N/A</v>
      </c>
      <c r="BI33" s="443" t="e">
        <f t="shared" si="12"/>
        <v>#N/A</v>
      </c>
      <c r="BJ33" s="443" t="e">
        <f t="shared" si="13"/>
        <v>#N/A</v>
      </c>
    </row>
    <row r="34" spans="31:62" ht="15.75" x14ac:dyDescent="0.25">
      <c r="AG34" s="443">
        <v>31</v>
      </c>
      <c r="AH34" s="444">
        <f>W31_Score_1</f>
        <v>0</v>
      </c>
      <c r="AI34" s="444">
        <f>W31_Score_2</f>
        <v>0</v>
      </c>
      <c r="AJ34" s="444">
        <f>W31_Score_3</f>
        <v>0</v>
      </c>
      <c r="AK34" s="444">
        <f>W31_Score_4</f>
        <v>0</v>
      </c>
      <c r="AL34" s="444">
        <f>W31_Score_5</f>
        <v>0</v>
      </c>
      <c r="AM34" s="444">
        <f>W31_Score_6</f>
        <v>0</v>
      </c>
      <c r="AN34" s="444">
        <f>W31_Score_7</f>
        <v>0</v>
      </c>
      <c r="AO34" s="444">
        <f>W31_Score_8</f>
        <v>0</v>
      </c>
      <c r="AP34" s="444">
        <f>W31_Score_9</f>
        <v>0</v>
      </c>
      <c r="AQ34" s="444">
        <f>W31_Score_10</f>
        <v>0</v>
      </c>
      <c r="AR34" s="444">
        <f>W31_Score_11</f>
        <v>0</v>
      </c>
      <c r="AS34" s="444">
        <f>W31_Score_12</f>
        <v>0</v>
      </c>
      <c r="AT34" s="444">
        <f>W31_Score_13</f>
        <v>0</v>
      </c>
      <c r="AU34" s="444">
        <f>W31_Score_14</f>
        <v>0</v>
      </c>
      <c r="AV34" s="446"/>
      <c r="AW34" s="443" t="e">
        <f t="shared" si="0"/>
        <v>#N/A</v>
      </c>
      <c r="AX34" s="443" t="e">
        <f t="shared" si="1"/>
        <v>#N/A</v>
      </c>
      <c r="AY34" s="443" t="e">
        <f t="shared" si="2"/>
        <v>#N/A</v>
      </c>
      <c r="AZ34" s="443" t="e">
        <f t="shared" si="3"/>
        <v>#N/A</v>
      </c>
      <c r="BA34" s="443" t="e">
        <f t="shared" si="4"/>
        <v>#N/A</v>
      </c>
      <c r="BB34" s="443" t="e">
        <f t="shared" si="5"/>
        <v>#N/A</v>
      </c>
      <c r="BC34" s="443" t="e">
        <f t="shared" si="6"/>
        <v>#N/A</v>
      </c>
      <c r="BD34" s="443" t="e">
        <f t="shared" si="7"/>
        <v>#N/A</v>
      </c>
      <c r="BE34" s="443" t="e">
        <f t="shared" si="8"/>
        <v>#N/A</v>
      </c>
      <c r="BF34" s="443" t="e">
        <f t="shared" si="9"/>
        <v>#N/A</v>
      </c>
      <c r="BG34" s="443" t="e">
        <f t="shared" si="10"/>
        <v>#N/A</v>
      </c>
      <c r="BH34" s="443" t="e">
        <f t="shared" si="11"/>
        <v>#N/A</v>
      </c>
      <c r="BI34" s="443" t="e">
        <f t="shared" si="12"/>
        <v>#N/A</v>
      </c>
      <c r="BJ34" s="443" t="e">
        <f t="shared" si="13"/>
        <v>#N/A</v>
      </c>
    </row>
    <row r="35" spans="31:62" ht="15.75" x14ac:dyDescent="0.25">
      <c r="AG35" s="443">
        <v>32</v>
      </c>
      <c r="AH35" s="444">
        <f>W32_Score_1</f>
        <v>0</v>
      </c>
      <c r="AI35" s="444">
        <f>W32_Score_2</f>
        <v>0</v>
      </c>
      <c r="AJ35" s="444">
        <f>W32_Score_3</f>
        <v>0</v>
      </c>
      <c r="AK35" s="444">
        <f>W32_Score_4</f>
        <v>0</v>
      </c>
      <c r="AL35" s="444">
        <f>W32_Score_5</f>
        <v>0</v>
      </c>
      <c r="AM35" s="444">
        <f>W32_Score_6</f>
        <v>0</v>
      </c>
      <c r="AN35" s="444">
        <f>W32_Score_7</f>
        <v>0</v>
      </c>
      <c r="AO35" s="444">
        <f>W32_Score_8</f>
        <v>0</v>
      </c>
      <c r="AP35" s="444">
        <f>W32_Score_9</f>
        <v>0</v>
      </c>
      <c r="AQ35" s="444">
        <f>W32_Score_10</f>
        <v>0</v>
      </c>
      <c r="AR35" s="444">
        <f>W32_Score_11</f>
        <v>0</v>
      </c>
      <c r="AS35" s="444">
        <f>W32_Score_12</f>
        <v>0</v>
      </c>
      <c r="AT35" s="444">
        <f>W32_Score_13</f>
        <v>0</v>
      </c>
      <c r="AU35" s="444">
        <f>W32_Score_14</f>
        <v>0</v>
      </c>
      <c r="AV35" s="446"/>
      <c r="AW35" s="443" t="e">
        <f t="shared" si="0"/>
        <v>#N/A</v>
      </c>
      <c r="AX35" s="443" t="e">
        <f t="shared" si="1"/>
        <v>#N/A</v>
      </c>
      <c r="AY35" s="443" t="e">
        <f t="shared" si="2"/>
        <v>#N/A</v>
      </c>
      <c r="AZ35" s="443" t="e">
        <f t="shared" si="3"/>
        <v>#N/A</v>
      </c>
      <c r="BA35" s="443" t="e">
        <f t="shared" si="4"/>
        <v>#N/A</v>
      </c>
      <c r="BB35" s="443" t="e">
        <f t="shared" si="5"/>
        <v>#N/A</v>
      </c>
      <c r="BC35" s="443" t="e">
        <f t="shared" si="6"/>
        <v>#N/A</v>
      </c>
      <c r="BD35" s="443" t="e">
        <f t="shared" si="7"/>
        <v>#N/A</v>
      </c>
      <c r="BE35" s="443" t="e">
        <f t="shared" si="8"/>
        <v>#N/A</v>
      </c>
      <c r="BF35" s="443" t="e">
        <f t="shared" si="9"/>
        <v>#N/A</v>
      </c>
      <c r="BG35" s="443" t="e">
        <f t="shared" si="10"/>
        <v>#N/A</v>
      </c>
      <c r="BH35" s="443" t="e">
        <f t="shared" si="11"/>
        <v>#N/A</v>
      </c>
      <c r="BI35" s="443" t="e">
        <f t="shared" si="12"/>
        <v>#N/A</v>
      </c>
      <c r="BJ35" s="443" t="e">
        <f t="shared" si="13"/>
        <v>#N/A</v>
      </c>
    </row>
    <row r="36" spans="31:62" ht="15.75" x14ac:dyDescent="0.25">
      <c r="AG36" s="443">
        <v>33</v>
      </c>
      <c r="AH36" s="444">
        <f>W33_Score_1</f>
        <v>0</v>
      </c>
      <c r="AI36" s="444">
        <f>W33_Score_2</f>
        <v>0</v>
      </c>
      <c r="AJ36" s="444">
        <f>W33_Score_3</f>
        <v>0</v>
      </c>
      <c r="AK36" s="444">
        <f>W33_Score_4</f>
        <v>0</v>
      </c>
      <c r="AL36" s="444">
        <f>W33_Score_5</f>
        <v>0</v>
      </c>
      <c r="AM36" s="444">
        <f>W33_Score_6</f>
        <v>0</v>
      </c>
      <c r="AN36" s="444">
        <f>W33_Score_7</f>
        <v>0</v>
      </c>
      <c r="AO36" s="444">
        <f>W33_Score_8</f>
        <v>0</v>
      </c>
      <c r="AP36" s="444">
        <f>W33_Score_9</f>
        <v>0</v>
      </c>
      <c r="AQ36" s="444">
        <f>W33_Score_10</f>
        <v>0</v>
      </c>
      <c r="AR36" s="444">
        <f>W33_Score_11</f>
        <v>0</v>
      </c>
      <c r="AS36" s="444">
        <f>W33_Score_12</f>
        <v>0</v>
      </c>
      <c r="AT36" s="444">
        <f>W33_Score_13</f>
        <v>0</v>
      </c>
      <c r="AU36" s="444">
        <f>W33_Score_14</f>
        <v>0</v>
      </c>
      <c r="AV36" s="446"/>
      <c r="AW36" s="443" t="e">
        <f t="shared" ref="AW36:AW55" si="14">IF(VLOOKUP($AG36,$AG$4:$AU$55,2,FALSE)=0,#N/A,VLOOKUP($AG36,$AG$4:$AU$55,2,FALSE))</f>
        <v>#N/A</v>
      </c>
      <c r="AX36" s="443" t="e">
        <f t="shared" ref="AX36:AX55" si="15">IF(VLOOKUP($AG36,$AG$4:$AU$55,3,FALSE)=0,#N/A,VLOOKUP($AG36,$AG$4:$AU$55,3,FALSE))</f>
        <v>#N/A</v>
      </c>
      <c r="AY36" s="443" t="e">
        <f t="shared" ref="AY36:AY55" si="16">IF(VLOOKUP($AG36,$AG$4:$AU$55,4,FALSE)=0,#N/A,VLOOKUP($AG36,$AG$4:$AU$55,4,FALSE))</f>
        <v>#N/A</v>
      </c>
      <c r="AZ36" s="443" t="e">
        <f t="shared" ref="AZ36:AZ55" si="17">IF(VLOOKUP($AG36,$AG$4:$AU$55,5,FALSE)=0,#N/A,VLOOKUP($AG36,$AG$4:$AU$55,5,FALSE))</f>
        <v>#N/A</v>
      </c>
      <c r="BA36" s="443" t="e">
        <f t="shared" ref="BA36:BA55" si="18">IF(VLOOKUP($AG36,$AG$4:$AU$55,6,FALSE)=0,#N/A,VLOOKUP($AG36,$AG$4:$AU$55,6,FALSE))</f>
        <v>#N/A</v>
      </c>
      <c r="BB36" s="443" t="e">
        <f t="shared" ref="BB36:BB55" si="19">IF(VLOOKUP($AG36,$AG$4:$AU$55,7,FALSE)=0,#N/A,VLOOKUP($AG36,$AG$4:$AU$55,7,FALSE))</f>
        <v>#N/A</v>
      </c>
      <c r="BC36" s="443" t="e">
        <f t="shared" ref="BC36:BC55" si="20">IF(VLOOKUP($AG36,$AG$4:$AU$55,8,FALSE)=0,#N/A,VLOOKUP($AG36,$AG$4:$AU$55,8,FALSE))</f>
        <v>#N/A</v>
      </c>
      <c r="BD36" s="443" t="e">
        <f t="shared" ref="BD36:BD55" si="21">IF(VLOOKUP($AG36,$AG$4:$AU$55,9,FALSE)=0,#N/A,VLOOKUP($AG36,$AG$4:$AU$55,9,FALSE))</f>
        <v>#N/A</v>
      </c>
      <c r="BE36" s="443" t="e">
        <f t="shared" ref="BE36:BE55" si="22">IF(VLOOKUP($AG36,$AG$4:$AU$55,10,FALSE)=0,#N/A,VLOOKUP($AG36,$AG$4:$AU$55,10,FALSE))</f>
        <v>#N/A</v>
      </c>
      <c r="BF36" s="443" t="e">
        <f t="shared" ref="BF36:BF55" si="23">IF(VLOOKUP($AG36,$AG$4:$AU$55,11,FALSE)=0,#N/A,VLOOKUP($AG36,$AG$4:$AU$55,11,FALSE))</f>
        <v>#N/A</v>
      </c>
      <c r="BG36" s="443" t="e">
        <f t="shared" ref="BG36:BG55" si="24">IF(VLOOKUP($AG36,$AG$4:$AU$55,12,FALSE)=0,#N/A,VLOOKUP($AG36,$AG$4:$AU$55,12,FALSE))</f>
        <v>#N/A</v>
      </c>
      <c r="BH36" s="443" t="e">
        <f t="shared" ref="BH36:BH55" si="25">IF(VLOOKUP($AG36,$AG$4:$AU$55,13,FALSE)=0,#N/A,VLOOKUP($AG36,$AG$4:$AU$55,13,FALSE))</f>
        <v>#N/A</v>
      </c>
      <c r="BI36" s="443" t="e">
        <f t="shared" ref="BI36:BI55" si="26">IF(VLOOKUP($AG36,$AG$4:$AU$55,14,FALSE)=0,#N/A,VLOOKUP($AG36,$AG$4:$AU$55,14,FALSE))</f>
        <v>#N/A</v>
      </c>
      <c r="BJ36" s="443" t="e">
        <f t="shared" ref="BJ36:BJ55" si="27">IF(VLOOKUP($AG36,$AG$4:$AU$55,15,FALSE)=0,#N/A,VLOOKUP($AG36,$AG$4:$AU$55,15,FALSE))</f>
        <v>#N/A</v>
      </c>
    </row>
    <row r="37" spans="31:62" ht="15.75" x14ac:dyDescent="0.25">
      <c r="AG37" s="443">
        <v>34</v>
      </c>
      <c r="AH37" s="444">
        <f>W34_Score_1</f>
        <v>0</v>
      </c>
      <c r="AI37" s="444">
        <f>W34_Score_2</f>
        <v>0</v>
      </c>
      <c r="AJ37" s="444">
        <f>W34_Score_3</f>
        <v>0</v>
      </c>
      <c r="AK37" s="444">
        <f>W34_Score_4</f>
        <v>0</v>
      </c>
      <c r="AL37" s="444">
        <f>W34_Score_5</f>
        <v>0</v>
      </c>
      <c r="AM37" s="444">
        <f>W34_Score_6</f>
        <v>0</v>
      </c>
      <c r="AN37" s="444">
        <f>W34_Score_7</f>
        <v>0</v>
      </c>
      <c r="AO37" s="444">
        <f>W34_Score_8</f>
        <v>0</v>
      </c>
      <c r="AP37" s="444">
        <f>W34_Score_9</f>
        <v>0</v>
      </c>
      <c r="AQ37" s="444">
        <f>W34_Score_10</f>
        <v>0</v>
      </c>
      <c r="AR37" s="444">
        <f>W34_Score_11</f>
        <v>0</v>
      </c>
      <c r="AS37" s="444">
        <f>W34_Score_12</f>
        <v>0</v>
      </c>
      <c r="AT37" s="444">
        <f>W34_Score_13</f>
        <v>0</v>
      </c>
      <c r="AU37" s="444">
        <f>W34_Score_14</f>
        <v>0</v>
      </c>
      <c r="AV37" s="446"/>
      <c r="AW37" s="443" t="e">
        <f t="shared" si="14"/>
        <v>#N/A</v>
      </c>
      <c r="AX37" s="443" t="e">
        <f t="shared" si="15"/>
        <v>#N/A</v>
      </c>
      <c r="AY37" s="443" t="e">
        <f t="shared" si="16"/>
        <v>#N/A</v>
      </c>
      <c r="AZ37" s="443" t="e">
        <f t="shared" si="17"/>
        <v>#N/A</v>
      </c>
      <c r="BA37" s="443" t="e">
        <f t="shared" si="18"/>
        <v>#N/A</v>
      </c>
      <c r="BB37" s="443" t="e">
        <f t="shared" si="19"/>
        <v>#N/A</v>
      </c>
      <c r="BC37" s="443" t="e">
        <f t="shared" si="20"/>
        <v>#N/A</v>
      </c>
      <c r="BD37" s="443" t="e">
        <f t="shared" si="21"/>
        <v>#N/A</v>
      </c>
      <c r="BE37" s="443" t="e">
        <f t="shared" si="22"/>
        <v>#N/A</v>
      </c>
      <c r="BF37" s="443" t="e">
        <f t="shared" si="23"/>
        <v>#N/A</v>
      </c>
      <c r="BG37" s="443" t="e">
        <f t="shared" si="24"/>
        <v>#N/A</v>
      </c>
      <c r="BH37" s="443" t="e">
        <f t="shared" si="25"/>
        <v>#N/A</v>
      </c>
      <c r="BI37" s="443" t="e">
        <f t="shared" si="26"/>
        <v>#N/A</v>
      </c>
      <c r="BJ37" s="443" t="e">
        <f t="shared" si="27"/>
        <v>#N/A</v>
      </c>
    </row>
    <row r="38" spans="31:62" ht="15.75" x14ac:dyDescent="0.25">
      <c r="AG38" s="443">
        <v>35</v>
      </c>
      <c r="AH38" s="444">
        <f>W35_Score_1</f>
        <v>0</v>
      </c>
      <c r="AI38" s="444">
        <f>W35_Score_2</f>
        <v>0</v>
      </c>
      <c r="AJ38" s="444">
        <f>W35_Score_3</f>
        <v>0</v>
      </c>
      <c r="AK38" s="444">
        <f>W35_Score_4</f>
        <v>0</v>
      </c>
      <c r="AL38" s="444">
        <f>W35_Score_5</f>
        <v>0</v>
      </c>
      <c r="AM38" s="444">
        <f>W35_Score_6</f>
        <v>0</v>
      </c>
      <c r="AN38" s="444">
        <f>W35_Score_7</f>
        <v>0</v>
      </c>
      <c r="AO38" s="444">
        <f>W35_Score_8</f>
        <v>0</v>
      </c>
      <c r="AP38" s="444">
        <f>W35_Score_9</f>
        <v>0</v>
      </c>
      <c r="AQ38" s="444">
        <f>W35_Score_10</f>
        <v>0</v>
      </c>
      <c r="AR38" s="444">
        <f>W35_Score_11</f>
        <v>0</v>
      </c>
      <c r="AS38" s="444">
        <f>W35_Score_12</f>
        <v>0</v>
      </c>
      <c r="AT38" s="444">
        <f>W35_Score_13</f>
        <v>0</v>
      </c>
      <c r="AU38" s="444">
        <f>W35_Score_14</f>
        <v>0</v>
      </c>
      <c r="AV38" s="446"/>
      <c r="AW38" s="443" t="e">
        <f t="shared" si="14"/>
        <v>#N/A</v>
      </c>
      <c r="AX38" s="443" t="e">
        <f t="shared" si="15"/>
        <v>#N/A</v>
      </c>
      <c r="AY38" s="443" t="e">
        <f t="shared" si="16"/>
        <v>#N/A</v>
      </c>
      <c r="AZ38" s="443" t="e">
        <f t="shared" si="17"/>
        <v>#N/A</v>
      </c>
      <c r="BA38" s="443" t="e">
        <f t="shared" si="18"/>
        <v>#N/A</v>
      </c>
      <c r="BB38" s="443" t="e">
        <f t="shared" si="19"/>
        <v>#N/A</v>
      </c>
      <c r="BC38" s="443" t="e">
        <f t="shared" si="20"/>
        <v>#N/A</v>
      </c>
      <c r="BD38" s="443" t="e">
        <f t="shared" si="21"/>
        <v>#N/A</v>
      </c>
      <c r="BE38" s="443" t="e">
        <f t="shared" si="22"/>
        <v>#N/A</v>
      </c>
      <c r="BF38" s="443" t="e">
        <f t="shared" si="23"/>
        <v>#N/A</v>
      </c>
      <c r="BG38" s="443" t="e">
        <f t="shared" si="24"/>
        <v>#N/A</v>
      </c>
      <c r="BH38" s="443" t="e">
        <f t="shared" si="25"/>
        <v>#N/A</v>
      </c>
      <c r="BI38" s="443" t="e">
        <f t="shared" si="26"/>
        <v>#N/A</v>
      </c>
      <c r="BJ38" s="443" t="e">
        <f t="shared" si="27"/>
        <v>#N/A</v>
      </c>
    </row>
    <row r="39" spans="31:62" ht="15.75" x14ac:dyDescent="0.25">
      <c r="AG39" s="443">
        <v>36</v>
      </c>
      <c r="AH39" s="444">
        <f>W36_Score_1</f>
        <v>0</v>
      </c>
      <c r="AI39" s="444">
        <f>W36_Score_2</f>
        <v>0</v>
      </c>
      <c r="AJ39" s="444">
        <f>W36_Score_3</f>
        <v>0</v>
      </c>
      <c r="AK39" s="444">
        <f>W36_Score_4</f>
        <v>0</v>
      </c>
      <c r="AL39" s="444">
        <f>W36_Score_5</f>
        <v>0</v>
      </c>
      <c r="AM39" s="444">
        <f>W36_Score_6</f>
        <v>0</v>
      </c>
      <c r="AN39" s="444">
        <f>W36_Score_7</f>
        <v>0</v>
      </c>
      <c r="AO39" s="444">
        <f>W36_Score_8</f>
        <v>0</v>
      </c>
      <c r="AP39" s="444">
        <f>W36_Score_9</f>
        <v>0</v>
      </c>
      <c r="AQ39" s="444">
        <f>W36_Score_10</f>
        <v>0</v>
      </c>
      <c r="AR39" s="444">
        <f>W36_Score_11</f>
        <v>0</v>
      </c>
      <c r="AS39" s="444">
        <f>W36_Score_12</f>
        <v>0</v>
      </c>
      <c r="AT39" s="444">
        <f>W36_Score_13</f>
        <v>0</v>
      </c>
      <c r="AU39" s="444">
        <f>W36_Score_14</f>
        <v>0</v>
      </c>
      <c r="AV39" s="446"/>
      <c r="AW39" s="443" t="e">
        <f t="shared" si="14"/>
        <v>#N/A</v>
      </c>
      <c r="AX39" s="443" t="e">
        <f t="shared" si="15"/>
        <v>#N/A</v>
      </c>
      <c r="AY39" s="443" t="e">
        <f t="shared" si="16"/>
        <v>#N/A</v>
      </c>
      <c r="AZ39" s="443" t="e">
        <f t="shared" si="17"/>
        <v>#N/A</v>
      </c>
      <c r="BA39" s="443" t="e">
        <f t="shared" si="18"/>
        <v>#N/A</v>
      </c>
      <c r="BB39" s="443" t="e">
        <f t="shared" si="19"/>
        <v>#N/A</v>
      </c>
      <c r="BC39" s="443" t="e">
        <f t="shared" si="20"/>
        <v>#N/A</v>
      </c>
      <c r="BD39" s="443" t="e">
        <f t="shared" si="21"/>
        <v>#N/A</v>
      </c>
      <c r="BE39" s="443" t="e">
        <f t="shared" si="22"/>
        <v>#N/A</v>
      </c>
      <c r="BF39" s="443" t="e">
        <f t="shared" si="23"/>
        <v>#N/A</v>
      </c>
      <c r="BG39" s="443" t="e">
        <f t="shared" si="24"/>
        <v>#N/A</v>
      </c>
      <c r="BH39" s="443" t="e">
        <f t="shared" si="25"/>
        <v>#N/A</v>
      </c>
      <c r="BI39" s="443" t="e">
        <f t="shared" si="26"/>
        <v>#N/A</v>
      </c>
      <c r="BJ39" s="443" t="e">
        <f t="shared" si="27"/>
        <v>#N/A</v>
      </c>
    </row>
    <row r="40" spans="31:62" ht="15.75" x14ac:dyDescent="0.25">
      <c r="AG40" s="443">
        <v>37</v>
      </c>
      <c r="AH40" s="444">
        <f>W37_Score_1</f>
        <v>0</v>
      </c>
      <c r="AI40" s="444">
        <f>W37_Score_2</f>
        <v>0</v>
      </c>
      <c r="AJ40" s="444">
        <f>W37_Score_3</f>
        <v>0</v>
      </c>
      <c r="AK40" s="444">
        <f>W37_Score_4</f>
        <v>0</v>
      </c>
      <c r="AL40" s="444">
        <f>W37_Score_5</f>
        <v>0</v>
      </c>
      <c r="AM40" s="444">
        <f>W37_Score_6</f>
        <v>0</v>
      </c>
      <c r="AN40" s="444">
        <f>W37_Score_7</f>
        <v>0</v>
      </c>
      <c r="AO40" s="444">
        <f>W37_Score_8</f>
        <v>0</v>
      </c>
      <c r="AP40" s="444">
        <f>W37_Score_9</f>
        <v>0</v>
      </c>
      <c r="AQ40" s="444">
        <f>W37_Score_10</f>
        <v>0</v>
      </c>
      <c r="AR40" s="444">
        <f>W37_Score_11</f>
        <v>0</v>
      </c>
      <c r="AS40" s="444">
        <f>W37_Score_12</f>
        <v>0</v>
      </c>
      <c r="AT40" s="444">
        <f>W37_Score_13</f>
        <v>0</v>
      </c>
      <c r="AU40" s="444">
        <f>W37_Score_14</f>
        <v>0</v>
      </c>
      <c r="AV40" s="446"/>
      <c r="AW40" s="443" t="e">
        <f t="shared" si="14"/>
        <v>#N/A</v>
      </c>
      <c r="AX40" s="443" t="e">
        <f t="shared" si="15"/>
        <v>#N/A</v>
      </c>
      <c r="AY40" s="443" t="e">
        <f t="shared" si="16"/>
        <v>#N/A</v>
      </c>
      <c r="AZ40" s="443" t="e">
        <f t="shared" si="17"/>
        <v>#N/A</v>
      </c>
      <c r="BA40" s="443" t="e">
        <f t="shared" si="18"/>
        <v>#N/A</v>
      </c>
      <c r="BB40" s="443" t="e">
        <f t="shared" si="19"/>
        <v>#N/A</v>
      </c>
      <c r="BC40" s="443" t="e">
        <f t="shared" si="20"/>
        <v>#N/A</v>
      </c>
      <c r="BD40" s="443" t="e">
        <f t="shared" si="21"/>
        <v>#N/A</v>
      </c>
      <c r="BE40" s="443" t="e">
        <f t="shared" si="22"/>
        <v>#N/A</v>
      </c>
      <c r="BF40" s="443" t="e">
        <f t="shared" si="23"/>
        <v>#N/A</v>
      </c>
      <c r="BG40" s="443" t="e">
        <f t="shared" si="24"/>
        <v>#N/A</v>
      </c>
      <c r="BH40" s="443" t="e">
        <f t="shared" si="25"/>
        <v>#N/A</v>
      </c>
      <c r="BI40" s="443" t="e">
        <f t="shared" si="26"/>
        <v>#N/A</v>
      </c>
      <c r="BJ40" s="443" t="e">
        <f t="shared" si="27"/>
        <v>#N/A</v>
      </c>
    </row>
    <row r="41" spans="31:62" ht="15.75" x14ac:dyDescent="0.25">
      <c r="AG41" s="443">
        <v>38</v>
      </c>
      <c r="AH41" s="444">
        <f>W38_Score_1</f>
        <v>0</v>
      </c>
      <c r="AI41" s="444">
        <f>W38_Score_2</f>
        <v>0</v>
      </c>
      <c r="AJ41" s="444">
        <f>W38_Score_3</f>
        <v>0</v>
      </c>
      <c r="AK41" s="444">
        <f>W38_Score_4</f>
        <v>0</v>
      </c>
      <c r="AL41" s="444">
        <f>W38_Score_5</f>
        <v>0</v>
      </c>
      <c r="AM41" s="444">
        <f>W38_Score_6</f>
        <v>0</v>
      </c>
      <c r="AN41" s="444">
        <f>W38_Score_7</f>
        <v>0</v>
      </c>
      <c r="AO41" s="444">
        <f>W38_Score_8</f>
        <v>0</v>
      </c>
      <c r="AP41" s="444">
        <f>W38_Score_9</f>
        <v>0</v>
      </c>
      <c r="AQ41" s="444">
        <f>W38_Score_10</f>
        <v>0</v>
      </c>
      <c r="AR41" s="444">
        <f>W38_Score_11</f>
        <v>0</v>
      </c>
      <c r="AS41" s="444">
        <f>W38_Score_12</f>
        <v>0</v>
      </c>
      <c r="AT41" s="444">
        <f>W38_Score_13</f>
        <v>0</v>
      </c>
      <c r="AU41" s="444">
        <f>W38_Score_14</f>
        <v>0</v>
      </c>
      <c r="AV41" s="446"/>
      <c r="AW41" s="443" t="e">
        <f t="shared" si="14"/>
        <v>#N/A</v>
      </c>
      <c r="AX41" s="443" t="e">
        <f t="shared" si="15"/>
        <v>#N/A</v>
      </c>
      <c r="AY41" s="443" t="e">
        <f t="shared" si="16"/>
        <v>#N/A</v>
      </c>
      <c r="AZ41" s="443" t="e">
        <f t="shared" si="17"/>
        <v>#N/A</v>
      </c>
      <c r="BA41" s="443" t="e">
        <f t="shared" si="18"/>
        <v>#N/A</v>
      </c>
      <c r="BB41" s="443" t="e">
        <f t="shared" si="19"/>
        <v>#N/A</v>
      </c>
      <c r="BC41" s="443" t="e">
        <f t="shared" si="20"/>
        <v>#N/A</v>
      </c>
      <c r="BD41" s="443" t="e">
        <f t="shared" si="21"/>
        <v>#N/A</v>
      </c>
      <c r="BE41" s="443" t="e">
        <f t="shared" si="22"/>
        <v>#N/A</v>
      </c>
      <c r="BF41" s="443" t="e">
        <f t="shared" si="23"/>
        <v>#N/A</v>
      </c>
      <c r="BG41" s="443" t="e">
        <f t="shared" si="24"/>
        <v>#N/A</v>
      </c>
      <c r="BH41" s="443" t="e">
        <f t="shared" si="25"/>
        <v>#N/A</v>
      </c>
      <c r="BI41" s="443" t="e">
        <f t="shared" si="26"/>
        <v>#N/A</v>
      </c>
      <c r="BJ41" s="443" t="e">
        <f t="shared" si="27"/>
        <v>#N/A</v>
      </c>
    </row>
    <row r="42" spans="31:62" ht="15.75" x14ac:dyDescent="0.25">
      <c r="AG42" s="443">
        <v>39</v>
      </c>
      <c r="AH42" s="444">
        <f>W39_Score_1</f>
        <v>0</v>
      </c>
      <c r="AI42" s="444">
        <f>W39_Score_2</f>
        <v>0</v>
      </c>
      <c r="AJ42" s="444">
        <f>W39_Score_3</f>
        <v>0</v>
      </c>
      <c r="AK42" s="444">
        <f>W39_Score_4</f>
        <v>0</v>
      </c>
      <c r="AL42" s="444">
        <f>W39_Score_5</f>
        <v>0</v>
      </c>
      <c r="AM42" s="444">
        <f>W39_Score_6</f>
        <v>0</v>
      </c>
      <c r="AN42" s="444">
        <f>W39_Score_7</f>
        <v>0</v>
      </c>
      <c r="AO42" s="444">
        <f>W39_Score_8</f>
        <v>0</v>
      </c>
      <c r="AP42" s="444">
        <f>W39_Score_9</f>
        <v>0</v>
      </c>
      <c r="AQ42" s="444">
        <f>W39_Score_10</f>
        <v>0</v>
      </c>
      <c r="AR42" s="444">
        <f>W39_Score_11</f>
        <v>0</v>
      </c>
      <c r="AS42" s="444">
        <f>W39_Score_12</f>
        <v>0</v>
      </c>
      <c r="AT42" s="444">
        <f>W39_Score_13</f>
        <v>0</v>
      </c>
      <c r="AU42" s="444">
        <f>W39_Score_14</f>
        <v>0</v>
      </c>
      <c r="AV42" s="446"/>
      <c r="AW42" s="443" t="e">
        <f t="shared" si="14"/>
        <v>#N/A</v>
      </c>
      <c r="AX42" s="443" t="e">
        <f t="shared" si="15"/>
        <v>#N/A</v>
      </c>
      <c r="AY42" s="443" t="e">
        <f t="shared" si="16"/>
        <v>#N/A</v>
      </c>
      <c r="AZ42" s="443" t="e">
        <f t="shared" si="17"/>
        <v>#N/A</v>
      </c>
      <c r="BA42" s="443" t="e">
        <f t="shared" si="18"/>
        <v>#N/A</v>
      </c>
      <c r="BB42" s="443" t="e">
        <f t="shared" si="19"/>
        <v>#N/A</v>
      </c>
      <c r="BC42" s="443" t="e">
        <f t="shared" si="20"/>
        <v>#N/A</v>
      </c>
      <c r="BD42" s="443" t="e">
        <f t="shared" si="21"/>
        <v>#N/A</v>
      </c>
      <c r="BE42" s="443" t="e">
        <f t="shared" si="22"/>
        <v>#N/A</v>
      </c>
      <c r="BF42" s="443" t="e">
        <f t="shared" si="23"/>
        <v>#N/A</v>
      </c>
      <c r="BG42" s="443" t="e">
        <f t="shared" si="24"/>
        <v>#N/A</v>
      </c>
      <c r="BH42" s="443" t="e">
        <f t="shared" si="25"/>
        <v>#N/A</v>
      </c>
      <c r="BI42" s="443" t="e">
        <f t="shared" si="26"/>
        <v>#N/A</v>
      </c>
      <c r="BJ42" s="443" t="e">
        <f t="shared" si="27"/>
        <v>#N/A</v>
      </c>
    </row>
    <row r="43" spans="31:62" ht="15.75" x14ac:dyDescent="0.25">
      <c r="AG43" s="443">
        <v>40</v>
      </c>
      <c r="AH43" s="444">
        <f>W40_Score_1</f>
        <v>0</v>
      </c>
      <c r="AI43" s="444">
        <f>W40_Score_2</f>
        <v>0</v>
      </c>
      <c r="AJ43" s="444">
        <f>W40_Score_3</f>
        <v>0</v>
      </c>
      <c r="AK43" s="444">
        <f>W40_Score_4</f>
        <v>0</v>
      </c>
      <c r="AL43" s="444">
        <f>W40_Score_5</f>
        <v>0</v>
      </c>
      <c r="AM43" s="444">
        <f>W40_Score_6</f>
        <v>0</v>
      </c>
      <c r="AN43" s="444">
        <f>W40_Score_7</f>
        <v>0</v>
      </c>
      <c r="AO43" s="444">
        <f>W40_Score_8</f>
        <v>0</v>
      </c>
      <c r="AP43" s="444">
        <f>W40_Score_9</f>
        <v>0</v>
      </c>
      <c r="AQ43" s="444">
        <f>W40_Score_10</f>
        <v>0</v>
      </c>
      <c r="AR43" s="444">
        <f>W40_Score_11</f>
        <v>0</v>
      </c>
      <c r="AS43" s="444">
        <f>W40_Score_12</f>
        <v>0</v>
      </c>
      <c r="AT43" s="444">
        <f>W40_Score_13</f>
        <v>0</v>
      </c>
      <c r="AU43" s="444">
        <f>W40_Score_14</f>
        <v>0</v>
      </c>
      <c r="AV43" s="446"/>
      <c r="AW43" s="443" t="e">
        <f t="shared" si="14"/>
        <v>#N/A</v>
      </c>
      <c r="AX43" s="443" t="e">
        <f t="shared" si="15"/>
        <v>#N/A</v>
      </c>
      <c r="AY43" s="443" t="e">
        <f t="shared" si="16"/>
        <v>#N/A</v>
      </c>
      <c r="AZ43" s="443" t="e">
        <f t="shared" si="17"/>
        <v>#N/A</v>
      </c>
      <c r="BA43" s="443" t="e">
        <f t="shared" si="18"/>
        <v>#N/A</v>
      </c>
      <c r="BB43" s="443" t="e">
        <f t="shared" si="19"/>
        <v>#N/A</v>
      </c>
      <c r="BC43" s="443" t="e">
        <f t="shared" si="20"/>
        <v>#N/A</v>
      </c>
      <c r="BD43" s="443" t="e">
        <f t="shared" si="21"/>
        <v>#N/A</v>
      </c>
      <c r="BE43" s="443" t="e">
        <f t="shared" si="22"/>
        <v>#N/A</v>
      </c>
      <c r="BF43" s="443" t="e">
        <f t="shared" si="23"/>
        <v>#N/A</v>
      </c>
      <c r="BG43" s="443" t="e">
        <f t="shared" si="24"/>
        <v>#N/A</v>
      </c>
      <c r="BH43" s="443" t="e">
        <f t="shared" si="25"/>
        <v>#N/A</v>
      </c>
      <c r="BI43" s="443" t="e">
        <f t="shared" si="26"/>
        <v>#N/A</v>
      </c>
      <c r="BJ43" s="443" t="e">
        <f t="shared" si="27"/>
        <v>#N/A</v>
      </c>
    </row>
    <row r="44" spans="31:62" ht="15.75" x14ac:dyDescent="0.25">
      <c r="AG44" s="443">
        <v>41</v>
      </c>
      <c r="AH44" s="444">
        <f>W41_Score_1</f>
        <v>0</v>
      </c>
      <c r="AI44" s="444">
        <f>W41_Score_2</f>
        <v>0</v>
      </c>
      <c r="AJ44" s="444">
        <f>W41_Score_3</f>
        <v>0</v>
      </c>
      <c r="AK44" s="444">
        <f>W41_Score_4</f>
        <v>0</v>
      </c>
      <c r="AL44" s="444">
        <f>W41_Score_5</f>
        <v>0</v>
      </c>
      <c r="AM44" s="444">
        <f>W41_Score_6</f>
        <v>0</v>
      </c>
      <c r="AN44" s="444">
        <f>W41_Score_7</f>
        <v>0</v>
      </c>
      <c r="AO44" s="444">
        <f>W41_Score_8</f>
        <v>0</v>
      </c>
      <c r="AP44" s="444">
        <f>W41_Score_9</f>
        <v>0</v>
      </c>
      <c r="AQ44" s="444">
        <f>W41_Score_10</f>
        <v>0</v>
      </c>
      <c r="AR44" s="444">
        <f>W41_Score_11</f>
        <v>0</v>
      </c>
      <c r="AS44" s="444">
        <f>W41_Score_12</f>
        <v>0</v>
      </c>
      <c r="AT44" s="444">
        <f>W41_Score_13</f>
        <v>0</v>
      </c>
      <c r="AU44" s="444">
        <f>W41_Score_14</f>
        <v>0</v>
      </c>
      <c r="AV44" s="446"/>
      <c r="AW44" s="443" t="e">
        <f t="shared" si="14"/>
        <v>#N/A</v>
      </c>
      <c r="AX44" s="443" t="e">
        <f t="shared" si="15"/>
        <v>#N/A</v>
      </c>
      <c r="AY44" s="443" t="e">
        <f t="shared" si="16"/>
        <v>#N/A</v>
      </c>
      <c r="AZ44" s="443" t="e">
        <f t="shared" si="17"/>
        <v>#N/A</v>
      </c>
      <c r="BA44" s="443" t="e">
        <f t="shared" si="18"/>
        <v>#N/A</v>
      </c>
      <c r="BB44" s="443" t="e">
        <f t="shared" si="19"/>
        <v>#N/A</v>
      </c>
      <c r="BC44" s="443" t="e">
        <f t="shared" si="20"/>
        <v>#N/A</v>
      </c>
      <c r="BD44" s="443" t="e">
        <f t="shared" si="21"/>
        <v>#N/A</v>
      </c>
      <c r="BE44" s="443" t="e">
        <f t="shared" si="22"/>
        <v>#N/A</v>
      </c>
      <c r="BF44" s="443" t="e">
        <f t="shared" si="23"/>
        <v>#N/A</v>
      </c>
      <c r="BG44" s="443" t="e">
        <f t="shared" si="24"/>
        <v>#N/A</v>
      </c>
      <c r="BH44" s="443" t="e">
        <f t="shared" si="25"/>
        <v>#N/A</v>
      </c>
      <c r="BI44" s="443" t="e">
        <f t="shared" si="26"/>
        <v>#N/A</v>
      </c>
      <c r="BJ44" s="443" t="e">
        <f t="shared" si="27"/>
        <v>#N/A</v>
      </c>
    </row>
    <row r="45" spans="31:62" ht="15.75" x14ac:dyDescent="0.25">
      <c r="AG45" s="443">
        <v>42</v>
      </c>
      <c r="AH45" s="444">
        <f>W42_Score_1</f>
        <v>0</v>
      </c>
      <c r="AI45" s="444">
        <f>W42_Score_2</f>
        <v>0</v>
      </c>
      <c r="AJ45" s="444">
        <f>W42_Score_3</f>
        <v>0</v>
      </c>
      <c r="AK45" s="444">
        <f>W42_Score_4</f>
        <v>0</v>
      </c>
      <c r="AL45" s="444">
        <f>W42_Score_5</f>
        <v>0</v>
      </c>
      <c r="AM45" s="444">
        <f>W42_Score_6</f>
        <v>0</v>
      </c>
      <c r="AN45" s="444">
        <f>W42_Score_7</f>
        <v>0</v>
      </c>
      <c r="AO45" s="444">
        <f>W42_Score_8</f>
        <v>0</v>
      </c>
      <c r="AP45" s="444">
        <f>W42_Score_9</f>
        <v>0</v>
      </c>
      <c r="AQ45" s="444">
        <f>W42_Score_10</f>
        <v>0</v>
      </c>
      <c r="AR45" s="444">
        <f>W42_Score_11</f>
        <v>0</v>
      </c>
      <c r="AS45" s="444">
        <f>W42_Score_12</f>
        <v>0</v>
      </c>
      <c r="AT45" s="444">
        <f>W42_Score_13</f>
        <v>0</v>
      </c>
      <c r="AU45" s="444">
        <f>W42_Score_14</f>
        <v>0</v>
      </c>
      <c r="AV45" s="446"/>
      <c r="AW45" s="443" t="e">
        <f t="shared" si="14"/>
        <v>#N/A</v>
      </c>
      <c r="AX45" s="443" t="e">
        <f t="shared" si="15"/>
        <v>#N/A</v>
      </c>
      <c r="AY45" s="443" t="e">
        <f t="shared" si="16"/>
        <v>#N/A</v>
      </c>
      <c r="AZ45" s="443" t="e">
        <f t="shared" si="17"/>
        <v>#N/A</v>
      </c>
      <c r="BA45" s="443" t="e">
        <f t="shared" si="18"/>
        <v>#N/A</v>
      </c>
      <c r="BB45" s="443" t="e">
        <f t="shared" si="19"/>
        <v>#N/A</v>
      </c>
      <c r="BC45" s="443" t="e">
        <f t="shared" si="20"/>
        <v>#N/A</v>
      </c>
      <c r="BD45" s="443" t="e">
        <f t="shared" si="21"/>
        <v>#N/A</v>
      </c>
      <c r="BE45" s="443" t="e">
        <f t="shared" si="22"/>
        <v>#N/A</v>
      </c>
      <c r="BF45" s="443" t="e">
        <f t="shared" si="23"/>
        <v>#N/A</v>
      </c>
      <c r="BG45" s="443" t="e">
        <f t="shared" si="24"/>
        <v>#N/A</v>
      </c>
      <c r="BH45" s="443" t="e">
        <f t="shared" si="25"/>
        <v>#N/A</v>
      </c>
      <c r="BI45" s="443" t="e">
        <f t="shared" si="26"/>
        <v>#N/A</v>
      </c>
      <c r="BJ45" s="443" t="e">
        <f t="shared" si="27"/>
        <v>#N/A</v>
      </c>
    </row>
    <row r="46" spans="31:62" ht="15.75" x14ac:dyDescent="0.25">
      <c r="AG46" s="443">
        <v>43</v>
      </c>
      <c r="AH46" s="444">
        <f>W43_Score_1</f>
        <v>0</v>
      </c>
      <c r="AI46" s="444">
        <f>W43_Score_2</f>
        <v>0</v>
      </c>
      <c r="AJ46" s="444">
        <f>W43_Score_3</f>
        <v>0</v>
      </c>
      <c r="AK46" s="444">
        <f>W43_Score_4</f>
        <v>0</v>
      </c>
      <c r="AL46" s="444">
        <f>W43_Score_5</f>
        <v>0</v>
      </c>
      <c r="AM46" s="444">
        <f>W43_Score_6</f>
        <v>0</v>
      </c>
      <c r="AN46" s="444">
        <f>W43_Score_7</f>
        <v>0</v>
      </c>
      <c r="AO46" s="444">
        <f>W43_Score_8</f>
        <v>0</v>
      </c>
      <c r="AP46" s="444">
        <f>W43_Score_9</f>
        <v>0</v>
      </c>
      <c r="AQ46" s="444">
        <f>W43_Score_10</f>
        <v>0</v>
      </c>
      <c r="AR46" s="444">
        <f>W43_Score_11</f>
        <v>0</v>
      </c>
      <c r="AS46" s="444">
        <f>W43_Score_12</f>
        <v>0</v>
      </c>
      <c r="AT46" s="444">
        <f>W43_Score_13</f>
        <v>0</v>
      </c>
      <c r="AU46" s="444">
        <f>W43_Score_14</f>
        <v>0</v>
      </c>
      <c r="AV46" s="446"/>
      <c r="AW46" s="443" t="e">
        <f t="shared" si="14"/>
        <v>#N/A</v>
      </c>
      <c r="AX46" s="443" t="e">
        <f t="shared" si="15"/>
        <v>#N/A</v>
      </c>
      <c r="AY46" s="443" t="e">
        <f t="shared" si="16"/>
        <v>#N/A</v>
      </c>
      <c r="AZ46" s="443" t="e">
        <f t="shared" si="17"/>
        <v>#N/A</v>
      </c>
      <c r="BA46" s="443" t="e">
        <f t="shared" si="18"/>
        <v>#N/A</v>
      </c>
      <c r="BB46" s="443" t="e">
        <f t="shared" si="19"/>
        <v>#N/A</v>
      </c>
      <c r="BC46" s="443" t="e">
        <f t="shared" si="20"/>
        <v>#N/A</v>
      </c>
      <c r="BD46" s="443" t="e">
        <f t="shared" si="21"/>
        <v>#N/A</v>
      </c>
      <c r="BE46" s="443" t="e">
        <f t="shared" si="22"/>
        <v>#N/A</v>
      </c>
      <c r="BF46" s="443" t="e">
        <f t="shared" si="23"/>
        <v>#N/A</v>
      </c>
      <c r="BG46" s="443" t="e">
        <f t="shared" si="24"/>
        <v>#N/A</v>
      </c>
      <c r="BH46" s="443" t="e">
        <f t="shared" si="25"/>
        <v>#N/A</v>
      </c>
      <c r="BI46" s="443" t="e">
        <f t="shared" si="26"/>
        <v>#N/A</v>
      </c>
      <c r="BJ46" s="443" t="e">
        <f t="shared" si="27"/>
        <v>#N/A</v>
      </c>
    </row>
    <row r="47" spans="31:62" ht="15.75" x14ac:dyDescent="0.25">
      <c r="AE47" s="419"/>
      <c r="AG47" s="443">
        <v>44</v>
      </c>
      <c r="AH47" s="444">
        <f>W44_Score_1</f>
        <v>0</v>
      </c>
      <c r="AI47" s="444">
        <f>W44_Score_2</f>
        <v>0</v>
      </c>
      <c r="AJ47" s="444">
        <f>W44_Score_3</f>
        <v>0</v>
      </c>
      <c r="AK47" s="444">
        <f>W44_Score_4</f>
        <v>0</v>
      </c>
      <c r="AL47" s="444">
        <f>W44_Score_5</f>
        <v>0</v>
      </c>
      <c r="AM47" s="444">
        <f>W44_Score_6</f>
        <v>0</v>
      </c>
      <c r="AN47" s="444">
        <f>W44_Score_7</f>
        <v>0</v>
      </c>
      <c r="AO47" s="444">
        <f>W44_Score_8</f>
        <v>0</v>
      </c>
      <c r="AP47" s="444">
        <f>W44_Score_9</f>
        <v>0</v>
      </c>
      <c r="AQ47" s="444">
        <f>W44_Score_10</f>
        <v>0</v>
      </c>
      <c r="AR47" s="444">
        <f>W44_Score_11</f>
        <v>0</v>
      </c>
      <c r="AS47" s="444">
        <f>W44_Score_12</f>
        <v>0</v>
      </c>
      <c r="AT47" s="444">
        <f>W44_Score_13</f>
        <v>0</v>
      </c>
      <c r="AU47" s="444">
        <f>W44_Score_14</f>
        <v>0</v>
      </c>
      <c r="AV47" s="446"/>
      <c r="AW47" s="443" t="e">
        <f t="shared" si="14"/>
        <v>#N/A</v>
      </c>
      <c r="AX47" s="443" t="e">
        <f t="shared" si="15"/>
        <v>#N/A</v>
      </c>
      <c r="AY47" s="443" t="e">
        <f t="shared" si="16"/>
        <v>#N/A</v>
      </c>
      <c r="AZ47" s="443" t="e">
        <f t="shared" si="17"/>
        <v>#N/A</v>
      </c>
      <c r="BA47" s="443" t="e">
        <f t="shared" si="18"/>
        <v>#N/A</v>
      </c>
      <c r="BB47" s="443" t="e">
        <f t="shared" si="19"/>
        <v>#N/A</v>
      </c>
      <c r="BC47" s="443" t="e">
        <f t="shared" si="20"/>
        <v>#N/A</v>
      </c>
      <c r="BD47" s="443" t="e">
        <f t="shared" si="21"/>
        <v>#N/A</v>
      </c>
      <c r="BE47" s="443" t="e">
        <f t="shared" si="22"/>
        <v>#N/A</v>
      </c>
      <c r="BF47" s="443" t="e">
        <f t="shared" si="23"/>
        <v>#N/A</v>
      </c>
      <c r="BG47" s="443" t="e">
        <f t="shared" si="24"/>
        <v>#N/A</v>
      </c>
      <c r="BH47" s="443" t="e">
        <f t="shared" si="25"/>
        <v>#N/A</v>
      </c>
      <c r="BI47" s="443" t="e">
        <f t="shared" si="26"/>
        <v>#N/A</v>
      </c>
      <c r="BJ47" s="443" t="e">
        <f t="shared" si="27"/>
        <v>#N/A</v>
      </c>
    </row>
    <row r="48" spans="31:62" ht="15.75" x14ac:dyDescent="0.25">
      <c r="AE48" s="163"/>
      <c r="AG48" s="443">
        <v>45</v>
      </c>
      <c r="AH48" s="444">
        <f>W45_Score_1</f>
        <v>0</v>
      </c>
      <c r="AI48" s="444">
        <f>W45_Score_2</f>
        <v>0</v>
      </c>
      <c r="AJ48" s="444">
        <f>W45_Score_3</f>
        <v>0</v>
      </c>
      <c r="AK48" s="444">
        <f>W45_Score_4</f>
        <v>0</v>
      </c>
      <c r="AL48" s="444">
        <f>W45_Score_5</f>
        <v>0</v>
      </c>
      <c r="AM48" s="444">
        <f>W45_Score_6</f>
        <v>0</v>
      </c>
      <c r="AN48" s="444">
        <f>W45_Score_7</f>
        <v>0</v>
      </c>
      <c r="AO48" s="444">
        <f>W45_Score_8</f>
        <v>0</v>
      </c>
      <c r="AP48" s="444">
        <f>W45_Score_9</f>
        <v>0</v>
      </c>
      <c r="AQ48" s="444">
        <f>W45_Score_10</f>
        <v>0</v>
      </c>
      <c r="AR48" s="444">
        <f>W45_Score_11</f>
        <v>0</v>
      </c>
      <c r="AS48" s="444">
        <f>W45_Score_12</f>
        <v>0</v>
      </c>
      <c r="AT48" s="444">
        <f>W45_Score_13</f>
        <v>0</v>
      </c>
      <c r="AU48" s="444">
        <f>W45_Score_14</f>
        <v>0</v>
      </c>
      <c r="AV48" s="446"/>
      <c r="AW48" s="443" t="e">
        <f t="shared" si="14"/>
        <v>#N/A</v>
      </c>
      <c r="AX48" s="443" t="e">
        <f t="shared" si="15"/>
        <v>#N/A</v>
      </c>
      <c r="AY48" s="443" t="e">
        <f t="shared" si="16"/>
        <v>#N/A</v>
      </c>
      <c r="AZ48" s="443" t="e">
        <f t="shared" si="17"/>
        <v>#N/A</v>
      </c>
      <c r="BA48" s="443" t="e">
        <f t="shared" si="18"/>
        <v>#N/A</v>
      </c>
      <c r="BB48" s="443" t="e">
        <f t="shared" si="19"/>
        <v>#N/A</v>
      </c>
      <c r="BC48" s="443" t="e">
        <f t="shared" si="20"/>
        <v>#N/A</v>
      </c>
      <c r="BD48" s="443" t="e">
        <f t="shared" si="21"/>
        <v>#N/A</v>
      </c>
      <c r="BE48" s="443" t="e">
        <f t="shared" si="22"/>
        <v>#N/A</v>
      </c>
      <c r="BF48" s="443" t="e">
        <f t="shared" si="23"/>
        <v>#N/A</v>
      </c>
      <c r="BG48" s="443" t="e">
        <f t="shared" si="24"/>
        <v>#N/A</v>
      </c>
      <c r="BH48" s="443" t="e">
        <f t="shared" si="25"/>
        <v>#N/A</v>
      </c>
      <c r="BI48" s="443" t="e">
        <f t="shared" si="26"/>
        <v>#N/A</v>
      </c>
      <c r="BJ48" s="443" t="e">
        <f t="shared" si="27"/>
        <v>#N/A</v>
      </c>
    </row>
    <row r="49" spans="31:62" ht="15.75" x14ac:dyDescent="0.25">
      <c r="AE49" s="163"/>
      <c r="AG49" s="443">
        <v>46</v>
      </c>
      <c r="AH49" s="444">
        <f>W46_Score_1</f>
        <v>0</v>
      </c>
      <c r="AI49" s="444">
        <f>W46_Score_2</f>
        <v>0</v>
      </c>
      <c r="AJ49" s="444">
        <f>W46_Score_3</f>
        <v>0</v>
      </c>
      <c r="AK49" s="444">
        <f>W46_Score_4</f>
        <v>0</v>
      </c>
      <c r="AL49" s="444">
        <f>W46_Score_5</f>
        <v>0</v>
      </c>
      <c r="AM49" s="444">
        <f>W46_Score_6</f>
        <v>0</v>
      </c>
      <c r="AN49" s="444">
        <f>W46_Score_7</f>
        <v>0</v>
      </c>
      <c r="AO49" s="444">
        <f>W46_Score_8</f>
        <v>0</v>
      </c>
      <c r="AP49" s="444">
        <f>W46_Score_9</f>
        <v>0</v>
      </c>
      <c r="AQ49" s="444">
        <f>W46_Score_10</f>
        <v>0</v>
      </c>
      <c r="AR49" s="444">
        <f>W46_Score_11</f>
        <v>0</v>
      </c>
      <c r="AS49" s="444">
        <f>W46_Score_12</f>
        <v>0</v>
      </c>
      <c r="AT49" s="444">
        <f>W46_Score_13</f>
        <v>0</v>
      </c>
      <c r="AU49" s="444">
        <f>W46_Score_14</f>
        <v>0</v>
      </c>
      <c r="AV49" s="446"/>
      <c r="AW49" s="443" t="e">
        <f t="shared" si="14"/>
        <v>#N/A</v>
      </c>
      <c r="AX49" s="443" t="e">
        <f t="shared" si="15"/>
        <v>#N/A</v>
      </c>
      <c r="AY49" s="443" t="e">
        <f t="shared" si="16"/>
        <v>#N/A</v>
      </c>
      <c r="AZ49" s="443" t="e">
        <f t="shared" si="17"/>
        <v>#N/A</v>
      </c>
      <c r="BA49" s="443" t="e">
        <f t="shared" si="18"/>
        <v>#N/A</v>
      </c>
      <c r="BB49" s="443" t="e">
        <f t="shared" si="19"/>
        <v>#N/A</v>
      </c>
      <c r="BC49" s="443" t="e">
        <f t="shared" si="20"/>
        <v>#N/A</v>
      </c>
      <c r="BD49" s="443" t="e">
        <f t="shared" si="21"/>
        <v>#N/A</v>
      </c>
      <c r="BE49" s="443" t="e">
        <f t="shared" si="22"/>
        <v>#N/A</v>
      </c>
      <c r="BF49" s="443" t="e">
        <f t="shared" si="23"/>
        <v>#N/A</v>
      </c>
      <c r="BG49" s="443" t="e">
        <f t="shared" si="24"/>
        <v>#N/A</v>
      </c>
      <c r="BH49" s="443" t="e">
        <f t="shared" si="25"/>
        <v>#N/A</v>
      </c>
      <c r="BI49" s="443" t="e">
        <f t="shared" si="26"/>
        <v>#N/A</v>
      </c>
      <c r="BJ49" s="443" t="e">
        <f t="shared" si="27"/>
        <v>#N/A</v>
      </c>
    </row>
    <row r="50" spans="31:62" ht="15.75" x14ac:dyDescent="0.25">
      <c r="AE50" s="163"/>
      <c r="AG50" s="443">
        <v>47</v>
      </c>
      <c r="AH50" s="444">
        <f>W47_Score_1</f>
        <v>0</v>
      </c>
      <c r="AI50" s="444">
        <f>W47_Score_2</f>
        <v>0</v>
      </c>
      <c r="AJ50" s="444">
        <f>W47_Score_3</f>
        <v>0</v>
      </c>
      <c r="AK50" s="444">
        <f>W47_Score_4</f>
        <v>0</v>
      </c>
      <c r="AL50" s="444">
        <f>W47_Score_5</f>
        <v>0</v>
      </c>
      <c r="AM50" s="444">
        <f>W47_Score_6</f>
        <v>0</v>
      </c>
      <c r="AN50" s="444">
        <f>W47_Score_7</f>
        <v>0</v>
      </c>
      <c r="AO50" s="444">
        <f>W47_Score_8</f>
        <v>0</v>
      </c>
      <c r="AP50" s="444">
        <f>W47_Score_9</f>
        <v>0</v>
      </c>
      <c r="AQ50" s="444">
        <f>W47_Score_10</f>
        <v>0</v>
      </c>
      <c r="AR50" s="444">
        <f>W47_Score_11</f>
        <v>0</v>
      </c>
      <c r="AS50" s="444">
        <f>W47_Score_12</f>
        <v>0</v>
      </c>
      <c r="AT50" s="444">
        <f>W47_Score_13</f>
        <v>0</v>
      </c>
      <c r="AU50" s="444">
        <f>W47_Score_14</f>
        <v>0</v>
      </c>
      <c r="AV50" s="446"/>
      <c r="AW50" s="443" t="e">
        <f t="shared" si="14"/>
        <v>#N/A</v>
      </c>
      <c r="AX50" s="443" t="e">
        <f t="shared" si="15"/>
        <v>#N/A</v>
      </c>
      <c r="AY50" s="443" t="e">
        <f t="shared" si="16"/>
        <v>#N/A</v>
      </c>
      <c r="AZ50" s="443" t="e">
        <f t="shared" si="17"/>
        <v>#N/A</v>
      </c>
      <c r="BA50" s="443" t="e">
        <f t="shared" si="18"/>
        <v>#N/A</v>
      </c>
      <c r="BB50" s="443" t="e">
        <f t="shared" si="19"/>
        <v>#N/A</v>
      </c>
      <c r="BC50" s="443" t="e">
        <f t="shared" si="20"/>
        <v>#N/A</v>
      </c>
      <c r="BD50" s="443" t="e">
        <f t="shared" si="21"/>
        <v>#N/A</v>
      </c>
      <c r="BE50" s="443" t="e">
        <f t="shared" si="22"/>
        <v>#N/A</v>
      </c>
      <c r="BF50" s="443" t="e">
        <f t="shared" si="23"/>
        <v>#N/A</v>
      </c>
      <c r="BG50" s="443" t="e">
        <f t="shared" si="24"/>
        <v>#N/A</v>
      </c>
      <c r="BH50" s="443" t="e">
        <f t="shared" si="25"/>
        <v>#N/A</v>
      </c>
      <c r="BI50" s="443" t="e">
        <f t="shared" si="26"/>
        <v>#N/A</v>
      </c>
      <c r="BJ50" s="443" t="e">
        <f t="shared" si="27"/>
        <v>#N/A</v>
      </c>
    </row>
    <row r="51" spans="31:62" ht="15.75" x14ac:dyDescent="0.25">
      <c r="AE51" s="163"/>
      <c r="AG51" s="443">
        <v>48</v>
      </c>
      <c r="AH51" s="444">
        <f>W48_Score_1</f>
        <v>0</v>
      </c>
      <c r="AI51" s="444">
        <f>W48_Score_2</f>
        <v>0</v>
      </c>
      <c r="AJ51" s="444">
        <f>W48_Score_3</f>
        <v>0</v>
      </c>
      <c r="AK51" s="444">
        <f>W48_Score_4</f>
        <v>0</v>
      </c>
      <c r="AL51" s="444">
        <f>W48_Score_5</f>
        <v>0</v>
      </c>
      <c r="AM51" s="444">
        <f>W48_Score_6</f>
        <v>0</v>
      </c>
      <c r="AN51" s="444">
        <f>W48_Score_7</f>
        <v>0</v>
      </c>
      <c r="AO51" s="444">
        <f>W48_Score_8</f>
        <v>0</v>
      </c>
      <c r="AP51" s="444">
        <f>W48_Score_9</f>
        <v>0</v>
      </c>
      <c r="AQ51" s="444">
        <f>W48_Score_10</f>
        <v>0</v>
      </c>
      <c r="AR51" s="444">
        <f>W48_Score_11</f>
        <v>0</v>
      </c>
      <c r="AS51" s="444">
        <f>W48_Score_12</f>
        <v>0</v>
      </c>
      <c r="AT51" s="444">
        <f>W48_Score_13</f>
        <v>0</v>
      </c>
      <c r="AU51" s="444">
        <f>W48_Score_14</f>
        <v>0</v>
      </c>
      <c r="AV51" s="446"/>
      <c r="AW51" s="443" t="e">
        <f t="shared" si="14"/>
        <v>#N/A</v>
      </c>
      <c r="AX51" s="443" t="e">
        <f t="shared" si="15"/>
        <v>#N/A</v>
      </c>
      <c r="AY51" s="443" t="e">
        <f t="shared" si="16"/>
        <v>#N/A</v>
      </c>
      <c r="AZ51" s="443" t="e">
        <f t="shared" si="17"/>
        <v>#N/A</v>
      </c>
      <c r="BA51" s="443" t="e">
        <f t="shared" si="18"/>
        <v>#N/A</v>
      </c>
      <c r="BB51" s="443" t="e">
        <f t="shared" si="19"/>
        <v>#N/A</v>
      </c>
      <c r="BC51" s="443" t="e">
        <f t="shared" si="20"/>
        <v>#N/A</v>
      </c>
      <c r="BD51" s="443" t="e">
        <f t="shared" si="21"/>
        <v>#N/A</v>
      </c>
      <c r="BE51" s="443" t="e">
        <f t="shared" si="22"/>
        <v>#N/A</v>
      </c>
      <c r="BF51" s="443" t="e">
        <f t="shared" si="23"/>
        <v>#N/A</v>
      </c>
      <c r="BG51" s="443" t="e">
        <f t="shared" si="24"/>
        <v>#N/A</v>
      </c>
      <c r="BH51" s="443" t="e">
        <f t="shared" si="25"/>
        <v>#N/A</v>
      </c>
      <c r="BI51" s="443" t="e">
        <f t="shared" si="26"/>
        <v>#N/A</v>
      </c>
      <c r="BJ51" s="443" t="e">
        <f t="shared" si="27"/>
        <v>#N/A</v>
      </c>
    </row>
    <row r="52" spans="31:62" ht="15.75" x14ac:dyDescent="0.25">
      <c r="AE52" s="163"/>
      <c r="AG52" s="443">
        <v>49</v>
      </c>
      <c r="AH52" s="444">
        <f>W49_Score_1</f>
        <v>0</v>
      </c>
      <c r="AI52" s="444">
        <f>W49_Score_2</f>
        <v>0</v>
      </c>
      <c r="AJ52" s="444">
        <f>W49_Score_3</f>
        <v>0</v>
      </c>
      <c r="AK52" s="444">
        <f>W49_Score_4</f>
        <v>0</v>
      </c>
      <c r="AL52" s="444">
        <f>W49_Score_5</f>
        <v>0</v>
      </c>
      <c r="AM52" s="444">
        <f>W49_Score_6</f>
        <v>0</v>
      </c>
      <c r="AN52" s="444">
        <f>W49_Score_7</f>
        <v>0</v>
      </c>
      <c r="AO52" s="444">
        <f>W49_Score_8</f>
        <v>0</v>
      </c>
      <c r="AP52" s="444">
        <f>W49_Score_9</f>
        <v>0</v>
      </c>
      <c r="AQ52" s="444">
        <f>W49_Score_10</f>
        <v>0</v>
      </c>
      <c r="AR52" s="444">
        <f>W49_Score_11</f>
        <v>0</v>
      </c>
      <c r="AS52" s="444">
        <f>W49_Score_12</f>
        <v>0</v>
      </c>
      <c r="AT52" s="444">
        <f>W49_Score_13</f>
        <v>0</v>
      </c>
      <c r="AU52" s="444">
        <f>W49_Score_14</f>
        <v>0</v>
      </c>
      <c r="AV52" s="446"/>
      <c r="AW52" s="443" t="e">
        <f t="shared" si="14"/>
        <v>#N/A</v>
      </c>
      <c r="AX52" s="443" t="e">
        <f t="shared" si="15"/>
        <v>#N/A</v>
      </c>
      <c r="AY52" s="443" t="e">
        <f t="shared" si="16"/>
        <v>#N/A</v>
      </c>
      <c r="AZ52" s="443" t="e">
        <f t="shared" si="17"/>
        <v>#N/A</v>
      </c>
      <c r="BA52" s="443" t="e">
        <f t="shared" si="18"/>
        <v>#N/A</v>
      </c>
      <c r="BB52" s="443" t="e">
        <f t="shared" si="19"/>
        <v>#N/A</v>
      </c>
      <c r="BC52" s="443" t="e">
        <f t="shared" si="20"/>
        <v>#N/A</v>
      </c>
      <c r="BD52" s="443" t="e">
        <f t="shared" si="21"/>
        <v>#N/A</v>
      </c>
      <c r="BE52" s="443" t="e">
        <f t="shared" si="22"/>
        <v>#N/A</v>
      </c>
      <c r="BF52" s="443" t="e">
        <f t="shared" si="23"/>
        <v>#N/A</v>
      </c>
      <c r="BG52" s="443" t="e">
        <f t="shared" si="24"/>
        <v>#N/A</v>
      </c>
      <c r="BH52" s="443" t="e">
        <f t="shared" si="25"/>
        <v>#N/A</v>
      </c>
      <c r="BI52" s="443" t="e">
        <f t="shared" si="26"/>
        <v>#N/A</v>
      </c>
      <c r="BJ52" s="443" t="e">
        <f t="shared" si="27"/>
        <v>#N/A</v>
      </c>
    </row>
    <row r="53" spans="31:62" ht="15.75" x14ac:dyDescent="0.25">
      <c r="AE53" s="163"/>
      <c r="AG53" s="443">
        <v>50</v>
      </c>
      <c r="AH53" s="444">
        <f>W50_Score_1</f>
        <v>0</v>
      </c>
      <c r="AI53" s="444">
        <f>W50_Score_2</f>
        <v>0</v>
      </c>
      <c r="AJ53" s="444">
        <f>W50_Score_3</f>
        <v>0</v>
      </c>
      <c r="AK53" s="444">
        <f>W50_Score_4</f>
        <v>0</v>
      </c>
      <c r="AL53" s="444">
        <f>W50_Score_5</f>
        <v>0</v>
      </c>
      <c r="AM53" s="444">
        <f>W50_Score_6</f>
        <v>0</v>
      </c>
      <c r="AN53" s="444">
        <f>W50_Score_7</f>
        <v>0</v>
      </c>
      <c r="AO53" s="444">
        <f>W50_Score_8</f>
        <v>0</v>
      </c>
      <c r="AP53" s="444">
        <f>W50_Score_9</f>
        <v>0</v>
      </c>
      <c r="AQ53" s="444">
        <f>W50_Score_10</f>
        <v>0</v>
      </c>
      <c r="AR53" s="444">
        <f>W50_Score_11</f>
        <v>0</v>
      </c>
      <c r="AS53" s="444">
        <f>W50_Score_12</f>
        <v>0</v>
      </c>
      <c r="AT53" s="444">
        <f>W50_Score_13</f>
        <v>0</v>
      </c>
      <c r="AU53" s="444">
        <f>W50_Score_14</f>
        <v>0</v>
      </c>
      <c r="AV53" s="446"/>
      <c r="AW53" s="443" t="e">
        <f t="shared" si="14"/>
        <v>#N/A</v>
      </c>
      <c r="AX53" s="443" t="e">
        <f t="shared" si="15"/>
        <v>#N/A</v>
      </c>
      <c r="AY53" s="443" t="e">
        <f t="shared" si="16"/>
        <v>#N/A</v>
      </c>
      <c r="AZ53" s="443" t="e">
        <f t="shared" si="17"/>
        <v>#N/A</v>
      </c>
      <c r="BA53" s="443" t="e">
        <f t="shared" si="18"/>
        <v>#N/A</v>
      </c>
      <c r="BB53" s="443" t="e">
        <f t="shared" si="19"/>
        <v>#N/A</v>
      </c>
      <c r="BC53" s="443" t="e">
        <f t="shared" si="20"/>
        <v>#N/A</v>
      </c>
      <c r="BD53" s="443" t="e">
        <f t="shared" si="21"/>
        <v>#N/A</v>
      </c>
      <c r="BE53" s="443" t="e">
        <f t="shared" si="22"/>
        <v>#N/A</v>
      </c>
      <c r="BF53" s="443" t="e">
        <f t="shared" si="23"/>
        <v>#N/A</v>
      </c>
      <c r="BG53" s="443" t="e">
        <f t="shared" si="24"/>
        <v>#N/A</v>
      </c>
      <c r="BH53" s="443" t="e">
        <f t="shared" si="25"/>
        <v>#N/A</v>
      </c>
      <c r="BI53" s="443" t="e">
        <f t="shared" si="26"/>
        <v>#N/A</v>
      </c>
      <c r="BJ53" s="443" t="e">
        <f t="shared" si="27"/>
        <v>#N/A</v>
      </c>
    </row>
    <row r="54" spans="31:62" ht="15.75" x14ac:dyDescent="0.25">
      <c r="AE54" s="163"/>
      <c r="AG54" s="443">
        <v>51</v>
      </c>
      <c r="AH54" s="444">
        <f>W51_Score_1</f>
        <v>0</v>
      </c>
      <c r="AI54" s="444">
        <f>W51_Score_2</f>
        <v>0</v>
      </c>
      <c r="AJ54" s="444">
        <f>W51_Score_3</f>
        <v>0</v>
      </c>
      <c r="AK54" s="444">
        <f>W51_Score_4</f>
        <v>0</v>
      </c>
      <c r="AL54" s="444">
        <f>W51_Score_5</f>
        <v>0</v>
      </c>
      <c r="AM54" s="444">
        <f>W51_Score_6</f>
        <v>0</v>
      </c>
      <c r="AN54" s="444">
        <f>W51_Score_7</f>
        <v>0</v>
      </c>
      <c r="AO54" s="444">
        <f>W51_Score_8</f>
        <v>0</v>
      </c>
      <c r="AP54" s="444">
        <f>W51_Score_9</f>
        <v>0</v>
      </c>
      <c r="AQ54" s="444">
        <f>W51_Score_10</f>
        <v>0</v>
      </c>
      <c r="AR54" s="444">
        <f>W51_Score_11</f>
        <v>0</v>
      </c>
      <c r="AS54" s="444">
        <f>W51_Score_12</f>
        <v>0</v>
      </c>
      <c r="AT54" s="444">
        <f>W51_Score_13</f>
        <v>0</v>
      </c>
      <c r="AU54" s="444">
        <f>W51_Score_14</f>
        <v>0</v>
      </c>
      <c r="AV54" s="446"/>
      <c r="AW54" s="443" t="e">
        <f t="shared" si="14"/>
        <v>#N/A</v>
      </c>
      <c r="AX54" s="443" t="e">
        <f t="shared" si="15"/>
        <v>#N/A</v>
      </c>
      <c r="AY54" s="443" t="e">
        <f t="shared" si="16"/>
        <v>#N/A</v>
      </c>
      <c r="AZ54" s="443" t="e">
        <f t="shared" si="17"/>
        <v>#N/A</v>
      </c>
      <c r="BA54" s="443" t="e">
        <f t="shared" si="18"/>
        <v>#N/A</v>
      </c>
      <c r="BB54" s="443" t="e">
        <f t="shared" si="19"/>
        <v>#N/A</v>
      </c>
      <c r="BC54" s="443" t="e">
        <f t="shared" si="20"/>
        <v>#N/A</v>
      </c>
      <c r="BD54" s="443" t="e">
        <f t="shared" si="21"/>
        <v>#N/A</v>
      </c>
      <c r="BE54" s="443" t="e">
        <f t="shared" si="22"/>
        <v>#N/A</v>
      </c>
      <c r="BF54" s="443" t="e">
        <f t="shared" si="23"/>
        <v>#N/A</v>
      </c>
      <c r="BG54" s="443" t="e">
        <f t="shared" si="24"/>
        <v>#N/A</v>
      </c>
      <c r="BH54" s="443" t="e">
        <f t="shared" si="25"/>
        <v>#N/A</v>
      </c>
      <c r="BI54" s="443" t="e">
        <f t="shared" si="26"/>
        <v>#N/A</v>
      </c>
      <c r="BJ54" s="443" t="e">
        <f t="shared" si="27"/>
        <v>#N/A</v>
      </c>
    </row>
    <row r="55" spans="31:62" ht="15.75" x14ac:dyDescent="0.25">
      <c r="AE55" s="163"/>
      <c r="AG55" s="443">
        <v>52</v>
      </c>
      <c r="AH55" s="444">
        <f>W52_Score_1</f>
        <v>0</v>
      </c>
      <c r="AI55" s="444">
        <f>W52_Score_2</f>
        <v>0</v>
      </c>
      <c r="AJ55" s="444">
        <f>W52_Score_3</f>
        <v>0</v>
      </c>
      <c r="AK55" s="444">
        <f>W52_Score_4</f>
        <v>0</v>
      </c>
      <c r="AL55" s="444">
        <f>W52_Score_5</f>
        <v>0</v>
      </c>
      <c r="AM55" s="444">
        <f>W52_Score_6</f>
        <v>0</v>
      </c>
      <c r="AN55" s="444">
        <f>W52_Score_7</f>
        <v>0</v>
      </c>
      <c r="AO55" s="444">
        <f>W52_Score_8</f>
        <v>0</v>
      </c>
      <c r="AP55" s="444">
        <f>W52_Score_9</f>
        <v>0</v>
      </c>
      <c r="AQ55" s="444">
        <f>W52_Score_10</f>
        <v>0</v>
      </c>
      <c r="AR55" s="444">
        <f>W52_Score_11</f>
        <v>0</v>
      </c>
      <c r="AS55" s="444">
        <f>W52_Score_12</f>
        <v>0</v>
      </c>
      <c r="AT55" s="444">
        <f>W52_Score_13</f>
        <v>0</v>
      </c>
      <c r="AU55" s="444">
        <f>W52_Score_14</f>
        <v>0</v>
      </c>
      <c r="AV55" s="446"/>
      <c r="AW55" s="443" t="e">
        <f t="shared" si="14"/>
        <v>#N/A</v>
      </c>
      <c r="AX55" s="443" t="e">
        <f t="shared" si="15"/>
        <v>#N/A</v>
      </c>
      <c r="AY55" s="443" t="e">
        <f t="shared" si="16"/>
        <v>#N/A</v>
      </c>
      <c r="AZ55" s="443" t="e">
        <f t="shared" si="17"/>
        <v>#N/A</v>
      </c>
      <c r="BA55" s="443" t="e">
        <f t="shared" si="18"/>
        <v>#N/A</v>
      </c>
      <c r="BB55" s="443" t="e">
        <f t="shared" si="19"/>
        <v>#N/A</v>
      </c>
      <c r="BC55" s="443" t="e">
        <f t="shared" si="20"/>
        <v>#N/A</v>
      </c>
      <c r="BD55" s="443" t="e">
        <f t="shared" si="21"/>
        <v>#N/A</v>
      </c>
      <c r="BE55" s="443" t="e">
        <f t="shared" si="22"/>
        <v>#N/A</v>
      </c>
      <c r="BF55" s="443" t="e">
        <f t="shared" si="23"/>
        <v>#N/A</v>
      </c>
      <c r="BG55" s="443" t="e">
        <f t="shared" si="24"/>
        <v>#N/A</v>
      </c>
      <c r="BH55" s="443" t="e">
        <f t="shared" si="25"/>
        <v>#N/A</v>
      </c>
      <c r="BI55" s="443" t="e">
        <f t="shared" si="26"/>
        <v>#N/A</v>
      </c>
      <c r="BJ55" s="443" t="e">
        <f t="shared" si="27"/>
        <v>#N/A</v>
      </c>
    </row>
    <row r="56" spans="31:62" ht="15.75" x14ac:dyDescent="0.25">
      <c r="AE56" s="163"/>
      <c r="AG56" s="387"/>
      <c r="AH56" s="138"/>
      <c r="AI56" s="163"/>
      <c r="AJ56" s="384"/>
      <c r="AK56" s="384"/>
      <c r="AL56" s="384"/>
      <c r="AM56" s="384"/>
      <c r="AP56" s="163"/>
      <c r="AQ56" s="163"/>
      <c r="AR56" s="163"/>
      <c r="AS56" s="163"/>
    </row>
    <row r="57" spans="31:62" ht="15.75" x14ac:dyDescent="0.25">
      <c r="AE57" s="163"/>
      <c r="AG57" s="387"/>
      <c r="AH57" s="138"/>
      <c r="AI57" s="163"/>
      <c r="AJ57" s="384"/>
      <c r="AK57" s="384"/>
      <c r="AL57" s="384"/>
      <c r="AM57" s="384"/>
      <c r="AP57" s="163"/>
      <c r="AQ57" s="163"/>
      <c r="AR57" s="163"/>
      <c r="AS57" s="163"/>
    </row>
    <row r="58" spans="31:62" ht="15.75" x14ac:dyDescent="0.25">
      <c r="AE58" s="163"/>
      <c r="AG58" s="387"/>
    </row>
    <row r="59" spans="31:62" ht="15.75" x14ac:dyDescent="0.25">
      <c r="AE59" s="163"/>
      <c r="AG59" s="387">
        <f t="shared" ref="AG59:AG65" si="28">AVERAGE(AH13:AK13)</f>
        <v>0</v>
      </c>
    </row>
    <row r="60" spans="31:62" ht="15.75" x14ac:dyDescent="0.25">
      <c r="AE60" s="163"/>
      <c r="AG60" s="387">
        <f t="shared" si="28"/>
        <v>0</v>
      </c>
    </row>
    <row r="61" spans="31:62" ht="15.75" x14ac:dyDescent="0.25">
      <c r="AE61" s="163"/>
      <c r="AG61" s="387">
        <f t="shared" si="28"/>
        <v>0</v>
      </c>
    </row>
    <row r="62" spans="31:62" ht="15.75" x14ac:dyDescent="0.25">
      <c r="AE62" s="163"/>
      <c r="AG62" s="387">
        <f t="shared" si="28"/>
        <v>0</v>
      </c>
    </row>
    <row r="63" spans="31:62" ht="15.75" x14ac:dyDescent="0.25">
      <c r="AE63" s="163"/>
      <c r="AG63" s="387">
        <f t="shared" si="28"/>
        <v>0</v>
      </c>
    </row>
    <row r="64" spans="31:62" ht="15.75" x14ac:dyDescent="0.25">
      <c r="AE64" s="163"/>
      <c r="AG64" s="387">
        <f t="shared" si="28"/>
        <v>0</v>
      </c>
    </row>
    <row r="65" spans="31:38" ht="15.75" x14ac:dyDescent="0.25">
      <c r="AE65" s="163"/>
      <c r="AG65" s="387">
        <f t="shared" si="28"/>
        <v>0</v>
      </c>
    </row>
    <row r="66" spans="31:38" ht="15.75" x14ac:dyDescent="0.25">
      <c r="AE66" s="163"/>
    </row>
    <row r="67" spans="31:38" ht="15.75" x14ac:dyDescent="0.25">
      <c r="AE67" s="163"/>
    </row>
    <row r="68" spans="31:38" ht="15.75" x14ac:dyDescent="0.25">
      <c r="AE68" s="163"/>
    </row>
    <row r="69" spans="31:38" ht="15.75" x14ac:dyDescent="0.25">
      <c r="AE69" s="163"/>
    </row>
    <row r="70" spans="31:38" ht="15.75" x14ac:dyDescent="0.25">
      <c r="AE70" s="163"/>
    </row>
    <row r="71" spans="31:38" ht="15.75" x14ac:dyDescent="0.25">
      <c r="AE71" s="163"/>
    </row>
    <row r="72" spans="31:38" ht="15.75" x14ac:dyDescent="0.25">
      <c r="AE72" s="163"/>
    </row>
    <row r="73" spans="31:38" ht="15.75" x14ac:dyDescent="0.25">
      <c r="AG73" s="163"/>
    </row>
    <row r="74" spans="31:38" ht="15.75" x14ac:dyDescent="0.25">
      <c r="AG74" s="386" t="s">
        <v>226</v>
      </c>
      <c r="AH74" s="386" t="e">
        <f>IF('Basic Athlete Data'!B9='Basic Athlete Data'!B11, 'Basic Athlete Data'!B9&amp;" Progress by Position
"&amp;'Basic Athlete Data'!A10,#N/A)</f>
        <v>#N/A</v>
      </c>
      <c r="AL74" s="163"/>
    </row>
    <row r="75" spans="31:38" ht="15.75" x14ac:dyDescent="0.25">
      <c r="AG75" s="386" t="s">
        <v>224</v>
      </c>
      <c r="AH75" s="386" t="str">
        <f>'Basic Athlete Data'!B11&amp;" Progress by Position
"&amp;'Basic Athlete Data'!A11</f>
        <v>50-m Progress by Position
Secondary event</v>
      </c>
      <c r="AI75" s="163"/>
    </row>
    <row r="76" spans="31:38" ht="15.75" x14ac:dyDescent="0.25">
      <c r="AG76" s="386" t="s">
        <v>225</v>
      </c>
      <c r="AH76" s="386" t="str">
        <f>'Basic Athlete Data'!B9&amp;" Progress
"
&amp;'Basic Athlete Data'!A9</f>
        <v>10-m Rifle Progress
Primary Event</v>
      </c>
      <c r="AI76" s="163"/>
    </row>
    <row r="77" spans="31:38" ht="15.75" x14ac:dyDescent="0.25">
      <c r="AG77" s="163"/>
      <c r="AH77" s="163"/>
      <c r="AI77" s="163"/>
    </row>
    <row r="78" spans="31:38" ht="15.75" x14ac:dyDescent="0.25">
      <c r="AE78" s="163"/>
    </row>
    <row r="79" spans="31:38" ht="15.75" x14ac:dyDescent="0.25">
      <c r="AE79" s="163"/>
    </row>
    <row r="80" spans="31:38" ht="15.75" x14ac:dyDescent="0.25">
      <c r="AE80" s="163"/>
    </row>
    <row r="81" spans="31:31" ht="15.75" x14ac:dyDescent="0.25">
      <c r="AE81" s="163"/>
    </row>
    <row r="82" spans="31:31" ht="15.75" x14ac:dyDescent="0.25">
      <c r="AE82" s="163"/>
    </row>
    <row r="83" spans="31:31" ht="15.75" x14ac:dyDescent="0.25">
      <c r="AE83" s="163"/>
    </row>
    <row r="84" spans="31:31" ht="15.75" x14ac:dyDescent="0.25">
      <c r="AE84" s="163"/>
    </row>
    <row r="85" spans="31:31" ht="15.75" x14ac:dyDescent="0.25">
      <c r="AE85" s="163"/>
    </row>
    <row r="86" spans="31:31" ht="15.75" x14ac:dyDescent="0.25">
      <c r="AE86" s="163"/>
    </row>
    <row r="87" spans="31:31" ht="15.75" x14ac:dyDescent="0.25">
      <c r="AE87" s="163"/>
    </row>
    <row r="88" spans="31:31" ht="15.75" x14ac:dyDescent="0.25">
      <c r="AE88" s="163"/>
    </row>
    <row r="89" spans="31:31" ht="15.75" x14ac:dyDescent="0.25">
      <c r="AE89" s="163"/>
    </row>
    <row r="90" spans="31:31" ht="15.75" x14ac:dyDescent="0.25">
      <c r="AE90" s="163"/>
    </row>
    <row r="91" spans="31:31" ht="15.75" x14ac:dyDescent="0.25">
      <c r="AE91" s="163"/>
    </row>
    <row r="92" spans="31:31" ht="15.75" x14ac:dyDescent="0.25">
      <c r="AE92" s="163"/>
    </row>
    <row r="93" spans="31:31" ht="15.75" x14ac:dyDescent="0.25">
      <c r="AE93" s="163"/>
    </row>
    <row r="94" spans="31:31" ht="15.75" x14ac:dyDescent="0.25">
      <c r="AE94" s="163"/>
    </row>
    <row r="95" spans="31:31" ht="15.75" x14ac:dyDescent="0.25">
      <c r="AE95" s="163"/>
    </row>
    <row r="96" spans="31:31" ht="15.75" x14ac:dyDescent="0.25">
      <c r="AE96" s="163"/>
    </row>
    <row r="97" spans="31:31" ht="15.75" x14ac:dyDescent="0.25">
      <c r="AE97" s="163"/>
    </row>
    <row r="98" spans="31:31" ht="15.75" x14ac:dyDescent="0.25">
      <c r="AE98" s="163"/>
    </row>
    <row r="99" spans="31:31" ht="15.75" x14ac:dyDescent="0.25">
      <c r="AE99" s="163"/>
    </row>
    <row r="100" spans="31:31" ht="15.75" x14ac:dyDescent="0.25">
      <c r="AE100" s="163"/>
    </row>
    <row r="101" spans="31:31" ht="15.75" x14ac:dyDescent="0.25">
      <c r="AE101" s="163"/>
    </row>
  </sheetData>
  <mergeCells count="2">
    <mergeCell ref="AH1:AU1"/>
    <mergeCell ref="AW1:BJ1"/>
  </mergeCells>
  <pageMargins left="0.7" right="0.7" top="0.75" bottom="0.75" header="0.3" footer="0.3"/>
  <pageSetup orientation="portrait" horizontalDpi="4294967293" vertic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00B0F0"/>
    <pageSetUpPr fitToPage="1"/>
  </sheetPr>
  <dimension ref="A1:J28"/>
  <sheetViews>
    <sheetView showGridLines="0" workbookViewId="0">
      <selection activeCell="B9" sqref="B9:H9"/>
    </sheetView>
  </sheetViews>
  <sheetFormatPr defaultColWidth="17.28515625" defaultRowHeight="12.75" x14ac:dyDescent="0.2"/>
  <cols>
    <col min="1" max="1" width="22.140625" style="40" customWidth="1"/>
    <col min="2" max="2" width="16" style="40" customWidth="1"/>
    <col min="3" max="3" width="16" style="58" customWidth="1"/>
    <col min="4" max="10" width="16.28515625" style="40" customWidth="1"/>
    <col min="11" max="16384" width="17.28515625" style="40"/>
  </cols>
  <sheetData>
    <row r="1" spans="1:10" s="8" customFormat="1" ht="41.45" customHeight="1" x14ac:dyDescent="0.4">
      <c r="A1" s="783" t="s">
        <v>60</v>
      </c>
      <c r="B1" s="783"/>
      <c r="C1" s="783"/>
      <c r="D1" s="783"/>
      <c r="E1" s="783"/>
      <c r="F1" s="783"/>
      <c r="G1" s="52"/>
    </row>
    <row r="2" spans="1:10" s="8" customFormat="1" ht="41.45" customHeight="1" thickBot="1" x14ac:dyDescent="0.45">
      <c r="A2" s="62" t="s">
        <v>65</v>
      </c>
      <c r="B2" s="53"/>
      <c r="C2" s="57"/>
      <c r="D2" s="53"/>
      <c r="E2" s="53"/>
      <c r="F2" s="53"/>
      <c r="G2" s="52"/>
    </row>
    <row r="3" spans="1:10" x14ac:dyDescent="0.2">
      <c r="A3" s="24" t="s">
        <v>64</v>
      </c>
      <c r="B3" s="4"/>
      <c r="C3" s="59"/>
      <c r="D3" s="1"/>
      <c r="E3" s="11" t="s">
        <v>32</v>
      </c>
      <c r="F3" s="3"/>
      <c r="G3" s="12" t="s">
        <v>33</v>
      </c>
      <c r="H3" s="4"/>
      <c r="I3" s="1"/>
      <c r="J3" s="1"/>
    </row>
    <row r="4" spans="1:10" ht="13.5" thickBot="1" x14ac:dyDescent="0.25">
      <c r="A4" s="63" t="s">
        <v>34</v>
      </c>
      <c r="B4" s="9"/>
      <c r="C4" s="76"/>
      <c r="D4" s="1"/>
      <c r="E4" s="67" t="s">
        <v>62</v>
      </c>
      <c r="F4" s="5"/>
      <c r="G4" s="68" t="s">
        <v>63</v>
      </c>
      <c r="H4" s="6"/>
      <c r="I4" s="1"/>
      <c r="J4" s="1"/>
    </row>
    <row r="5" spans="1:10" ht="13.5" thickBot="1" x14ac:dyDescent="0.25">
      <c r="A5" s="64" t="s">
        <v>35</v>
      </c>
      <c r="B5" s="6"/>
      <c r="C5" s="59"/>
      <c r="D5" s="1"/>
      <c r="E5" s="1"/>
      <c r="F5" s="1"/>
      <c r="G5" s="1"/>
      <c r="H5" s="1"/>
      <c r="I5" s="1"/>
      <c r="J5" s="1"/>
    </row>
    <row r="6" spans="1:10" ht="13.5" thickBot="1" x14ac:dyDescent="0.25">
      <c r="A6" s="1"/>
      <c r="B6" s="1"/>
      <c r="C6" s="1"/>
      <c r="D6" s="1"/>
      <c r="E6" s="1"/>
      <c r="F6" s="1"/>
      <c r="G6" s="1"/>
      <c r="H6" s="1"/>
      <c r="I6" s="1"/>
      <c r="J6" s="1"/>
    </row>
    <row r="7" spans="1:10" ht="13.5" thickBot="1" x14ac:dyDescent="0.25">
      <c r="A7" s="65" t="s">
        <v>36</v>
      </c>
      <c r="B7" s="10"/>
      <c r="C7" s="59"/>
      <c r="D7" s="1"/>
      <c r="E7" s="1"/>
      <c r="F7" s="1"/>
      <c r="G7" s="1"/>
      <c r="H7" s="1"/>
      <c r="I7" s="1"/>
      <c r="J7" s="1"/>
    </row>
    <row r="8" spans="1:10" ht="13.5" thickBot="1" x14ac:dyDescent="0.25">
      <c r="A8" s="1"/>
      <c r="B8" s="1"/>
      <c r="C8" s="1"/>
      <c r="D8" s="1"/>
      <c r="E8" s="1"/>
      <c r="F8" s="1"/>
      <c r="G8" s="1"/>
      <c r="H8" s="1"/>
      <c r="I8" s="1"/>
      <c r="J8" s="1"/>
    </row>
    <row r="9" spans="1:10" x14ac:dyDescent="0.2">
      <c r="A9" s="66" t="s">
        <v>66</v>
      </c>
      <c r="B9" s="774"/>
      <c r="C9" s="775"/>
      <c r="D9" s="775"/>
      <c r="E9" s="775"/>
      <c r="F9" s="775"/>
      <c r="G9" s="775"/>
      <c r="H9" s="776"/>
      <c r="I9" s="1"/>
      <c r="J9" s="1"/>
    </row>
    <row r="10" spans="1:10" x14ac:dyDescent="0.2">
      <c r="A10" s="32"/>
      <c r="B10" s="777"/>
      <c r="C10" s="778"/>
      <c r="D10" s="778"/>
      <c r="E10" s="778"/>
      <c r="F10" s="778"/>
      <c r="G10" s="778"/>
      <c r="H10" s="779"/>
      <c r="I10" s="1"/>
      <c r="J10" s="1"/>
    </row>
    <row r="11" spans="1:10" x14ac:dyDescent="0.2">
      <c r="A11" s="32"/>
      <c r="B11" s="777"/>
      <c r="C11" s="778"/>
      <c r="D11" s="778"/>
      <c r="E11" s="778"/>
      <c r="F11" s="778"/>
      <c r="G11" s="778"/>
      <c r="H11" s="779"/>
      <c r="I11" s="1"/>
      <c r="J11" s="1"/>
    </row>
    <row r="12" spans="1:10" ht="13.5" thickBot="1" x14ac:dyDescent="0.25">
      <c r="A12" s="33"/>
      <c r="B12" s="780"/>
      <c r="C12" s="781"/>
      <c r="D12" s="781"/>
      <c r="E12" s="781"/>
      <c r="F12" s="781"/>
      <c r="G12" s="781"/>
      <c r="H12" s="782"/>
      <c r="I12" s="1"/>
      <c r="J12" s="1"/>
    </row>
    <row r="13" spans="1:10" ht="13.5" thickBot="1" x14ac:dyDescent="0.25">
      <c r="A13" s="1"/>
      <c r="B13" s="1"/>
      <c r="C13" s="1"/>
      <c r="D13" s="1"/>
      <c r="E13" s="1"/>
      <c r="F13" s="1"/>
      <c r="G13" s="1"/>
      <c r="H13" s="1"/>
      <c r="I13" s="1"/>
      <c r="J13" s="1"/>
    </row>
    <row r="14" spans="1:10" ht="13.5" thickBot="1" x14ac:dyDescent="0.25">
      <c r="A14" s="1"/>
      <c r="B14" s="69" t="s">
        <v>3</v>
      </c>
      <c r="C14" s="77" t="s">
        <v>5</v>
      </c>
      <c r="D14" s="70" t="s">
        <v>4</v>
      </c>
      <c r="E14" s="70" t="s">
        <v>6</v>
      </c>
      <c r="F14" s="70" t="s">
        <v>7</v>
      </c>
      <c r="G14" s="70" t="s">
        <v>8</v>
      </c>
      <c r="H14" s="70" t="s">
        <v>37</v>
      </c>
      <c r="I14" s="70" t="s">
        <v>38</v>
      </c>
      <c r="J14" s="71" t="s">
        <v>39</v>
      </c>
    </row>
    <row r="15" spans="1:10" x14ac:dyDescent="0.2">
      <c r="A15" s="72" t="s">
        <v>15</v>
      </c>
      <c r="B15" s="44"/>
      <c r="C15" s="78"/>
      <c r="D15" s="43"/>
      <c r="E15" s="43"/>
      <c r="F15" s="43"/>
      <c r="G15" s="43"/>
      <c r="H15" s="43"/>
      <c r="I15" s="43"/>
      <c r="J15" s="45"/>
    </row>
    <row r="16" spans="1:10" x14ac:dyDescent="0.2">
      <c r="A16" s="73" t="s">
        <v>40</v>
      </c>
      <c r="B16" s="17"/>
      <c r="C16" s="79"/>
      <c r="D16" s="16"/>
      <c r="E16" s="16"/>
      <c r="F16" s="16"/>
      <c r="G16" s="16"/>
      <c r="H16" s="16"/>
      <c r="I16" s="16"/>
      <c r="J16" s="39"/>
    </row>
    <row r="17" spans="1:10" x14ac:dyDescent="0.2">
      <c r="A17" s="73" t="s">
        <v>41</v>
      </c>
      <c r="B17" s="17"/>
      <c r="C17" s="79"/>
      <c r="D17" s="16"/>
      <c r="E17" s="16"/>
      <c r="F17" s="16"/>
      <c r="G17" s="16"/>
      <c r="H17" s="16"/>
      <c r="I17" s="16"/>
      <c r="J17" s="39"/>
    </row>
    <row r="18" spans="1:10" x14ac:dyDescent="0.2">
      <c r="A18" s="73" t="s">
        <v>68</v>
      </c>
      <c r="B18" s="17"/>
      <c r="C18" s="79"/>
      <c r="D18" s="16"/>
      <c r="E18" s="16"/>
      <c r="F18" s="16"/>
      <c r="G18" s="16"/>
      <c r="H18" s="16"/>
      <c r="I18" s="16"/>
      <c r="J18" s="39"/>
    </row>
    <row r="19" spans="1:10" x14ac:dyDescent="0.2">
      <c r="A19" s="73" t="s">
        <v>42</v>
      </c>
      <c r="B19" s="17"/>
      <c r="C19" s="79"/>
      <c r="D19" s="16"/>
      <c r="E19" s="16"/>
      <c r="F19" s="16"/>
      <c r="G19" s="16"/>
      <c r="H19" s="16"/>
      <c r="I19" s="16"/>
      <c r="J19" s="39"/>
    </row>
    <row r="20" spans="1:10" x14ac:dyDescent="0.2">
      <c r="A20" s="73" t="s">
        <v>43</v>
      </c>
      <c r="B20" s="17"/>
      <c r="C20" s="79"/>
      <c r="D20" s="16"/>
      <c r="E20" s="16"/>
      <c r="F20" s="16"/>
      <c r="G20" s="16"/>
      <c r="H20" s="16"/>
      <c r="I20" s="16"/>
      <c r="J20" s="39"/>
    </row>
    <row r="21" spans="1:10" x14ac:dyDescent="0.2">
      <c r="A21" s="75" t="s">
        <v>44</v>
      </c>
      <c r="B21" s="60"/>
      <c r="C21" s="81"/>
      <c r="D21" s="61"/>
      <c r="E21" s="61"/>
      <c r="F21" s="61"/>
      <c r="G21" s="61"/>
      <c r="H21" s="61"/>
      <c r="I21" s="61"/>
      <c r="J21" s="56"/>
    </row>
    <row r="22" spans="1:10" x14ac:dyDescent="0.2">
      <c r="A22" s="73" t="s">
        <v>15</v>
      </c>
      <c r="B22" s="17"/>
      <c r="C22" s="79"/>
      <c r="D22" s="16"/>
      <c r="E22" s="16"/>
      <c r="F22" s="16"/>
      <c r="G22" s="16"/>
      <c r="H22" s="16"/>
      <c r="I22" s="16"/>
      <c r="J22" s="54"/>
    </row>
    <row r="23" spans="1:10" x14ac:dyDescent="0.2">
      <c r="A23" s="73" t="s">
        <v>40</v>
      </c>
      <c r="B23" s="17"/>
      <c r="C23" s="79"/>
      <c r="D23" s="16"/>
      <c r="E23" s="16"/>
      <c r="F23" s="16"/>
      <c r="G23" s="16"/>
      <c r="H23" s="16"/>
      <c r="I23" s="16"/>
      <c r="J23" s="54"/>
    </row>
    <row r="24" spans="1:10" x14ac:dyDescent="0.2">
      <c r="A24" s="73" t="s">
        <v>41</v>
      </c>
      <c r="B24" s="17"/>
      <c r="C24" s="79"/>
      <c r="D24" s="16"/>
      <c r="E24" s="16"/>
      <c r="F24" s="16"/>
      <c r="G24" s="16"/>
      <c r="H24" s="16"/>
      <c r="I24" s="16"/>
      <c r="J24" s="54"/>
    </row>
    <row r="25" spans="1:10" x14ac:dyDescent="0.2">
      <c r="A25" s="73" t="s">
        <v>68</v>
      </c>
      <c r="B25" s="17"/>
      <c r="C25" s="79"/>
      <c r="D25" s="16"/>
      <c r="E25" s="16"/>
      <c r="F25" s="16"/>
      <c r="G25" s="16"/>
      <c r="H25" s="16"/>
      <c r="I25" s="16"/>
      <c r="J25" s="54"/>
    </row>
    <row r="26" spans="1:10" x14ac:dyDescent="0.2">
      <c r="A26" s="73" t="s">
        <v>42</v>
      </c>
      <c r="B26" s="17"/>
      <c r="C26" s="79"/>
      <c r="D26" s="16"/>
      <c r="E26" s="16"/>
      <c r="F26" s="16"/>
      <c r="G26" s="16"/>
      <c r="H26" s="16"/>
      <c r="I26" s="16"/>
      <c r="J26" s="54"/>
    </row>
    <row r="27" spans="1:10" x14ac:dyDescent="0.2">
      <c r="A27" s="73" t="s">
        <v>43</v>
      </c>
      <c r="B27" s="17"/>
      <c r="C27" s="79"/>
      <c r="D27" s="16"/>
      <c r="E27" s="16"/>
      <c r="F27" s="16"/>
      <c r="G27" s="16"/>
      <c r="H27" s="16"/>
      <c r="I27" s="16"/>
      <c r="J27" s="54"/>
    </row>
    <row r="28" spans="1:10" ht="13.5" thickBot="1" x14ac:dyDescent="0.25">
      <c r="A28" s="74" t="s">
        <v>44</v>
      </c>
      <c r="B28" s="19"/>
      <c r="C28" s="80"/>
      <c r="D28" s="18"/>
      <c r="E28" s="18"/>
      <c r="F28" s="18"/>
      <c r="G28" s="18"/>
      <c r="H28" s="18"/>
      <c r="I28" s="18"/>
      <c r="J28" s="55"/>
    </row>
  </sheetData>
  <mergeCells count="5">
    <mergeCell ref="B9:H9"/>
    <mergeCell ref="B10:H10"/>
    <mergeCell ref="B11:H11"/>
    <mergeCell ref="B12:H12"/>
    <mergeCell ref="A1:F1"/>
  </mergeCells>
  <pageMargins left="0.7" right="0.7" top="0.75" bottom="0.75" header="0.3" footer="0.3"/>
  <pageSetup scale="7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tabColor rgb="FFCC00CC"/>
    <pageSetUpPr fitToPage="1"/>
  </sheetPr>
  <dimension ref="A1:F21"/>
  <sheetViews>
    <sheetView showGridLines="0" workbookViewId="0">
      <selection activeCell="D9" sqref="D9"/>
    </sheetView>
  </sheetViews>
  <sheetFormatPr defaultColWidth="17.28515625" defaultRowHeight="15" customHeight="1" x14ac:dyDescent="0.2"/>
  <cols>
    <col min="1" max="1" width="8.7109375" style="2" customWidth="1"/>
    <col min="2" max="2" width="20.42578125" style="2" customWidth="1"/>
    <col min="3" max="3" width="36.7109375" style="2" customWidth="1"/>
    <col min="4" max="6" width="8.7109375" style="2" customWidth="1"/>
    <col min="7" max="16384" width="17.28515625" style="2"/>
  </cols>
  <sheetData>
    <row r="1" spans="1:6" s="8" customFormat="1" ht="41.45" customHeight="1" thickBot="1" x14ac:dyDescent="0.45">
      <c r="A1" s="783" t="s">
        <v>45</v>
      </c>
      <c r="B1" s="783"/>
      <c r="C1" s="783"/>
      <c r="D1" s="783"/>
      <c r="E1" s="783"/>
      <c r="F1" s="52"/>
    </row>
    <row r="2" spans="1:6" ht="12.75" customHeight="1" x14ac:dyDescent="0.2">
      <c r="A2" s="46" t="s">
        <v>46</v>
      </c>
      <c r="B2" s="47" t="s">
        <v>47</v>
      </c>
      <c r="C2" s="47" t="s">
        <v>48</v>
      </c>
      <c r="D2" s="47" t="s">
        <v>45</v>
      </c>
      <c r="E2" s="48" t="s">
        <v>49</v>
      </c>
    </row>
    <row r="3" spans="1:6" ht="12.75" customHeight="1" x14ac:dyDescent="0.2">
      <c r="A3" s="784" t="s">
        <v>50</v>
      </c>
      <c r="B3" s="82"/>
      <c r="C3" s="82"/>
      <c r="D3" s="82"/>
      <c r="E3" s="83"/>
    </row>
    <row r="4" spans="1:6" ht="12.75" customHeight="1" x14ac:dyDescent="0.2">
      <c r="A4" s="785"/>
      <c r="B4" s="84"/>
      <c r="C4" s="84"/>
      <c r="D4" s="84"/>
      <c r="E4" s="85"/>
    </row>
    <row r="5" spans="1:6" ht="12.75" customHeight="1" x14ac:dyDescent="0.2">
      <c r="A5" s="785"/>
      <c r="B5" s="84"/>
      <c r="C5" s="84"/>
      <c r="D5" s="84"/>
      <c r="E5" s="85"/>
    </row>
    <row r="6" spans="1:6" ht="12.75" customHeight="1" x14ac:dyDescent="0.2">
      <c r="A6" s="785"/>
      <c r="B6" s="84"/>
      <c r="C6" s="84"/>
      <c r="D6" s="84"/>
      <c r="E6" s="85"/>
    </row>
    <row r="7" spans="1:6" ht="12.75" customHeight="1" x14ac:dyDescent="0.2">
      <c r="A7" s="785"/>
      <c r="B7" s="84"/>
      <c r="C7" s="84"/>
      <c r="D7" s="84"/>
      <c r="E7" s="85"/>
    </row>
    <row r="8" spans="1:6" ht="12.75" customHeight="1" x14ac:dyDescent="0.2">
      <c r="A8" s="785"/>
      <c r="B8" s="84"/>
      <c r="C8" s="84"/>
      <c r="D8" s="84"/>
      <c r="E8" s="85"/>
    </row>
    <row r="9" spans="1:6" ht="12.75" customHeight="1" thickBot="1" x14ac:dyDescent="0.25">
      <c r="A9" s="785"/>
      <c r="B9" s="86"/>
      <c r="C9" s="84"/>
      <c r="D9" s="87"/>
      <c r="E9" s="88"/>
    </row>
    <row r="10" spans="1:6" ht="12.75" customHeight="1" thickTop="1" x14ac:dyDescent="0.2">
      <c r="A10" s="786"/>
      <c r="B10" s="25"/>
      <c r="C10" s="41" t="s">
        <v>51</v>
      </c>
      <c r="D10" s="42">
        <f>SUM(D3:D9)</f>
        <v>0</v>
      </c>
      <c r="E10" s="49">
        <f>SUM(E3:E9)</f>
        <v>0</v>
      </c>
    </row>
    <row r="11" spans="1:6" ht="12.75" customHeight="1" x14ac:dyDescent="0.2">
      <c r="A11" s="784" t="s">
        <v>52</v>
      </c>
      <c r="B11" s="89"/>
      <c r="C11" s="89"/>
      <c r="D11" s="89"/>
      <c r="E11" s="90"/>
    </row>
    <row r="12" spans="1:6" ht="12.75" customHeight="1" x14ac:dyDescent="0.2">
      <c r="A12" s="785"/>
      <c r="B12" s="84"/>
      <c r="C12" s="84"/>
      <c r="D12" s="84"/>
      <c r="E12" s="85"/>
    </row>
    <row r="13" spans="1:6" ht="12.75" customHeight="1" x14ac:dyDescent="0.2">
      <c r="A13" s="785"/>
      <c r="B13" s="84"/>
      <c r="C13" s="84"/>
      <c r="D13" s="84"/>
      <c r="E13" s="85"/>
    </row>
    <row r="14" spans="1:6" ht="12.75" customHeight="1" x14ac:dyDescent="0.2">
      <c r="A14" s="785"/>
      <c r="B14" s="84"/>
      <c r="C14" s="84"/>
      <c r="D14" s="84"/>
      <c r="E14" s="85"/>
    </row>
    <row r="15" spans="1:6" ht="12.75" customHeight="1" x14ac:dyDescent="0.2">
      <c r="A15" s="785"/>
      <c r="B15" s="84"/>
      <c r="C15" s="84"/>
      <c r="D15" s="84"/>
      <c r="E15" s="85"/>
    </row>
    <row r="16" spans="1:6" ht="12.75" customHeight="1" x14ac:dyDescent="0.2">
      <c r="A16" s="785"/>
      <c r="B16" s="84"/>
      <c r="C16" s="84"/>
      <c r="D16" s="84"/>
      <c r="E16" s="85"/>
    </row>
    <row r="17" spans="1:5" ht="12.75" customHeight="1" x14ac:dyDescent="0.2">
      <c r="A17" s="785"/>
      <c r="B17" s="84"/>
      <c r="C17" s="84"/>
      <c r="D17" s="84"/>
      <c r="E17" s="85"/>
    </row>
    <row r="18" spans="1:5" ht="12.75" customHeight="1" x14ac:dyDescent="0.2">
      <c r="A18" s="785"/>
      <c r="B18" s="84"/>
      <c r="C18" s="84"/>
      <c r="D18" s="84"/>
      <c r="E18" s="85"/>
    </row>
    <row r="19" spans="1:5" ht="12.75" customHeight="1" thickBot="1" x14ac:dyDescent="0.25">
      <c r="A19" s="785"/>
      <c r="B19" s="86"/>
      <c r="C19" s="84"/>
      <c r="D19" s="87"/>
      <c r="E19" s="88"/>
    </row>
    <row r="20" spans="1:5" ht="13.5" customHeight="1" thickTop="1" thickBot="1" x14ac:dyDescent="0.25">
      <c r="A20" s="787"/>
      <c r="B20" s="35"/>
      <c r="C20" s="36" t="s">
        <v>51</v>
      </c>
      <c r="D20" s="37">
        <f>SUM(D11:D19)</f>
        <v>0</v>
      </c>
      <c r="E20" s="38">
        <f>SUM(E11:E19)</f>
        <v>0</v>
      </c>
    </row>
    <row r="21" spans="1:5" ht="12.75" customHeight="1" thickBot="1" x14ac:dyDescent="0.25">
      <c r="B21" s="1"/>
      <c r="C21" s="34" t="s">
        <v>53</v>
      </c>
      <c r="D21" s="50">
        <f>D10-D20</f>
        <v>0</v>
      </c>
      <c r="E21" s="51">
        <f>E10-E20</f>
        <v>0</v>
      </c>
    </row>
  </sheetData>
  <sheetProtection password="8CB8" sheet="1" objects="1" scenarios="1"/>
  <mergeCells count="3">
    <mergeCell ref="A3:A10"/>
    <mergeCell ref="A11:A20"/>
    <mergeCell ref="A1:E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C00000"/>
    <pageSetUpPr fitToPage="1"/>
  </sheetPr>
  <dimension ref="A1:W447"/>
  <sheetViews>
    <sheetView showGridLines="0" zoomScale="145" zoomScaleNormal="145" workbookViewId="0">
      <selection activeCell="D52" sqref="D52:Q52"/>
    </sheetView>
  </sheetViews>
  <sheetFormatPr defaultColWidth="17.28515625" defaultRowHeight="15" customHeight="1" x14ac:dyDescent="0.2"/>
  <cols>
    <col min="1" max="1" width="9.5703125" style="2" customWidth="1"/>
    <col min="2" max="2" width="23.5703125" style="95" customWidth="1"/>
    <col min="3" max="3" width="87.42578125" style="95" customWidth="1"/>
    <col min="4" max="6" width="9.42578125" style="94" customWidth="1"/>
    <col min="7" max="7" width="6.42578125" style="2" customWidth="1"/>
    <col min="8" max="8" width="17" style="2" customWidth="1"/>
    <col min="9" max="9" width="5.5703125" style="2" bestFit="1" customWidth="1"/>
    <col min="10" max="16384" width="17.28515625" style="2"/>
  </cols>
  <sheetData>
    <row r="1" spans="1:23" s="118" customFormat="1" ht="39.950000000000003" customHeight="1" thickBot="1" x14ac:dyDescent="0.25">
      <c r="A1" s="631" t="str">
        <f>"Gap Analysis: "&amp;IF('Basic Athlete Data'!B8&lt;&gt;"Shotgun",'Basic Athlete Data'!B8,'Basic Athlete Data'!B9)</f>
        <v>Gap Analysis: Rifle</v>
      </c>
      <c r="B1" s="632"/>
      <c r="D1" s="94"/>
      <c r="E1" s="94"/>
      <c r="F1" s="94"/>
    </row>
    <row r="2" spans="1:23" s="7" customFormat="1" ht="64.5" customHeight="1" thickBot="1" x14ac:dyDescent="0.45">
      <c r="A2" s="628" t="str">
        <f>"LTAD Stage: "&amp;LTAD</f>
        <v>LTAD Stage: C2W</v>
      </c>
      <c r="B2" s="629"/>
      <c r="C2" s="590" t="str">
        <f>Name</f>
        <v>Namey, Name</v>
      </c>
      <c r="D2" s="203" t="s">
        <v>350</v>
      </c>
      <c r="E2" s="141" t="s">
        <v>105</v>
      </c>
      <c r="F2" s="141" t="s">
        <v>0</v>
      </c>
    </row>
    <row r="3" spans="1:23" s="22" customFormat="1" ht="27" thickBot="1" x14ac:dyDescent="0.25">
      <c r="A3" s="124" t="s">
        <v>10</v>
      </c>
      <c r="B3" s="124" t="s">
        <v>70</v>
      </c>
      <c r="C3" s="124" t="s">
        <v>147</v>
      </c>
      <c r="D3" s="125" t="s">
        <v>11</v>
      </c>
      <c r="E3" s="125" t="s">
        <v>11</v>
      </c>
      <c r="F3" s="125" t="s">
        <v>11</v>
      </c>
      <c r="H3" s="630" t="s">
        <v>56</v>
      </c>
      <c r="I3" s="630"/>
      <c r="J3" s="23"/>
      <c r="U3" s="118"/>
      <c r="V3" s="118"/>
      <c r="W3" s="118"/>
    </row>
    <row r="4" spans="1:23" s="14" customFormat="1" ht="12.75" customHeight="1" x14ac:dyDescent="0.2">
      <c r="A4" s="624" t="s">
        <v>3</v>
      </c>
      <c r="B4" s="503" t="str">
        <f>IF(Discipline="Pistol",B101, IF(Discipline="Rifle",B201, IF('Basic Athlete Data'!B9="Trap",B301, B401)))</f>
        <v>Static Balance</v>
      </c>
      <c r="C4" s="503" t="str">
        <f>IF(Discipline="Pistol",C101, IF(Discipline="Rifle",C201, IF('Basic Athlete Data'!B9="Trap",C301, C401)))</f>
        <v>Control the center of gravity within the base of support to minimize the amount of sway and maintain stability</v>
      </c>
      <c r="D4" s="586">
        <f>IF(Discipline="Pistol",D101, IF(Discipline="Rifle",D201, IF('Basic Athlete Data'!B9="Trap",D301, D401)))</f>
        <v>9</v>
      </c>
      <c r="E4" s="504">
        <v>7</v>
      </c>
      <c r="F4" s="127">
        <f>IF(E4&gt;0,D4-E4,"")</f>
        <v>2</v>
      </c>
      <c r="H4" s="123" t="s">
        <v>112</v>
      </c>
      <c r="I4" s="119">
        <v>10</v>
      </c>
      <c r="U4" s="118"/>
      <c r="V4" s="118"/>
      <c r="W4" s="118"/>
    </row>
    <row r="5" spans="1:23" s="14" customFormat="1" ht="12.75" customHeight="1" x14ac:dyDescent="0.2">
      <c r="A5" s="625"/>
      <c r="B5" s="502" t="str">
        <f>IF(Discipline="Pistol",B102, IF(Discipline="Rifle",B202, IF('Basic Athlete Data'!B10="Trap",B302, B402)))</f>
        <v>General Strength</v>
      </c>
      <c r="C5" s="502" t="str">
        <f>IF(Discipline="Pistol",C102, IF(Discipline="Rifle",C202, IF('Basic Athlete Data'!B10="Trap",C302, C402)))</f>
        <v>Have a foundational strength to facilitate strength endurance training</v>
      </c>
      <c r="D5" s="587">
        <v>6</v>
      </c>
      <c r="E5" s="505">
        <v>7</v>
      </c>
      <c r="F5" s="127">
        <f t="shared" ref="F5:F12" si="0">IF(E5&gt;0,D5-E5,"")</f>
        <v>-1</v>
      </c>
      <c r="H5" s="122" t="s">
        <v>113</v>
      </c>
      <c r="I5" s="120">
        <v>5</v>
      </c>
      <c r="U5" s="118"/>
      <c r="V5" s="118"/>
      <c r="W5" s="118"/>
    </row>
    <row r="6" spans="1:23" s="14" customFormat="1" ht="12.75" customHeight="1" x14ac:dyDescent="0.2">
      <c r="A6" s="625"/>
      <c r="B6" s="502" t="str">
        <f>IF(Discipline="Pistol",B103, IF(Discipline="Rifle",B203, IF('Basic Athlete Data'!B11="Trap",B303, B403)))</f>
        <v>Strength Endurance</v>
      </c>
      <c r="C6" s="502" t="str">
        <f>IF(Discipline="Pistol",C103, IF(Discipline="Rifle",C203, IF('Basic Athlete Data'!B11="Trap",C303, C403)))</f>
        <v>Endure exertion of core and lower body for a period 3 times longer than required, without breaking position</v>
      </c>
      <c r="D6" s="587">
        <f>IF(Discipline="Pistol",D103, IF(Discipline="Rifle",D203, IF('Basic Athlete Data'!B11="Trap",D303, D403)))</f>
        <v>10</v>
      </c>
      <c r="E6" s="505">
        <v>10</v>
      </c>
      <c r="F6" s="127">
        <f t="shared" si="0"/>
        <v>0</v>
      </c>
      <c r="H6" s="122" t="s">
        <v>114</v>
      </c>
      <c r="I6" s="120">
        <v>1</v>
      </c>
      <c r="U6" s="118"/>
      <c r="V6" s="118"/>
      <c r="W6" s="118"/>
    </row>
    <row r="7" spans="1:23" s="14" customFormat="1" ht="12.75" customHeight="1" x14ac:dyDescent="0.2">
      <c r="A7" s="625"/>
      <c r="B7" s="502" t="str">
        <f>IF(Discipline="Pistol",B104, IF(Discipline="Rifle",B204, IF('Basic Athlete Data'!B12="Trap",B304, B404)))</f>
        <v>Cardiovascular Efficiency</v>
      </c>
      <c r="C7" s="502" t="str">
        <f>IF(Discipline="Pistol",C104, IF(Discipline="Rifle",C204, IF('Basic Athlete Data'!B12="Trap",C304, C404)))</f>
        <v>Reduce the working heart rate and improve general recovery through cardiovascular training</v>
      </c>
      <c r="D7" s="587">
        <f>IF(Discipline="Pistol",D104, IF(Discipline="Rifle",D204, IF('Basic Athlete Data'!B12="Trap",D304, D404)))</f>
        <v>7</v>
      </c>
      <c r="E7" s="505">
        <v>5</v>
      </c>
      <c r="F7" s="127">
        <f t="shared" si="0"/>
        <v>2</v>
      </c>
      <c r="U7" s="118"/>
      <c r="V7" s="118"/>
      <c r="W7" s="118"/>
    </row>
    <row r="8" spans="1:23" s="118" customFormat="1" ht="12.75" customHeight="1" x14ac:dyDescent="0.2">
      <c r="A8" s="625"/>
      <c r="B8" s="502" t="str">
        <f>IF(Discipline="Pistol",B105, IF(Discipline="Rifle",B205, IF('Basic Athlete Data'!B13="Trap",B305, B405)))</f>
        <v>Mobility</v>
      </c>
      <c r="C8" s="502" t="str">
        <f>IF(Discipline="Pistol",C105, IF(Discipline="Rifle",C205, IF('Basic Athlete Data'!B13="Trap",C305, C405)))</f>
        <v>Control the motions of the spine and limbs throughout an adequate range of motion</v>
      </c>
      <c r="D8" s="587">
        <f>IF(Discipline="Pistol",D105, IF(Discipline="Rifle",D205, IF('Basic Athlete Data'!B13="Trap",D305, D405)))</f>
        <v>7</v>
      </c>
      <c r="E8" s="505">
        <v>8</v>
      </c>
      <c r="F8" s="127">
        <f t="shared" si="0"/>
        <v>-1</v>
      </c>
    </row>
    <row r="9" spans="1:23" s="96" customFormat="1" ht="12.75" customHeight="1" thickBot="1" x14ac:dyDescent="0.25">
      <c r="A9" s="627"/>
      <c r="B9" s="506">
        <f>IF(Discipline="Pistol",B106, IF(Discipline="Rifle",B206, IF('Basic Athlete Data'!B13="Trap",B306, B406)))</f>
        <v>0</v>
      </c>
      <c r="C9" s="502">
        <f>IF(Discipline="Pistol",C106, IF(Discipline="Rifle",C206, IF('Basic Athlete Data'!B14="Trap",C306, C406)))</f>
        <v>0</v>
      </c>
      <c r="D9" s="587">
        <f>IF(Discipline="Pistol",D106, IF(Discipline="Rifle",D206, IF('Basic Athlete Data'!B14="Trap",D306, D406)))</f>
        <v>0</v>
      </c>
      <c r="E9" s="507"/>
      <c r="F9" s="127" t="str">
        <f t="shared" si="0"/>
        <v/>
      </c>
      <c r="H9" s="118"/>
      <c r="I9" s="118"/>
      <c r="J9" s="118"/>
      <c r="K9" s="118"/>
      <c r="U9" s="118"/>
      <c r="W9" s="118"/>
    </row>
    <row r="10" spans="1:23" s="22" customFormat="1" ht="12.75" customHeight="1" x14ac:dyDescent="0.2">
      <c r="A10" s="624" t="s">
        <v>5</v>
      </c>
      <c r="B10" s="503" t="str">
        <f>IF(Discipline="Pistol",B107, IF(Discipline="Rifle",B207, IF('Basic Athlete Data'!B15="Trap",B307, B407)))</f>
        <v>Standing - Outer Position</v>
      </c>
      <c r="C10" s="503" t="str">
        <f>IF(Discipline="Pistol",C107, IF(Discipline="Rifle",C207, IF('Basic Athlete Data'!B15="Trap",C307, C407)))</f>
        <v>Build a position that maximized bone support</v>
      </c>
      <c r="D10" s="586">
        <f>IF(Discipline="Pistol",D107, IF(Discipline="Rifle",D207, IF('Basic Athlete Data'!B15="Trap",D307, D407)))</f>
        <v>7</v>
      </c>
      <c r="E10" s="504">
        <v>8</v>
      </c>
      <c r="F10" s="126">
        <f>IF(E10&gt;0,D10-E10,"")</f>
        <v>-1</v>
      </c>
      <c r="H10" s="118"/>
      <c r="I10" s="118"/>
      <c r="J10" s="118"/>
      <c r="K10" s="118"/>
      <c r="U10" s="118"/>
      <c r="V10" s="118"/>
      <c r="W10" s="118"/>
    </row>
    <row r="11" spans="1:23" s="14" customFormat="1" ht="12.75" customHeight="1" x14ac:dyDescent="0.2">
      <c r="A11" s="625"/>
      <c r="B11" s="502" t="str">
        <f>IF(Discipline="Pistol",B108, IF(Discipline="Rifle",B208, IF('Basic Athlete Data'!B16="Trap",B308, B408)))</f>
        <v>Standing - Inner Position</v>
      </c>
      <c r="C11" s="502" t="str">
        <f>IF(Discipline="Pistol",C108, IF(Discipline="Rifle",C208, IF('Basic Athlete Data'!B16="Trap",C308, C408)))</f>
        <v>Build a position that regulates balance, muscular tension and statics, for minimal motion</v>
      </c>
      <c r="D11" s="587">
        <f>IF(Discipline="Pistol",D108, IF(Discipline="Rifle",D208, IF('Basic Athlete Data'!B16="Trap",D308, D408)))</f>
        <v>9</v>
      </c>
      <c r="E11" s="505">
        <v>7</v>
      </c>
      <c r="F11" s="127">
        <f t="shared" si="0"/>
        <v>2</v>
      </c>
      <c r="H11" s="118"/>
      <c r="I11" s="118"/>
      <c r="J11" s="118"/>
      <c r="K11" s="118"/>
      <c r="U11" s="118"/>
      <c r="V11" s="118"/>
      <c r="W11" s="118"/>
    </row>
    <row r="12" spans="1:23" s="14" customFormat="1" ht="12.75" customHeight="1" x14ac:dyDescent="0.2">
      <c r="A12" s="625"/>
      <c r="B12" s="502" t="str">
        <f>IF(Discipline="Pistol",B109, IF(Discipline="Rifle",B209, IF('Basic Athlete Data'!B17="Trap",B309, B409)))</f>
        <v>Kneeling - Outer Position</v>
      </c>
      <c r="C12" s="502" t="str">
        <f>IF(Discipline="Pistol",C109, IF(Discipline="Rifle",C209, IF('Basic Athlete Data'!B17="Trap",C309, C409)))</f>
        <v>Build a position that maximized bone support</v>
      </c>
      <c r="D12" s="587">
        <f>IF(Discipline="Pistol",D109, IF(Discipline="Rifle",D209, IF('Basic Athlete Data'!B17="Trap",D309, D409)))</f>
        <v>7</v>
      </c>
      <c r="E12" s="505">
        <v>8</v>
      </c>
      <c r="F12" s="127">
        <f t="shared" si="0"/>
        <v>-1</v>
      </c>
      <c r="H12" s="118"/>
      <c r="I12" s="118"/>
      <c r="J12" s="118"/>
      <c r="K12" s="118"/>
      <c r="U12" s="118"/>
      <c r="V12" s="118"/>
      <c r="W12" s="118"/>
    </row>
    <row r="13" spans="1:23" s="14" customFormat="1" ht="12.75" customHeight="1" x14ac:dyDescent="0.2">
      <c r="A13" s="625"/>
      <c r="B13" s="502" t="str">
        <f>IF(Discipline="Pistol",B110, IF(Discipline="Rifle",B210, IF('Basic Athlete Data'!B18="Trap",B310, B410)))</f>
        <v>Kneeling - Inner Position</v>
      </c>
      <c r="C13" s="502" t="str">
        <f>IF(Discipline="Pistol",C110, IF(Discipline="Rifle",C210, IF('Basic Athlete Data'!B18="Trap",C310, C410)))</f>
        <v>Build a position that regulates balance, muscular tension and statics, for minimal motion</v>
      </c>
      <c r="D13" s="587">
        <f>IF(Discipline="Pistol",D110, IF(Discipline="Rifle",D210, IF('Basic Athlete Data'!B18="Trap",D310, D410)))</f>
        <v>9</v>
      </c>
      <c r="E13" s="505">
        <v>7</v>
      </c>
      <c r="F13" s="127">
        <f t="shared" ref="F13:F20" si="1">IF(E13&gt;0,D13-E13,"")</f>
        <v>2</v>
      </c>
      <c r="G13" s="27"/>
      <c r="J13" s="118"/>
      <c r="K13" s="118"/>
      <c r="U13" s="118"/>
      <c r="V13" s="118"/>
      <c r="W13" s="118"/>
    </row>
    <row r="14" spans="1:23" s="14" customFormat="1" ht="12.75" customHeight="1" x14ac:dyDescent="0.2">
      <c r="A14" s="625"/>
      <c r="B14" s="502" t="str">
        <f>IF(Discipline="Pistol",B111, IF(Discipline="Rifle",B211, IF('Basic Athlete Data'!B19="Trap",B311, B411)))</f>
        <v>Prone - Outer Position</v>
      </c>
      <c r="C14" s="502" t="str">
        <f>IF(Discipline="Pistol",C111, IF(Discipline="Rifle",C211, IF('Basic Athlete Data'!B19="Trap",C311, C411)))</f>
        <v>Build a position that maximized bone support</v>
      </c>
      <c r="D14" s="587">
        <f>IF(Discipline="Pistol",D111, IF(Discipline="Rifle",D211, IF('Basic Athlete Data'!B19="Trap",D311, D411)))</f>
        <v>7</v>
      </c>
      <c r="E14" s="505">
        <v>8</v>
      </c>
      <c r="F14" s="127">
        <f t="shared" si="1"/>
        <v>-1</v>
      </c>
      <c r="G14" s="27"/>
      <c r="H14" s="118"/>
      <c r="I14" s="118"/>
      <c r="J14" s="118"/>
      <c r="K14" s="118"/>
      <c r="U14" s="118"/>
      <c r="V14" s="118"/>
      <c r="W14" s="118"/>
    </row>
    <row r="15" spans="1:23" s="14" customFormat="1" ht="12.75" x14ac:dyDescent="0.2">
      <c r="A15" s="625"/>
      <c r="B15" s="502" t="str">
        <f>IF(Discipline="Pistol",B112, IF(Discipline="Rifle",B212, IF('Basic Athlete Data'!B20="Trap",B312, B412)))</f>
        <v>Prone - Inner Position</v>
      </c>
      <c r="C15" s="502" t="str">
        <f>IF(Discipline="Pistol",C112, IF(Discipline="Rifle",C212, IF('Basic Athlete Data'!B20="Trap",C312, C412)))</f>
        <v>Build a position that regulates muscular tension and statics, for minimal motion</v>
      </c>
      <c r="D15" s="587">
        <f>IF(Discipline="Pistol",D112, IF(Discipline="Rifle",D212, IF('Basic Athlete Data'!B20="Trap",D312, D412)))</f>
        <v>9</v>
      </c>
      <c r="E15" s="505">
        <v>8</v>
      </c>
      <c r="F15" s="127">
        <f t="shared" si="1"/>
        <v>1</v>
      </c>
      <c r="G15" s="27"/>
      <c r="H15" s="118"/>
      <c r="I15" s="118"/>
      <c r="J15" s="118"/>
      <c r="K15" s="118"/>
      <c r="U15" s="118"/>
      <c r="W15" s="118"/>
    </row>
    <row r="16" spans="1:23" s="14" customFormat="1" ht="12.75" x14ac:dyDescent="0.2">
      <c r="A16" s="625"/>
      <c r="B16" s="502" t="str">
        <f>IF(Discipline="Pistol",B113, IF(Discipline="Rifle",B213, IF('Basic Athlete Data'!B21="Trap",B313, B413)))</f>
        <v>Aiming</v>
      </c>
      <c r="C16" s="502" t="str">
        <f>IF(Discipline="Pistol",C113, IF(Discipline="Rifle",C213, IF('Basic Athlete Data'!B21="Trap",C313, C413)))</f>
        <v>Use the ideal approach, regulate the NPA, ensure aiming precision</v>
      </c>
      <c r="D16" s="587">
        <f>IF(Discipline="Pistol",D113, IF(Discipline="Rifle",D213, IF('Basic Athlete Data'!B21="Trap",D313, D413)))</f>
        <v>10</v>
      </c>
      <c r="E16" s="505">
        <v>9</v>
      </c>
      <c r="F16" s="127">
        <f t="shared" si="1"/>
        <v>1</v>
      </c>
      <c r="H16" s="118"/>
      <c r="I16" s="118"/>
      <c r="J16" s="118"/>
      <c r="K16" s="118"/>
      <c r="U16" s="118"/>
      <c r="V16" s="118"/>
      <c r="W16" s="118"/>
    </row>
    <row r="17" spans="1:23" s="14" customFormat="1" ht="12.75" x14ac:dyDescent="0.2">
      <c r="A17" s="625"/>
      <c r="B17" s="502" t="str">
        <f>IF(Discipline="Pistol",B114, IF(Discipline="Rifle",B214, IF('Basic Athlete Data'!B22="Trap",B314, B414)))</f>
        <v>Triggering</v>
      </c>
      <c r="C17" s="502" t="str">
        <f>IF(Discipline="Pistol",C114, IF(Discipline="Rifle",C214, IF('Basic Athlete Data'!B22="Trap",C314, C414)))</f>
        <v>Use a clean pull 3 - 5 seconds after the approach settles in the 10-ring.</v>
      </c>
      <c r="D17" s="587">
        <f>IF(Discipline="Pistol",D114, IF(Discipline="Rifle",D214, IF('Basic Athlete Data'!B22="Trap",D314, D414)))</f>
        <v>9</v>
      </c>
      <c r="E17" s="505">
        <v>7</v>
      </c>
      <c r="F17" s="127">
        <f t="shared" si="1"/>
        <v>2</v>
      </c>
      <c r="H17" s="118"/>
      <c r="I17" s="118"/>
      <c r="J17" s="118"/>
      <c r="K17" s="118"/>
      <c r="U17" s="118"/>
      <c r="V17" s="118"/>
      <c r="W17" s="118"/>
    </row>
    <row r="18" spans="1:23" s="118" customFormat="1" ht="12.75" x14ac:dyDescent="0.2">
      <c r="A18" s="625"/>
      <c r="B18" s="502" t="str">
        <f>IF(Discipline="Pistol",B115, IF(Discipline="Rifle",B215, IF('Basic Athlete Data'!B23="Trap",B315, B415)))</f>
        <v>Follow Through</v>
      </c>
      <c r="C18" s="502" t="str">
        <f>IF(Discipline="Pistol",C115, IF(Discipline="Rifle",C215, IF('Basic Athlete Data'!B23="Trap",C315, C415)))</f>
        <v>Determine point of impact and assess the quality of the shot by reading the sight jump</v>
      </c>
      <c r="D18" s="587">
        <f>IF(Discipline="Pistol",D115, IF(Discipline="Rifle",D215, IF('Basic Athlete Data'!B23="Trap",D315, D415)))</f>
        <v>9</v>
      </c>
      <c r="E18" s="505">
        <v>7</v>
      </c>
      <c r="F18" s="127">
        <f t="shared" si="1"/>
        <v>2</v>
      </c>
    </row>
    <row r="19" spans="1:23" s="14" customFormat="1" ht="12.75" customHeight="1" thickBot="1" x14ac:dyDescent="0.25">
      <c r="A19" s="627"/>
      <c r="B19" s="508"/>
      <c r="C19" s="509"/>
      <c r="D19" s="588"/>
      <c r="E19" s="507"/>
      <c r="F19" s="127" t="str">
        <f t="shared" si="1"/>
        <v/>
      </c>
      <c r="U19" s="118"/>
      <c r="V19" s="118"/>
      <c r="W19" s="118"/>
    </row>
    <row r="20" spans="1:23" s="14" customFormat="1" ht="12.75" customHeight="1" x14ac:dyDescent="0.2">
      <c r="A20" s="624" t="s">
        <v>4</v>
      </c>
      <c r="B20" s="510" t="str">
        <f>IF(Discipline="Pistol",B117, IF(Discipline="Rifle",B217, IF('Basic Athlete Data'!B25="Trap",B317, B417)))</f>
        <v>Shot Plan / Rhythm</v>
      </c>
      <c r="C20" s="510" t="str">
        <f>IF(Discipline="Pistol",C117, IF(Discipline="Rifle",C217, IF('Basic Athlete Data'!B25="Trap",C317, C417)))</f>
        <v>Consistency of shooting routine and timing</v>
      </c>
      <c r="D20" s="589">
        <f>IF(Discipline="Pistol",D117, IF(Discipline="Rifle",D217, IF('Basic Athlete Data'!B25="Trap",D317, D417)))</f>
        <v>9</v>
      </c>
      <c r="E20" s="504">
        <v>8</v>
      </c>
      <c r="F20" s="126">
        <f t="shared" si="1"/>
        <v>1</v>
      </c>
      <c r="U20" s="118"/>
      <c r="V20" s="118"/>
      <c r="W20" s="118"/>
    </row>
    <row r="21" spans="1:23" s="14" customFormat="1" ht="13.5" customHeight="1" x14ac:dyDescent="0.2">
      <c r="A21" s="625"/>
      <c r="B21" s="502" t="str">
        <f>IF(Discipline="Pistol",B118, IF(Discipline="Rifle",B218, IF('Basic Athlete Data'!B26="Trap",B318, B418)))</f>
        <v>Match Plan</v>
      </c>
      <c r="C21" s="502" t="str">
        <f>IF(Discipline="Pistol",C118, IF(Discipline="Rifle",C218, IF('Basic Athlete Data'!B26="Trap",C318, C418)))</f>
        <v>Follow a plan up to and through out the match to maintain your focus</v>
      </c>
      <c r="D21" s="587">
        <f>IF(Discipline="Pistol",D118, IF(Discipline="Rifle",D218, IF('Basic Athlete Data'!B26="Trap",D318, D418)))</f>
        <v>9</v>
      </c>
      <c r="E21" s="505">
        <v>10</v>
      </c>
      <c r="F21" s="127">
        <f t="shared" ref="F21:F26" si="2">IF(E21&gt;0,D21-E21,"")</f>
        <v>-1</v>
      </c>
    </row>
    <row r="22" spans="1:23" s="14" customFormat="1" ht="12.75" customHeight="1" x14ac:dyDescent="0.2">
      <c r="A22" s="625"/>
      <c r="B22" s="502" t="str">
        <f>IF(Discipline="Pistol",B119, IF(Discipline="Rifle",B219, IF('Basic Athlete Data'!B27="Trap",B319, B419)))</f>
        <v>Finals Plan</v>
      </c>
      <c r="C22" s="502" t="str">
        <f>IF(Discipline="Pistol",C119, IF(Discipline="Rifle",C219, IF('Basic Athlete Data'!B27="Trap",C319, C419)))</f>
        <v>Follow a plan up to and through out the finals to maintain your focus</v>
      </c>
      <c r="D22" s="587">
        <f>IF(Discipline="Pistol",D119, IF(Discipline="Rifle",D219, IF('Basic Athlete Data'!B27="Trap",D319, D419)))</f>
        <v>9</v>
      </c>
      <c r="E22" s="505">
        <v>10</v>
      </c>
      <c r="F22" s="127">
        <f t="shared" si="2"/>
        <v>-1</v>
      </c>
      <c r="H22" s="20"/>
    </row>
    <row r="23" spans="1:23" s="14" customFormat="1" ht="12.75" customHeight="1" x14ac:dyDescent="0.2">
      <c r="A23" s="625"/>
      <c r="B23" s="502" t="str">
        <f>IF(Discipline="Pistol",B120, IF(Discipline="Rifle",B220, IF('Basic Athlete Data'!B28="Trap",B320, B420)))</f>
        <v>Lighting</v>
      </c>
      <c r="C23" s="502" t="str">
        <f>IF(Discipline="Pistol",C120, IF(Discipline="Rifle",C220, IF('Basic Athlete Data'!B28="Trap",C320, C420)))</f>
        <v>Recognize and respond to changing conditions during a competition: Adjust sight apertures</v>
      </c>
      <c r="D23" s="587">
        <f>IF(Discipline="Pistol",D120, IF(Discipline="Rifle",D220, IF('Basic Athlete Data'!B28="Trap",D320, D420)))</f>
        <v>7</v>
      </c>
      <c r="E23" s="505">
        <v>5</v>
      </c>
      <c r="F23" s="127">
        <f t="shared" si="2"/>
        <v>2</v>
      </c>
      <c r="H23" s="93"/>
    </row>
    <row r="24" spans="1:23" s="14" customFormat="1" ht="12.75" customHeight="1" x14ac:dyDescent="0.2">
      <c r="A24" s="625"/>
      <c r="B24" s="502" t="str">
        <f>IF(Discipline="Pistol",B121, IF(Discipline="Rifle",B221, IF('Basic Athlete Data'!B29="Trap",B321, B421)))</f>
        <v>Wind</v>
      </c>
      <c r="C24" s="502" t="str">
        <f>IF(Discipline="Pistol",C121, IF(Discipline="Rifle",C221, IF('Basic Athlete Data'!B29="Trap",C321, C421)))</f>
        <v>Recognize and respond to changing conditions during a competition: Wind flags</v>
      </c>
      <c r="D24" s="587">
        <f>IF(Discipline="Pistol",D121, IF(Discipline="Rifle",D221, IF('Basic Athlete Data'!B29="Trap",D321, D421)))</f>
        <v>8</v>
      </c>
      <c r="E24" s="505">
        <v>8</v>
      </c>
      <c r="F24" s="127">
        <f t="shared" si="2"/>
        <v>0</v>
      </c>
      <c r="H24" s="93"/>
    </row>
    <row r="25" spans="1:23" s="118" customFormat="1" ht="12.75" customHeight="1" x14ac:dyDescent="0.2">
      <c r="A25" s="625"/>
      <c r="B25" s="502" t="str">
        <f>IF(Discipline="Pistol",B122, IF(Discipline="Rifle",B222, IF('Basic Athlete Data'!B30="Trap",B322, B422)))</f>
        <v>Mirage</v>
      </c>
      <c r="C25" s="502" t="str">
        <f>IF(Discipline="Pistol",C122, IF(Discipline="Rifle",C222, IF('Basic Athlete Data'!B30="Trap",C322, C422)))</f>
        <v>Recognize and respond to changing conditions during a competition: Cope with mirage</v>
      </c>
      <c r="D25" s="587">
        <f>IF(Discipline="Pistol",D122, IF(Discipline="Rifle",D222, IF('Basic Athlete Data'!B30="Trap",D322, D422)))</f>
        <v>7</v>
      </c>
      <c r="E25" s="505">
        <v>4</v>
      </c>
      <c r="F25" s="127">
        <f t="shared" si="2"/>
        <v>3</v>
      </c>
      <c r="H25" s="93"/>
    </row>
    <row r="26" spans="1:23" s="14" customFormat="1" ht="12.75" customHeight="1" thickBot="1" x14ac:dyDescent="0.25">
      <c r="A26" s="627"/>
      <c r="B26" s="511"/>
      <c r="C26" s="512"/>
      <c r="D26" s="588"/>
      <c r="E26" s="507"/>
      <c r="F26" s="127" t="str">
        <f t="shared" si="2"/>
        <v/>
      </c>
      <c r="H26" s="93"/>
    </row>
    <row r="27" spans="1:23" s="14" customFormat="1" ht="12.75" customHeight="1" x14ac:dyDescent="0.2">
      <c r="A27" s="624" t="s">
        <v>6</v>
      </c>
      <c r="B27" s="510" t="str">
        <f>IF(Discipline="Pistol",B124, IF(Discipline="Rifle",B224, IF('Basic Athlete Data'!B32="Trap",B324, B424)))</f>
        <v>Sport Confidence</v>
      </c>
      <c r="C27" s="510" t="str">
        <f>IF(Discipline="Pistol",C124, IF(Discipline="Rifle",C224, IF('Basic Athlete Data'!B32="Trap",C324, C424)))</f>
        <v>Increase your belief in performance using: goal setting, positive self talk, motivation, imagery, IPS monitoring, etc.</v>
      </c>
      <c r="D27" s="589">
        <f>IF(Discipline="Pistol",D124, IF(Discipline="Rifle",D224, IF('Basic Athlete Data'!B32="Trap",D324, D424)))</f>
        <v>9</v>
      </c>
      <c r="E27" s="504">
        <v>9</v>
      </c>
      <c r="F27" s="126">
        <f>IF(E27&gt;0,D27-E27,"")</f>
        <v>0</v>
      </c>
      <c r="G27" s="27"/>
      <c r="H27" s="93"/>
    </row>
    <row r="28" spans="1:23" s="14" customFormat="1" ht="12.75" customHeight="1" x14ac:dyDescent="0.2">
      <c r="A28" s="625"/>
      <c r="B28" s="502" t="str">
        <f>IF(Discipline="Pistol",B125, IF(Discipline="Rifle",B225, IF('Basic Athlete Data'!B33="Trap",B325, B425)))</f>
        <v>Emotional Regulation</v>
      </c>
      <c r="C28" s="502" t="str">
        <f>IF(Discipline="Pistol",C125, IF(Discipline="Rifle",C225, IF('Basic Athlete Data'!B33="Trap",C325, C425)))</f>
        <v>Identify the emotions (fear, anger, joy, etc.) promoting your IPS and strategies to achieve that emotional state</v>
      </c>
      <c r="D28" s="587">
        <f>IF(Discipline="Pistol",D125, IF(Discipline="Rifle",D225, IF('Basic Athlete Data'!B33="Trap",D325, D425)))</f>
        <v>8</v>
      </c>
      <c r="E28" s="505">
        <v>6</v>
      </c>
      <c r="F28" s="127">
        <f t="shared" ref="F28:F33" si="3">IF(E28&gt;0,D28-E28,"")</f>
        <v>2</v>
      </c>
      <c r="G28" s="27"/>
      <c r="H28" s="93"/>
    </row>
    <row r="29" spans="1:23" s="14" customFormat="1" ht="12.75" customHeight="1" x14ac:dyDescent="0.2">
      <c r="A29" s="625"/>
      <c r="B29" s="502" t="str">
        <f>IF(Discipline="Pistol",B126, IF(Discipline="Rifle",B226, IF('Basic Athlete Data'!B34="Trap",B326, B426)))</f>
        <v>Imagery</v>
      </c>
      <c r="C29" s="502" t="str">
        <f>IF(Discipline="Pistol",C126, IF(Discipline="Rifle",C226, IF('Basic Athlete Data'!B34="Trap",C326, C426)))</f>
        <v>Imagine perfect performance of a skill, success at a competition and/or effectively coping with adversity</v>
      </c>
      <c r="D29" s="587">
        <f>IF(Discipline="Pistol",D126, IF(Discipline="Rifle",D226, IF('Basic Athlete Data'!B34="Trap",D326, D426)))</f>
        <v>9</v>
      </c>
      <c r="E29" s="505">
        <v>7</v>
      </c>
      <c r="F29" s="127">
        <f t="shared" si="3"/>
        <v>2</v>
      </c>
      <c r="G29" s="27"/>
      <c r="H29" s="20"/>
    </row>
    <row r="30" spans="1:23" s="14" customFormat="1" ht="12.75" customHeight="1" x14ac:dyDescent="0.2">
      <c r="A30" s="625"/>
      <c r="B30" s="502" t="str">
        <f>IF(Discipline="Pistol",B127, IF(Discipline="Rifle",B227, IF('Basic Athlete Data'!B35="Trap",B327, B427)))</f>
        <v>Arousal Regulation</v>
      </c>
      <c r="C30" s="502" t="str">
        <f>IF(Discipline="Pistol",C127, IF(Discipline="Rifle",C227, IF('Basic Athlete Data'!B35="Trap",C327, C427)))</f>
        <v>Regulate both mental and physical state to attain the optimal balance of relaxation and alertness for IPS</v>
      </c>
      <c r="D30" s="587">
        <f>IF(Discipline="Pistol",D127, IF(Discipline="Rifle",D227, IF('Basic Athlete Data'!B35="Trap",D327, D427)))</f>
        <v>8</v>
      </c>
      <c r="E30" s="505">
        <v>7</v>
      </c>
      <c r="F30" s="127">
        <f t="shared" si="3"/>
        <v>1</v>
      </c>
      <c r="G30" s="27"/>
      <c r="H30" s="93"/>
    </row>
    <row r="31" spans="1:23" s="118" customFormat="1" ht="12.75" customHeight="1" x14ac:dyDescent="0.2">
      <c r="A31" s="625"/>
      <c r="B31" s="502" t="str">
        <f>IF(Discipline="Pistol",B128, IF(Discipline="Rifle",B228, IF('Basic Athlete Data'!B36="Trap",B328, B428)))</f>
        <v>Attentional Control</v>
      </c>
      <c r="C31" s="502" t="str">
        <f>IF(Discipline="Pistol",C128, IF(Discipline="Rifle",C228, IF('Basic Athlete Data'!B36="Trap",C328, C428)))</f>
        <v>Manage mental focus in training and competition: Wide &amp; Narrow, External &amp; Internal, cue word lists</v>
      </c>
      <c r="D31" s="587">
        <f>IF(Discipline="Pistol",D128, IF(Discipline="Rifle",D228, IF('Basic Athlete Data'!B36="Trap",D328, D428)))</f>
        <v>10</v>
      </c>
      <c r="E31" s="505">
        <v>8</v>
      </c>
      <c r="F31" s="127">
        <f t="shared" si="3"/>
        <v>2</v>
      </c>
      <c r="G31" s="27"/>
      <c r="H31" s="93"/>
    </row>
    <row r="32" spans="1:23" s="118" customFormat="1" ht="12.75" customHeight="1" x14ac:dyDescent="0.2">
      <c r="A32" s="625"/>
      <c r="B32" s="502" t="str">
        <f>IF(Discipline="Pistol",B129, IF(Discipline="Rifle",B229, IF('Basic Athlete Data'!B37="Trap",B329, B429)))</f>
        <v>Refocus</v>
      </c>
      <c r="C32" s="502" t="str">
        <f>IF(Discipline="Pistol",C129, IF(Discipline="Rifle",C229, IF('Basic Athlete Data'!B37="Trap",C329, C429)))</f>
        <v>Detect and recover from lapses in focus</v>
      </c>
      <c r="D32" s="587">
        <f>IF(Discipline="Pistol",D129, IF(Discipline="Rifle",D229, IF('Basic Athlete Data'!B37="Trap",D329, D429)))</f>
        <v>8</v>
      </c>
      <c r="E32" s="505">
        <v>5</v>
      </c>
      <c r="F32" s="127">
        <f t="shared" si="3"/>
        <v>3</v>
      </c>
      <c r="H32" s="93"/>
    </row>
    <row r="33" spans="1:22" s="118" customFormat="1" ht="12.75" customHeight="1" thickBot="1" x14ac:dyDescent="0.25">
      <c r="A33" s="627"/>
      <c r="B33" s="511"/>
      <c r="C33" s="512"/>
      <c r="D33" s="588"/>
      <c r="E33" s="507"/>
      <c r="F33" s="127" t="str">
        <f t="shared" si="3"/>
        <v/>
      </c>
      <c r="H33" s="93"/>
    </row>
    <row r="34" spans="1:22" s="14" customFormat="1" ht="13.5" customHeight="1" x14ac:dyDescent="0.2">
      <c r="A34" s="633" t="s">
        <v>1</v>
      </c>
      <c r="B34" s="510" t="str">
        <f>IF(Discipline="Pistol",B131, IF(Discipline="Rifle",B231, IF('Basic Athlete Data'!B39="Trap",B331, B431)))</f>
        <v>Air Gun</v>
      </c>
      <c r="C34" s="510" t="str">
        <f>IF(Discipline="Pistol",C131, IF(Discipline="Rifle",C231, IF('Basic Athlete Data'!B39="Trap",C331, C431)))</f>
        <v>Check condition, muzzle velocity and fit</v>
      </c>
      <c r="D34" s="589">
        <f>IF(Discipline="Pistol",D131, IF(Discipline="Rifle",D231, IF('Basic Athlete Data'!B39="Trap",D331, D431)))</f>
        <v>9</v>
      </c>
      <c r="E34" s="504">
        <v>9</v>
      </c>
      <c r="F34" s="126">
        <f>IF(E34&gt;0,D34-E34,"")</f>
        <v>0</v>
      </c>
    </row>
    <row r="35" spans="1:22" s="14" customFormat="1" ht="12.75" customHeight="1" x14ac:dyDescent="0.2">
      <c r="A35" s="634"/>
      <c r="B35" s="502" t="str">
        <f>IF(Discipline="Pistol",B132, IF(Discipline="Rifle",B232, IF('Basic Athlete Data'!B40="Trap",B332, B432)))</f>
        <v>Pellets</v>
      </c>
      <c r="C35" s="502" t="str">
        <f>IF(Discipline="Pistol",C132, IF(Discipline="Rifle",C232, IF('Basic Athlete Data'!B40="Trap",C332, C432)))</f>
        <v>Match ammunition to barrel, 5.0 mm diameter or smaller, in a vice</v>
      </c>
      <c r="D35" s="587">
        <f>IF(Discipline="Pistol",D132, IF(Discipline="Rifle",D232, IF('Basic Athlete Data'!B40="Trap",D332, D432)))</f>
        <v>10</v>
      </c>
      <c r="E35" s="505">
        <v>10</v>
      </c>
      <c r="F35" s="127">
        <f t="shared" ref="F35:F40" si="4">IF(E35&gt;0,D35-E35,"")</f>
        <v>0</v>
      </c>
    </row>
    <row r="36" spans="1:22" s="14" customFormat="1" ht="12.75" customHeight="1" x14ac:dyDescent="0.2">
      <c r="A36" s="634"/>
      <c r="B36" s="502" t="str">
        <f>IF(Discipline="Pistol",B133, IF(Discipline="Rifle",B233, IF('Basic Athlete Data'!B41="Trap",B333, B433)))</f>
        <v>Small Bore</v>
      </c>
      <c r="C36" s="502" t="str">
        <f>IF(Discipline="Pistol",C133, IF(Discipline="Rifle",C233, IF('Basic Athlete Data'!B41="Trap",C333, C433)))</f>
        <v>Check condition and fit</v>
      </c>
      <c r="D36" s="587">
        <f>IF(Discipline="Pistol",D133, IF(Discipline="Rifle",D233, IF('Basic Athlete Data'!B41="Trap",D333, D433)))</f>
        <v>9</v>
      </c>
      <c r="E36" s="505">
        <v>9</v>
      </c>
      <c r="F36" s="127">
        <f t="shared" si="4"/>
        <v>0</v>
      </c>
    </row>
    <row r="37" spans="1:22" s="14" customFormat="1" ht="12.75" customHeight="1" x14ac:dyDescent="0.2">
      <c r="A37" s="634"/>
      <c r="B37" s="502" t="str">
        <f>IF(Discipline="Pistol",B134, IF(Discipline="Rifle",B234, IF('Basic Athlete Data'!B42="Trap",B334, B434)))</f>
        <v>Cartridges, 0.22</v>
      </c>
      <c r="C37" s="502" t="str">
        <f>IF(Discipline="Pistol",C134, IF(Discipline="Rifle",C234, IF('Basic Athlete Data'!B42="Trap",C334, C434)))</f>
        <v>Match sub sonic ammunition to barrel, 16 mm group diameter or smaller, in a vice</v>
      </c>
      <c r="D37" s="587">
        <f>IF(Discipline="Pistol",D134, IF(Discipline="Rifle",D234, IF('Basic Athlete Data'!B42="Trap",D334, D434)))</f>
        <v>10</v>
      </c>
      <c r="E37" s="505">
        <v>8</v>
      </c>
      <c r="F37" s="127">
        <f t="shared" si="4"/>
        <v>2</v>
      </c>
    </row>
    <row r="38" spans="1:22" s="14" customFormat="1" ht="12.75" customHeight="1" x14ac:dyDescent="0.2">
      <c r="A38" s="634"/>
      <c r="B38" s="502" t="str">
        <f>IF(Discipline="Pistol",B135, IF(Discipline="Rifle",B235, IF('Basic Athlete Data'!B43="Trap",B335, B435)))</f>
        <v>Clothing</v>
      </c>
      <c r="C38" s="502" t="str">
        <f>IF(Discipline="Pistol",C135, IF(Discipline="Rifle",C235, IF('Basic Athlete Data'!B43="Trap",C335, C435)))</f>
        <v>Check condition, fit and compliance with ISSF rules</v>
      </c>
      <c r="D38" s="587">
        <f>IF(Discipline="Pistol",D135, IF(Discipline="Rifle",D235, IF('Basic Athlete Data'!B43="Trap",D335, D435)))</f>
        <v>9</v>
      </c>
      <c r="E38" s="505">
        <v>7</v>
      </c>
      <c r="F38" s="127">
        <f t="shared" si="4"/>
        <v>2</v>
      </c>
    </row>
    <row r="39" spans="1:22" s="118" customFormat="1" ht="12.75" customHeight="1" x14ac:dyDescent="0.2">
      <c r="A39" s="634"/>
      <c r="B39" s="502" t="str">
        <f>IF(Discipline="Pistol",B136, IF(Discipline="Rifle",B236, IF('Basic Athlete Data'!B44="Trap",B336, B436)))</f>
        <v xml:space="preserve">Sights </v>
      </c>
      <c r="C39" s="502" t="str">
        <f>IF(Discipline="Pistol",C136, IF(Discipline="Rifle",C236, IF('Basic Athlete Data'!B44="Trap",C336, C436)))</f>
        <v>Clean, working adjustable iris with filters</v>
      </c>
      <c r="D39" s="587">
        <f>IF(Discipline="Pistol",D136, IF(Discipline="Rifle",D236, IF('Basic Athlete Data'!B44="Trap",D336, D436)))</f>
        <v>8</v>
      </c>
      <c r="E39" s="505">
        <v>8</v>
      </c>
      <c r="F39" s="127">
        <f t="shared" si="4"/>
        <v>0</v>
      </c>
    </row>
    <row r="40" spans="1:22" s="14" customFormat="1" ht="12.75" customHeight="1" thickBot="1" x14ac:dyDescent="0.25">
      <c r="A40" s="635"/>
      <c r="B40" s="506"/>
      <c r="C40" s="506"/>
      <c r="D40" s="588"/>
      <c r="E40" s="507"/>
      <c r="F40" s="127" t="str">
        <f t="shared" si="4"/>
        <v/>
      </c>
    </row>
    <row r="41" spans="1:22" s="14" customFormat="1" ht="12.75" customHeight="1" x14ac:dyDescent="0.2">
      <c r="A41" s="624" t="s">
        <v>12</v>
      </c>
      <c r="B41" s="510" t="str">
        <f>IF(Discipline="Pistol",B138, IF(Discipline="Rifle",B238, IF('Basic Athlete Data'!B46="Trap",B338, B438)))</f>
        <v>Competitions</v>
      </c>
      <c r="C41" s="510" t="str">
        <f>IF(Discipline="Pistol",C138, IF(Discipline="Rifle",C238, IF('Basic Athlete Data'!B46="Trap",C338, C438)))</f>
        <v>Attend enough appropriately challenging events</v>
      </c>
      <c r="D41" s="589">
        <f>IF(Discipline="Pistol",D138, IF(Discipline="Rifle",D238, IF('Basic Athlete Data'!B46="Trap",D338, D438)))</f>
        <v>10</v>
      </c>
      <c r="E41" s="504">
        <v>2</v>
      </c>
      <c r="F41" s="126">
        <f>IF(E41&gt;0,D41-E41,"")</f>
        <v>8</v>
      </c>
      <c r="V41" s="118"/>
    </row>
    <row r="42" spans="1:22" s="118" customFormat="1" ht="12.75" customHeight="1" x14ac:dyDescent="0.2">
      <c r="A42" s="625"/>
      <c r="B42" s="502" t="str">
        <f>IF(Discipline="Pistol",B139, IF(Discipline="Rifle",B239, IF('Basic Athlete Data'!B47="Trap",B339, B439)))</f>
        <v>Range Access</v>
      </c>
      <c r="C42" s="582" t="str">
        <f>IF(Discipline="Pistol",C139, IF(Discipline="Rifle",C239, IF('Basic Athlete Data'!B47="Trap",C339, C439)))</f>
        <v>Upto 6, 1.75-hour, Live / Dry Fire Practices.</v>
      </c>
      <c r="D42" s="587">
        <f>IF(Discipline="Pistol",D139, IF(Discipline="Rifle",D239, IF('Basic Athlete Data'!B47="Trap",D339, D439)))</f>
        <v>7</v>
      </c>
      <c r="E42" s="505">
        <v>8</v>
      </c>
      <c r="F42" s="127">
        <f t="shared" ref="F42:F49" si="5">IF(E42&gt;0,D42-E42,"")</f>
        <v>-1</v>
      </c>
      <c r="V42" s="14"/>
    </row>
    <row r="43" spans="1:22" s="14" customFormat="1" ht="13.5" customHeight="1" x14ac:dyDescent="0.2">
      <c r="A43" s="625"/>
      <c r="B43" s="502" t="str">
        <f>IF(Discipline="Pistol",B140, IF(Discipline="Rifle",B240, IF('Basic Athlete Data'!B48="Trap",B340, B440)))</f>
        <v>Gym Access</v>
      </c>
      <c r="C43" s="582" t="str">
        <f>IF(Discipline="Pistol",C140, IF(Discipline="Rifle",C240, IF('Basic Athlete Data'!B48="Trap",C340, C440)))</f>
        <v xml:space="preserve">Between 4 and 7, 1.5-hour, Strength and Cardio Sessions. </v>
      </c>
      <c r="D43" s="587">
        <f>IF(Discipline="Pistol",D140, IF(Discipline="Rifle",D240, IF('Basic Athlete Data'!B48="Trap",D340, D440)))</f>
        <v>5</v>
      </c>
      <c r="E43" s="505">
        <v>4</v>
      </c>
      <c r="F43" s="127">
        <f t="shared" si="5"/>
        <v>1</v>
      </c>
      <c r="V43" s="2"/>
    </row>
    <row r="44" spans="1:22" s="118" customFormat="1" ht="13.5" customHeight="1" x14ac:dyDescent="0.2">
      <c r="A44" s="625"/>
      <c r="B44" s="502" t="str">
        <f>IF(Discipline="Pistol",B141, IF(Discipline="Rifle",B241, IF('Basic Athlete Data'!B49="Trap",B341, B441)))</f>
        <v>Integrated Support Team</v>
      </c>
      <c r="C44" s="502" t="str">
        <f>IF(Discipline="Pistol",C141, IF(Discipline="Rifle",C241, IF('Basic Athlete Data'!B49="Trap",C341, C441)))</f>
        <v>Access to physical conditioner, mental skills trainer, nutritionist, etc.</v>
      </c>
      <c r="D44" s="587">
        <f>IF(Discipline="Pistol",D141, IF(Discipline="Rifle",D241, IF('Basic Athlete Data'!B49="Trap",D341, D441)))</f>
        <v>9</v>
      </c>
      <c r="E44" s="505">
        <v>1</v>
      </c>
      <c r="F44" s="127">
        <f t="shared" si="5"/>
        <v>8</v>
      </c>
    </row>
    <row r="45" spans="1:22" ht="15" customHeight="1" x14ac:dyDescent="0.2">
      <c r="A45" s="625"/>
      <c r="B45" s="502" t="str">
        <f>IF(Discipline="Pistol",B142, IF(Discipline="Rifle",B242, IF('Basic Athlete Data'!B50="Trap",B342, B442)))</f>
        <v>Documentation</v>
      </c>
      <c r="C45" s="502" t="str">
        <f>IF(Discipline="Pistol",C142, IF(Discipline="Rifle",C242, IF('Basic Athlete Data'!B50="Trap",C342, C442)))</f>
        <v>Attain PAL, Passport, Temporary Export Permits, Import Permits</v>
      </c>
      <c r="D45" s="587">
        <f>IF(Discipline="Pistol",D142, IF(Discipline="Rifle",D242, IF('Basic Athlete Data'!B50="Trap",D342, D442)))</f>
        <v>6</v>
      </c>
      <c r="E45" s="505">
        <v>6</v>
      </c>
      <c r="F45" s="127">
        <f t="shared" si="5"/>
        <v>0</v>
      </c>
    </row>
    <row r="46" spans="1:22" ht="15" customHeight="1" x14ac:dyDescent="0.2">
      <c r="A46" s="625"/>
      <c r="B46" s="502" t="str">
        <f>IF(Discipline="Pistol",B143, IF(Discipline="Rifle",B243, IF('Basic Athlete Data'!B51="Trap",B343, B443)))</f>
        <v>Gun Smithing</v>
      </c>
      <c r="C46" s="502" t="str">
        <f>IF(Discipline="Pistol",C143, IF(Discipline="Rifle",C243, IF('Basic Athlete Data'!B51="Trap",C343, C443)))</f>
        <v>Know how to disassemble, adjust and reassemble their rifle</v>
      </c>
      <c r="D46" s="587">
        <f>IF(Discipline="Pistol",D143, IF(Discipline="Rifle",D243, IF('Basic Athlete Data'!B51="Trap",D343, D443)))</f>
        <v>6</v>
      </c>
      <c r="E46" s="505">
        <v>8</v>
      </c>
      <c r="F46" s="127">
        <f t="shared" si="5"/>
        <v>-2</v>
      </c>
    </row>
    <row r="47" spans="1:22" ht="15" customHeight="1" x14ac:dyDescent="0.2">
      <c r="A47" s="625"/>
      <c r="B47" s="502" t="str">
        <f>IF(Discipline="Pistol",B144, IF(Discipline="Rifle",B244, IF('Basic Athlete Data'!B52="Trap",B344, B444)))</f>
        <v>Journaling</v>
      </c>
      <c r="C47" s="502" t="str">
        <f>IF(Discipline="Pistol",C144, IF(Discipline="Rifle",C244, IF('Basic Athlete Data'!B52="Trap",C344, C444)))</f>
        <v>Keep a detailed journal</v>
      </c>
      <c r="D47" s="587">
        <f>IF(Discipline="Pistol",D144, IF(Discipline="Rifle",D244, IF('Basic Athlete Data'!B52="Trap",D344, D444)))</f>
        <v>9</v>
      </c>
      <c r="E47" s="505">
        <v>4</v>
      </c>
      <c r="F47" s="127">
        <f t="shared" si="5"/>
        <v>5</v>
      </c>
    </row>
    <row r="48" spans="1:22" s="118" customFormat="1" ht="15" customHeight="1" x14ac:dyDescent="0.2">
      <c r="A48" s="625"/>
      <c r="B48" s="502" t="str">
        <f>IF(Discipline="Pistol",B145, IF(Discipline="Rifle",B245, IF('Basic Athlete Data'!B53="Trap",B345, B445)))</f>
        <v>Travel Plan</v>
      </c>
      <c r="C48" s="502" t="str">
        <f>IF(Discipline="Pistol",C145, IF(Discipline="Rifle",C245, IF('Basic Athlete Data'!B53="Trap",C345, C445)))</f>
        <v>Use a plan to overcome jet lag</v>
      </c>
      <c r="D48" s="587">
        <f>IF(Discipline="Pistol",D145, IF(Discipline="Rifle",D245, IF('Basic Athlete Data'!B53="Trap",D345, D445)))</f>
        <v>7</v>
      </c>
      <c r="E48" s="505">
        <v>6</v>
      </c>
      <c r="F48" s="127">
        <f t="shared" si="5"/>
        <v>1</v>
      </c>
    </row>
    <row r="49" spans="1:6" ht="15" customHeight="1" thickBot="1" x14ac:dyDescent="0.25">
      <c r="A49" s="626"/>
      <c r="B49" s="506"/>
      <c r="C49" s="506"/>
      <c r="D49" s="588"/>
      <c r="E49" s="513"/>
      <c r="F49" s="473" t="str">
        <f t="shared" si="5"/>
        <v/>
      </c>
    </row>
    <row r="99" spans="2:4" ht="11.25" hidden="1" customHeight="1" x14ac:dyDescent="0.2"/>
    <row r="100" spans="2:4" ht="15" hidden="1" customHeight="1" thickBot="1" x14ac:dyDescent="0.25">
      <c r="B100" s="95" t="s">
        <v>275</v>
      </c>
    </row>
    <row r="101" spans="2:4" ht="15" hidden="1" customHeight="1" x14ac:dyDescent="0.2">
      <c r="B101" s="482" t="s">
        <v>274</v>
      </c>
      <c r="C101" s="474" t="s">
        <v>277</v>
      </c>
      <c r="D101" s="475">
        <v>8</v>
      </c>
    </row>
    <row r="102" spans="2:4" ht="15" hidden="1" customHeight="1" x14ac:dyDescent="0.2">
      <c r="B102" s="483" t="s">
        <v>123</v>
      </c>
      <c r="C102" s="452" t="s">
        <v>332</v>
      </c>
      <c r="D102" s="456">
        <v>6</v>
      </c>
    </row>
    <row r="103" spans="2:4" ht="15" hidden="1" customHeight="1" x14ac:dyDescent="0.2">
      <c r="B103" s="483" t="s">
        <v>100</v>
      </c>
      <c r="C103" s="452" t="s">
        <v>278</v>
      </c>
      <c r="D103" s="456">
        <v>10</v>
      </c>
    </row>
    <row r="104" spans="2:4" ht="15" hidden="1" customHeight="1" x14ac:dyDescent="0.2">
      <c r="B104" s="483" t="s">
        <v>336</v>
      </c>
      <c r="C104" s="452" t="s">
        <v>331</v>
      </c>
      <c r="D104" s="456">
        <v>6</v>
      </c>
    </row>
    <row r="105" spans="2:4" ht="15" hidden="1" customHeight="1" x14ac:dyDescent="0.2">
      <c r="B105" s="528"/>
      <c r="C105" s="526"/>
      <c r="D105" s="456"/>
    </row>
    <row r="106" spans="2:4" ht="15" hidden="1" customHeight="1" thickBot="1" x14ac:dyDescent="0.25">
      <c r="B106" s="484"/>
      <c r="C106" s="453"/>
      <c r="D106" s="471"/>
    </row>
    <row r="107" spans="2:4" ht="15" hidden="1" customHeight="1" x14ac:dyDescent="0.2">
      <c r="B107" s="448" t="s">
        <v>316</v>
      </c>
      <c r="C107" s="449" t="s">
        <v>380</v>
      </c>
      <c r="D107" s="457">
        <v>8</v>
      </c>
    </row>
    <row r="108" spans="2:4" ht="15" hidden="1" customHeight="1" x14ac:dyDescent="0.2">
      <c r="B108" s="450" t="s">
        <v>317</v>
      </c>
      <c r="C108" s="451" t="s">
        <v>368</v>
      </c>
      <c r="D108" s="456">
        <v>9</v>
      </c>
    </row>
    <row r="109" spans="2:4" ht="15" hidden="1" customHeight="1" x14ac:dyDescent="0.2">
      <c r="B109" s="450" t="s">
        <v>320</v>
      </c>
      <c r="C109" s="451" t="s">
        <v>321</v>
      </c>
      <c r="D109" s="456">
        <v>8</v>
      </c>
    </row>
    <row r="110" spans="2:4" ht="15" hidden="1" customHeight="1" x14ac:dyDescent="0.2">
      <c r="B110" s="450" t="s">
        <v>381</v>
      </c>
      <c r="C110" s="451" t="s">
        <v>318</v>
      </c>
      <c r="D110" s="456">
        <v>9</v>
      </c>
    </row>
    <row r="111" spans="2:4" ht="15" hidden="1" customHeight="1" x14ac:dyDescent="0.2">
      <c r="B111" s="450" t="s">
        <v>82</v>
      </c>
      <c r="C111" s="451" t="s">
        <v>370</v>
      </c>
      <c r="D111" s="456">
        <v>10</v>
      </c>
    </row>
    <row r="112" spans="2:4" ht="15" hidden="1" customHeight="1" x14ac:dyDescent="0.2">
      <c r="B112" s="450" t="s">
        <v>101</v>
      </c>
      <c r="C112" s="451" t="s">
        <v>328</v>
      </c>
      <c r="D112" s="456">
        <v>9</v>
      </c>
    </row>
    <row r="113" spans="2:4" ht="15" hidden="1" customHeight="1" x14ac:dyDescent="0.2">
      <c r="B113" s="450" t="s">
        <v>92</v>
      </c>
      <c r="C113" s="451" t="s">
        <v>111</v>
      </c>
      <c r="D113" s="456">
        <v>9</v>
      </c>
    </row>
    <row r="114" spans="2:4" ht="15" hidden="1" customHeight="1" x14ac:dyDescent="0.2">
      <c r="B114" s="450"/>
      <c r="C114" s="451"/>
      <c r="D114" s="456"/>
    </row>
    <row r="115" spans="2:4" ht="15" hidden="1" customHeight="1" x14ac:dyDescent="0.2">
      <c r="B115" s="450"/>
      <c r="C115" s="451"/>
      <c r="D115" s="456"/>
    </row>
    <row r="116" spans="2:4" ht="15" hidden="1" customHeight="1" thickBot="1" x14ac:dyDescent="0.25">
      <c r="B116" s="454"/>
      <c r="C116" s="455"/>
      <c r="D116" s="471"/>
    </row>
    <row r="117" spans="2:4" ht="15" hidden="1" customHeight="1" x14ac:dyDescent="0.2">
      <c r="B117" s="477" t="s">
        <v>371</v>
      </c>
      <c r="C117" s="474" t="s">
        <v>359</v>
      </c>
      <c r="D117" s="457">
        <v>10</v>
      </c>
    </row>
    <row r="118" spans="2:4" ht="15" hidden="1" customHeight="1" x14ac:dyDescent="0.2">
      <c r="B118" s="481" t="s">
        <v>84</v>
      </c>
      <c r="C118" s="452" t="s">
        <v>360</v>
      </c>
      <c r="D118" s="456">
        <v>9</v>
      </c>
    </row>
    <row r="119" spans="2:4" ht="15" hidden="1" customHeight="1" x14ac:dyDescent="0.2">
      <c r="B119" s="481" t="s">
        <v>102</v>
      </c>
      <c r="C119" s="452" t="s">
        <v>361</v>
      </c>
      <c r="D119" s="456">
        <v>9</v>
      </c>
    </row>
    <row r="120" spans="2:4" ht="15" hidden="1" customHeight="1" x14ac:dyDescent="0.2">
      <c r="B120" s="481" t="s">
        <v>116</v>
      </c>
      <c r="C120" s="452" t="s">
        <v>348</v>
      </c>
      <c r="D120" s="456">
        <v>7</v>
      </c>
    </row>
    <row r="121" spans="2:4" ht="15" hidden="1" customHeight="1" x14ac:dyDescent="0.2">
      <c r="B121" s="481" t="s">
        <v>115</v>
      </c>
      <c r="C121" s="452" t="s">
        <v>279</v>
      </c>
      <c r="D121" s="456">
        <v>7</v>
      </c>
    </row>
    <row r="122" spans="2:4" ht="15" hidden="1" customHeight="1" x14ac:dyDescent="0.2">
      <c r="B122" s="481" t="s">
        <v>85</v>
      </c>
      <c r="C122" s="452" t="s">
        <v>279</v>
      </c>
      <c r="D122" s="456">
        <v>7</v>
      </c>
    </row>
    <row r="123" spans="2:4" ht="15" hidden="1" customHeight="1" thickBot="1" x14ac:dyDescent="0.25">
      <c r="B123" s="524"/>
      <c r="C123" s="525"/>
      <c r="D123" s="471"/>
    </row>
    <row r="124" spans="2:4" ht="15" hidden="1" customHeight="1" x14ac:dyDescent="0.2">
      <c r="B124" s="523" t="s">
        <v>309</v>
      </c>
      <c r="C124" s="523" t="s">
        <v>329</v>
      </c>
      <c r="D124" s="457">
        <v>9</v>
      </c>
    </row>
    <row r="125" spans="2:4" ht="15" hidden="1" customHeight="1" x14ac:dyDescent="0.2">
      <c r="B125" s="452" t="s">
        <v>311</v>
      </c>
      <c r="C125" s="452" t="s">
        <v>314</v>
      </c>
      <c r="D125" s="456">
        <v>8</v>
      </c>
    </row>
    <row r="126" spans="2:4" ht="15" hidden="1" customHeight="1" x14ac:dyDescent="0.2">
      <c r="B126" s="452" t="s">
        <v>166</v>
      </c>
      <c r="C126" s="452" t="s">
        <v>315</v>
      </c>
      <c r="D126" s="456">
        <v>9</v>
      </c>
    </row>
    <row r="127" spans="2:4" ht="15" hidden="1" customHeight="1" x14ac:dyDescent="0.2">
      <c r="B127" s="523" t="s">
        <v>310</v>
      </c>
      <c r="C127" s="523" t="s">
        <v>362</v>
      </c>
      <c r="D127" s="456">
        <v>8</v>
      </c>
    </row>
    <row r="128" spans="2:4" ht="15" hidden="1" customHeight="1" x14ac:dyDescent="0.2">
      <c r="B128" s="452" t="s">
        <v>307</v>
      </c>
      <c r="C128" s="452" t="s">
        <v>312</v>
      </c>
      <c r="D128" s="456">
        <v>10</v>
      </c>
    </row>
    <row r="129" spans="2:4" ht="15" hidden="1" customHeight="1" x14ac:dyDescent="0.2">
      <c r="B129" s="452" t="s">
        <v>78</v>
      </c>
      <c r="C129" s="452" t="s">
        <v>308</v>
      </c>
      <c r="D129" s="456">
        <v>8</v>
      </c>
    </row>
    <row r="130" spans="2:4" ht="15" hidden="1" customHeight="1" thickBot="1" x14ac:dyDescent="0.25">
      <c r="B130" s="453"/>
      <c r="C130" s="453"/>
      <c r="D130" s="471"/>
    </row>
    <row r="131" spans="2:4" ht="15" hidden="1" customHeight="1" x14ac:dyDescent="0.2">
      <c r="B131" s="479" t="s">
        <v>124</v>
      </c>
      <c r="C131" s="527" t="s">
        <v>319</v>
      </c>
      <c r="D131" s="457">
        <v>10</v>
      </c>
    </row>
    <row r="132" spans="2:4" ht="15" hidden="1" customHeight="1" x14ac:dyDescent="0.2">
      <c r="B132" s="452" t="s">
        <v>76</v>
      </c>
      <c r="C132" s="452" t="s">
        <v>324</v>
      </c>
      <c r="D132" s="456">
        <v>9</v>
      </c>
    </row>
    <row r="133" spans="2:4" ht="15" hidden="1" customHeight="1" x14ac:dyDescent="0.2">
      <c r="B133" s="480" t="s">
        <v>95</v>
      </c>
      <c r="C133" s="526" t="s">
        <v>319</v>
      </c>
      <c r="D133" s="456">
        <v>10</v>
      </c>
    </row>
    <row r="134" spans="2:4" ht="15" hidden="1" customHeight="1" x14ac:dyDescent="0.2">
      <c r="B134" s="480" t="s">
        <v>96</v>
      </c>
      <c r="C134" s="452" t="s">
        <v>325</v>
      </c>
      <c r="D134" s="456">
        <v>9</v>
      </c>
    </row>
    <row r="135" spans="2:4" ht="15" hidden="1" customHeight="1" x14ac:dyDescent="0.2">
      <c r="B135" s="452" t="s">
        <v>87</v>
      </c>
      <c r="C135" s="452" t="s">
        <v>285</v>
      </c>
      <c r="D135" s="456">
        <v>8</v>
      </c>
    </row>
    <row r="136" spans="2:4" ht="15" hidden="1" customHeight="1" x14ac:dyDescent="0.2">
      <c r="B136" s="480" t="s">
        <v>90</v>
      </c>
      <c r="C136" s="452" t="s">
        <v>326</v>
      </c>
      <c r="D136" s="456">
        <v>9</v>
      </c>
    </row>
    <row r="137" spans="2:4" ht="15" hidden="1" customHeight="1" thickBot="1" x14ac:dyDescent="0.25">
      <c r="B137" s="453" t="s">
        <v>327</v>
      </c>
      <c r="C137" s="453" t="s">
        <v>363</v>
      </c>
      <c r="D137" s="471">
        <v>7</v>
      </c>
    </row>
    <row r="138" spans="2:4" ht="15" hidden="1" customHeight="1" x14ac:dyDescent="0.2">
      <c r="B138" s="477" t="s">
        <v>21</v>
      </c>
      <c r="C138" s="449" t="s">
        <v>117</v>
      </c>
      <c r="D138" s="457">
        <v>8</v>
      </c>
    </row>
    <row r="139" spans="2:4" ht="15" hidden="1" customHeight="1" x14ac:dyDescent="0.2">
      <c r="B139" s="526" t="s">
        <v>80</v>
      </c>
      <c r="C139" s="369" t="str">
        <f>IF(LTAD=CW,"Upto "&amp;max_practice,"Between "&amp;min_practice&amp;" and "&amp;max_practice)&amp;", "&amp;Duration_Tech&amp;"-hour, Live / Dry Fire Practices."</f>
        <v>Upto 6, 1.75-hour, Live / Dry Fire Practices.</v>
      </c>
      <c r="D139" s="456">
        <v>9</v>
      </c>
    </row>
    <row r="140" spans="2:4" ht="15" hidden="1" customHeight="1" x14ac:dyDescent="0.2">
      <c r="B140" s="526" t="s">
        <v>81</v>
      </c>
      <c r="C140" s="370" t="str">
        <f>"Between "&amp;min_gym&amp;" and "&amp;max_gym&amp;", "&amp;Duration_Gym&amp;"-hour, Strength and Cardio Sessions. "</f>
        <v xml:space="preserve">Between 4 and 7, 1.5-hour, Strength and Cardio Sessions. </v>
      </c>
      <c r="D140" s="456">
        <v>5</v>
      </c>
    </row>
    <row r="141" spans="2:4" ht="15" hidden="1" customHeight="1" x14ac:dyDescent="0.2">
      <c r="B141" s="526" t="s">
        <v>122</v>
      </c>
      <c r="C141" s="526" t="s">
        <v>347</v>
      </c>
      <c r="D141" s="456">
        <v>9</v>
      </c>
    </row>
    <row r="142" spans="2:4" ht="15" hidden="1" customHeight="1" x14ac:dyDescent="0.2">
      <c r="B142" s="452" t="s">
        <v>86</v>
      </c>
      <c r="C142" s="452" t="s">
        <v>93</v>
      </c>
      <c r="D142" s="456">
        <v>6</v>
      </c>
    </row>
    <row r="143" spans="2:4" ht="15" hidden="1" customHeight="1" x14ac:dyDescent="0.2">
      <c r="B143" s="452" t="s">
        <v>89</v>
      </c>
      <c r="C143" s="452" t="s">
        <v>364</v>
      </c>
      <c r="D143" s="456">
        <v>8</v>
      </c>
    </row>
    <row r="144" spans="2:4" ht="15" hidden="1" customHeight="1" x14ac:dyDescent="0.2">
      <c r="B144" s="452" t="s">
        <v>365</v>
      </c>
      <c r="C144" s="452" t="s">
        <v>99</v>
      </c>
      <c r="D144" s="456">
        <v>9</v>
      </c>
    </row>
    <row r="145" spans="2:4" ht="15" hidden="1" customHeight="1" x14ac:dyDescent="0.2">
      <c r="B145" s="452" t="s">
        <v>88</v>
      </c>
      <c r="C145" s="452" t="s">
        <v>330</v>
      </c>
      <c r="D145" s="456">
        <v>6</v>
      </c>
    </row>
    <row r="146" spans="2:4" ht="15" hidden="1" customHeight="1" thickBot="1" x14ac:dyDescent="0.25">
      <c r="B146" s="472" t="s">
        <v>322</v>
      </c>
      <c r="C146" s="472" t="s">
        <v>323</v>
      </c>
      <c r="D146" s="476">
        <v>7</v>
      </c>
    </row>
    <row r="147" spans="2:4" ht="15" hidden="1" customHeight="1" x14ac:dyDescent="0.2"/>
    <row r="148" spans="2:4" ht="15" hidden="1" customHeight="1" x14ac:dyDescent="0.2"/>
    <row r="149" spans="2:4" ht="15" hidden="1" customHeight="1" x14ac:dyDescent="0.2"/>
    <row r="150" spans="2:4" ht="15" hidden="1" customHeight="1" x14ac:dyDescent="0.2"/>
    <row r="151" spans="2:4" ht="15" hidden="1" customHeight="1" x14ac:dyDescent="0.2"/>
    <row r="152" spans="2:4" ht="15" hidden="1" customHeight="1" x14ac:dyDescent="0.2"/>
    <row r="153" spans="2:4" ht="15" hidden="1" customHeight="1" x14ac:dyDescent="0.2"/>
    <row r="154" spans="2:4" ht="15" hidden="1" customHeight="1" x14ac:dyDescent="0.2"/>
    <row r="155" spans="2:4" ht="15" hidden="1" customHeight="1" x14ac:dyDescent="0.2"/>
    <row r="156" spans="2:4" ht="15" hidden="1" customHeight="1" x14ac:dyDescent="0.2"/>
    <row r="157" spans="2:4" ht="15" hidden="1" customHeight="1" x14ac:dyDescent="0.2"/>
    <row r="158" spans="2:4" ht="15" hidden="1" customHeight="1" x14ac:dyDescent="0.2"/>
    <row r="159" spans="2:4" ht="15" hidden="1" customHeight="1" x14ac:dyDescent="0.2"/>
    <row r="160" spans="2:4"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spans="2:4" ht="15" hidden="1" customHeight="1" x14ac:dyDescent="0.2"/>
    <row r="194" spans="2:4" ht="15" hidden="1" customHeight="1" x14ac:dyDescent="0.2"/>
    <row r="195" spans="2:4" ht="15" hidden="1" customHeight="1" x14ac:dyDescent="0.2"/>
    <row r="196" spans="2:4" ht="15" hidden="1" customHeight="1" x14ac:dyDescent="0.2"/>
    <row r="197" spans="2:4" ht="15" hidden="1" customHeight="1" x14ac:dyDescent="0.2"/>
    <row r="198" spans="2:4" ht="15" hidden="1" customHeight="1" x14ac:dyDescent="0.2"/>
    <row r="199" spans="2:4" ht="15" hidden="1" customHeight="1" x14ac:dyDescent="0.2"/>
    <row r="200" spans="2:4" ht="15" hidden="1" customHeight="1" thickBot="1" x14ac:dyDescent="0.25">
      <c r="B200" s="95" t="s">
        <v>257</v>
      </c>
    </row>
    <row r="201" spans="2:4" ht="15" hidden="1" customHeight="1" x14ac:dyDescent="0.2">
      <c r="B201" s="482" t="s">
        <v>274</v>
      </c>
      <c r="C201" s="474" t="s">
        <v>277</v>
      </c>
      <c r="D201" s="475">
        <v>9</v>
      </c>
    </row>
    <row r="202" spans="2:4" ht="15" hidden="1" customHeight="1" x14ac:dyDescent="0.2">
      <c r="B202" s="483" t="s">
        <v>123</v>
      </c>
      <c r="C202" s="452" t="s">
        <v>332</v>
      </c>
      <c r="D202" s="456">
        <v>6</v>
      </c>
    </row>
    <row r="203" spans="2:4" ht="15" hidden="1" customHeight="1" x14ac:dyDescent="0.2">
      <c r="B203" s="483" t="s">
        <v>100</v>
      </c>
      <c r="C203" s="452" t="s">
        <v>278</v>
      </c>
      <c r="D203" s="456">
        <v>10</v>
      </c>
    </row>
    <row r="204" spans="2:4" ht="15" hidden="1" customHeight="1" x14ac:dyDescent="0.2">
      <c r="B204" s="483" t="s">
        <v>336</v>
      </c>
      <c r="C204" s="452" t="s">
        <v>331</v>
      </c>
      <c r="D204" s="456">
        <v>7</v>
      </c>
    </row>
    <row r="205" spans="2:4" ht="15" hidden="1" customHeight="1" x14ac:dyDescent="0.2">
      <c r="B205" s="483" t="s">
        <v>333</v>
      </c>
      <c r="C205" s="452" t="s">
        <v>366</v>
      </c>
      <c r="D205" s="456">
        <v>7</v>
      </c>
    </row>
    <row r="206" spans="2:4" ht="15" hidden="1" customHeight="1" thickBot="1" x14ac:dyDescent="0.25">
      <c r="B206" s="484"/>
      <c r="C206" s="453"/>
      <c r="D206" s="471"/>
    </row>
    <row r="207" spans="2:4" ht="15" hidden="1" customHeight="1" x14ac:dyDescent="0.2">
      <c r="B207" s="448" t="s">
        <v>108</v>
      </c>
      <c r="C207" s="449" t="s">
        <v>367</v>
      </c>
      <c r="D207" s="457">
        <v>7</v>
      </c>
    </row>
    <row r="208" spans="2:4" ht="15" hidden="1" customHeight="1" x14ac:dyDescent="0.2">
      <c r="B208" s="450" t="s">
        <v>109</v>
      </c>
      <c r="C208" s="451" t="s">
        <v>368</v>
      </c>
      <c r="D208" s="456">
        <v>9</v>
      </c>
    </row>
    <row r="209" spans="2:8" ht="15" hidden="1" customHeight="1" x14ac:dyDescent="0.2">
      <c r="B209" s="450" t="s">
        <v>118</v>
      </c>
      <c r="C209" s="451" t="s">
        <v>367</v>
      </c>
      <c r="D209" s="456">
        <v>7</v>
      </c>
    </row>
    <row r="210" spans="2:8" ht="15" hidden="1" customHeight="1" x14ac:dyDescent="0.2">
      <c r="B210" s="450" t="s">
        <v>119</v>
      </c>
      <c r="C210" s="451" t="s">
        <v>368</v>
      </c>
      <c r="D210" s="456">
        <v>9</v>
      </c>
    </row>
    <row r="211" spans="2:8" ht="15" hidden="1" customHeight="1" x14ac:dyDescent="0.2">
      <c r="B211" s="450" t="s">
        <v>120</v>
      </c>
      <c r="C211" s="451" t="s">
        <v>367</v>
      </c>
      <c r="D211" s="456">
        <v>7</v>
      </c>
    </row>
    <row r="212" spans="2:8" ht="15" hidden="1" customHeight="1" x14ac:dyDescent="0.2">
      <c r="B212" s="450" t="s">
        <v>121</v>
      </c>
      <c r="C212" s="451" t="s">
        <v>369</v>
      </c>
      <c r="D212" s="456">
        <v>9</v>
      </c>
    </row>
    <row r="213" spans="2:8" ht="15" hidden="1" customHeight="1" x14ac:dyDescent="0.2">
      <c r="B213" s="450" t="s">
        <v>82</v>
      </c>
      <c r="C213" s="451" t="s">
        <v>370</v>
      </c>
      <c r="D213" s="456">
        <v>10</v>
      </c>
    </row>
    <row r="214" spans="2:8" ht="15" hidden="1" customHeight="1" x14ac:dyDescent="0.2">
      <c r="B214" s="450" t="s">
        <v>101</v>
      </c>
      <c r="C214" s="451" t="s">
        <v>110</v>
      </c>
      <c r="D214" s="456">
        <v>9</v>
      </c>
    </row>
    <row r="215" spans="2:8" ht="15" hidden="1" customHeight="1" x14ac:dyDescent="0.2">
      <c r="B215" s="450" t="s">
        <v>92</v>
      </c>
      <c r="C215" s="451" t="s">
        <v>111</v>
      </c>
      <c r="D215" s="456">
        <v>9</v>
      </c>
    </row>
    <row r="216" spans="2:8" ht="15" hidden="1" customHeight="1" thickBot="1" x14ac:dyDescent="0.25">
      <c r="B216" s="454"/>
      <c r="C216" s="455"/>
      <c r="D216" s="471"/>
    </row>
    <row r="217" spans="2:8" ht="15" hidden="1" customHeight="1" x14ac:dyDescent="0.2">
      <c r="B217" s="477" t="s">
        <v>371</v>
      </c>
      <c r="C217" s="474" t="s">
        <v>359</v>
      </c>
      <c r="D217" s="457">
        <v>9</v>
      </c>
    </row>
    <row r="218" spans="2:8" ht="15" hidden="1" customHeight="1" x14ac:dyDescent="0.2">
      <c r="B218" s="481" t="s">
        <v>84</v>
      </c>
      <c r="C218" s="452" t="s">
        <v>372</v>
      </c>
      <c r="D218" s="456">
        <v>9</v>
      </c>
    </row>
    <row r="219" spans="2:8" ht="15" hidden="1" customHeight="1" x14ac:dyDescent="0.2">
      <c r="B219" s="481" t="s">
        <v>102</v>
      </c>
      <c r="C219" s="452" t="s">
        <v>373</v>
      </c>
      <c r="D219" s="456">
        <v>9</v>
      </c>
    </row>
    <row r="220" spans="2:8" ht="15" hidden="1" customHeight="1" x14ac:dyDescent="0.2">
      <c r="B220" s="481" t="s">
        <v>116</v>
      </c>
      <c r="C220" s="452" t="s">
        <v>374</v>
      </c>
      <c r="D220" s="456">
        <v>7</v>
      </c>
    </row>
    <row r="221" spans="2:8" ht="15" hidden="1" customHeight="1" x14ac:dyDescent="0.2">
      <c r="B221" s="481" t="s">
        <v>115</v>
      </c>
      <c r="C221" s="452" t="s">
        <v>280</v>
      </c>
      <c r="D221" s="456">
        <v>8</v>
      </c>
    </row>
    <row r="222" spans="2:8" ht="15" hidden="1" customHeight="1" x14ac:dyDescent="0.2">
      <c r="B222" s="481" t="s">
        <v>85</v>
      </c>
      <c r="C222" s="452" t="s">
        <v>281</v>
      </c>
      <c r="D222" s="456">
        <v>7</v>
      </c>
    </row>
    <row r="223" spans="2:8" ht="15" hidden="1" customHeight="1" thickBot="1" x14ac:dyDescent="0.25">
      <c r="B223" s="524"/>
      <c r="C223" s="525"/>
      <c r="D223" s="476"/>
    </row>
    <row r="224" spans="2:8" ht="15" hidden="1" customHeight="1" x14ac:dyDescent="0.2">
      <c r="B224" s="523" t="s">
        <v>309</v>
      </c>
      <c r="C224" s="523" t="s">
        <v>329</v>
      </c>
      <c r="D224" s="457">
        <v>9</v>
      </c>
      <c r="E224" s="517"/>
      <c r="F224" s="517"/>
      <c r="G224" s="104"/>
      <c r="H224" s="104"/>
    </row>
    <row r="225" spans="1:8" ht="15" hidden="1" customHeight="1" x14ac:dyDescent="0.2">
      <c r="B225" s="452" t="s">
        <v>311</v>
      </c>
      <c r="C225" s="452" t="s">
        <v>314</v>
      </c>
      <c r="D225" s="456">
        <v>8</v>
      </c>
      <c r="E225" s="522"/>
      <c r="F225" s="522"/>
      <c r="G225" s="104"/>
      <c r="H225" s="104"/>
    </row>
    <row r="226" spans="1:8" ht="15" hidden="1" customHeight="1" x14ac:dyDescent="0.2">
      <c r="B226" s="452" t="s">
        <v>166</v>
      </c>
      <c r="C226" s="452" t="s">
        <v>315</v>
      </c>
      <c r="D226" s="456">
        <v>9</v>
      </c>
      <c r="E226" s="517"/>
      <c r="F226" s="517"/>
      <c r="G226" s="104"/>
      <c r="H226" s="104"/>
    </row>
    <row r="227" spans="1:8" ht="15" hidden="1" customHeight="1" x14ac:dyDescent="0.2">
      <c r="B227" s="523" t="s">
        <v>310</v>
      </c>
      <c r="C227" s="523" t="s">
        <v>362</v>
      </c>
      <c r="D227" s="456">
        <v>8</v>
      </c>
    </row>
    <row r="228" spans="1:8" ht="15" hidden="1" customHeight="1" x14ac:dyDescent="0.2">
      <c r="B228" s="452" t="s">
        <v>307</v>
      </c>
      <c r="C228" s="452" t="s">
        <v>312</v>
      </c>
      <c r="D228" s="456">
        <v>10</v>
      </c>
    </row>
    <row r="229" spans="1:8" ht="15" hidden="1" customHeight="1" x14ac:dyDescent="0.2">
      <c r="A229" s="458"/>
      <c r="B229" s="452" t="s">
        <v>78</v>
      </c>
      <c r="C229" s="452" t="s">
        <v>308</v>
      </c>
      <c r="D229" s="456">
        <v>8</v>
      </c>
    </row>
    <row r="230" spans="1:8" ht="15" hidden="1" customHeight="1" thickBot="1" x14ac:dyDescent="0.25">
      <c r="B230" s="453"/>
      <c r="C230" s="453"/>
      <c r="D230" s="471"/>
    </row>
    <row r="231" spans="1:8" ht="15" hidden="1" customHeight="1" x14ac:dyDescent="0.2">
      <c r="B231" s="479" t="s">
        <v>124</v>
      </c>
      <c r="C231" s="474" t="s">
        <v>346</v>
      </c>
      <c r="D231" s="457">
        <v>9</v>
      </c>
    </row>
    <row r="232" spans="1:8" ht="15" hidden="1" customHeight="1" x14ac:dyDescent="0.2">
      <c r="B232" s="452" t="s">
        <v>76</v>
      </c>
      <c r="C232" s="452" t="s">
        <v>98</v>
      </c>
      <c r="D232" s="456">
        <v>10</v>
      </c>
    </row>
    <row r="233" spans="1:8" ht="15" hidden="1" customHeight="1" x14ac:dyDescent="0.2">
      <c r="B233" s="480" t="s">
        <v>95</v>
      </c>
      <c r="C233" s="452" t="s">
        <v>97</v>
      </c>
      <c r="D233" s="456">
        <v>9</v>
      </c>
    </row>
    <row r="234" spans="1:8" ht="15" hidden="1" customHeight="1" x14ac:dyDescent="0.2">
      <c r="B234" s="480" t="s">
        <v>96</v>
      </c>
      <c r="C234" s="452" t="s">
        <v>167</v>
      </c>
      <c r="D234" s="456">
        <v>10</v>
      </c>
    </row>
    <row r="235" spans="1:8" ht="15" hidden="1" customHeight="1" x14ac:dyDescent="0.2">
      <c r="B235" s="452" t="s">
        <v>87</v>
      </c>
      <c r="C235" s="452" t="s">
        <v>285</v>
      </c>
      <c r="D235" s="456">
        <v>9</v>
      </c>
    </row>
    <row r="236" spans="1:8" ht="15" hidden="1" customHeight="1" x14ac:dyDescent="0.2">
      <c r="B236" s="480" t="s">
        <v>90</v>
      </c>
      <c r="C236" s="452" t="s">
        <v>91</v>
      </c>
      <c r="D236" s="456">
        <v>8</v>
      </c>
    </row>
    <row r="237" spans="1:8" ht="15" hidden="1" customHeight="1" thickBot="1" x14ac:dyDescent="0.25">
      <c r="B237" s="453"/>
      <c r="C237" s="453"/>
      <c r="D237" s="471"/>
    </row>
    <row r="238" spans="1:8" ht="15" hidden="1" customHeight="1" x14ac:dyDescent="0.2">
      <c r="B238" s="477" t="s">
        <v>21</v>
      </c>
      <c r="C238" s="449" t="s">
        <v>117</v>
      </c>
      <c r="D238" s="457">
        <v>10</v>
      </c>
    </row>
    <row r="239" spans="1:8" ht="15" hidden="1" customHeight="1" x14ac:dyDescent="0.2">
      <c r="B239" s="452" t="s">
        <v>80</v>
      </c>
      <c r="C239" s="478" t="str">
        <f>IF(LTAD=CW,"Upto "&amp;max_practice,"Between "&amp;min_practice&amp;" and "&amp;max_practice)&amp;", "&amp;Duration_Tech&amp;"-hour, Live / Dry Fire Practices."</f>
        <v>Upto 6, 1.75-hour, Live / Dry Fire Practices.</v>
      </c>
      <c r="D239" s="456">
        <v>7</v>
      </c>
    </row>
    <row r="240" spans="1:8" ht="15" hidden="1" customHeight="1" x14ac:dyDescent="0.2">
      <c r="B240" s="452" t="s">
        <v>81</v>
      </c>
      <c r="C240" s="478" t="str">
        <f>"Between "&amp;min_gym&amp;" and "&amp;max_gym&amp;", "&amp;Duration_Gym&amp;"-hour, Strength and Cardio Sessions. "</f>
        <v xml:space="preserve">Between 4 and 7, 1.5-hour, Strength and Cardio Sessions. </v>
      </c>
      <c r="D240" s="456">
        <v>5</v>
      </c>
    </row>
    <row r="241" spans="2:4" ht="15" hidden="1" customHeight="1" x14ac:dyDescent="0.2">
      <c r="B241" s="452" t="s">
        <v>122</v>
      </c>
      <c r="C241" s="452" t="s">
        <v>347</v>
      </c>
      <c r="D241" s="456">
        <v>9</v>
      </c>
    </row>
    <row r="242" spans="2:4" ht="15" hidden="1" customHeight="1" x14ac:dyDescent="0.2">
      <c r="B242" s="452" t="s">
        <v>86</v>
      </c>
      <c r="C242" s="452" t="s">
        <v>93</v>
      </c>
      <c r="D242" s="456">
        <v>6</v>
      </c>
    </row>
    <row r="243" spans="2:4" ht="15" hidden="1" customHeight="1" x14ac:dyDescent="0.2">
      <c r="B243" s="452" t="s">
        <v>89</v>
      </c>
      <c r="C243" s="452" t="s">
        <v>375</v>
      </c>
      <c r="D243" s="456">
        <v>6</v>
      </c>
    </row>
    <row r="244" spans="2:4" ht="15" hidden="1" customHeight="1" x14ac:dyDescent="0.2">
      <c r="B244" s="452" t="s">
        <v>365</v>
      </c>
      <c r="C244" s="452" t="s">
        <v>99</v>
      </c>
      <c r="D244" s="456">
        <v>9</v>
      </c>
    </row>
    <row r="245" spans="2:4" ht="15" hidden="1" customHeight="1" x14ac:dyDescent="0.2">
      <c r="B245" s="452" t="s">
        <v>88</v>
      </c>
      <c r="C245" s="452" t="s">
        <v>330</v>
      </c>
      <c r="D245" s="456">
        <v>7</v>
      </c>
    </row>
    <row r="246" spans="2:4" ht="15" hidden="1" customHeight="1" thickBot="1" x14ac:dyDescent="0.25">
      <c r="B246" s="472"/>
      <c r="C246" s="472"/>
      <c r="D246" s="476"/>
    </row>
    <row r="247" spans="2:4" ht="15" hidden="1" customHeight="1" x14ac:dyDescent="0.2"/>
    <row r="248" spans="2:4" ht="15" hidden="1" customHeight="1" x14ac:dyDescent="0.2"/>
    <row r="249" spans="2:4" ht="15" hidden="1" customHeight="1" x14ac:dyDescent="0.2"/>
    <row r="250" spans="2:4" ht="15" hidden="1" customHeight="1" x14ac:dyDescent="0.2"/>
    <row r="251" spans="2:4" ht="15" hidden="1" customHeight="1" x14ac:dyDescent="0.2"/>
    <row r="252" spans="2:4" ht="15" hidden="1" customHeight="1" x14ac:dyDescent="0.2"/>
    <row r="253" spans="2:4" ht="15" hidden="1" customHeight="1" x14ac:dyDescent="0.2"/>
    <row r="254" spans="2:4" ht="15" hidden="1" customHeight="1" x14ac:dyDescent="0.2"/>
    <row r="255" spans="2:4" ht="15" hidden="1" customHeight="1" x14ac:dyDescent="0.2"/>
    <row r="256" spans="2:4"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spans="2:17" ht="15" hidden="1" customHeight="1" x14ac:dyDescent="0.2"/>
    <row r="290" spans="2:17" ht="15" hidden="1" customHeight="1" x14ac:dyDescent="0.2"/>
    <row r="291" spans="2:17" ht="15" hidden="1" customHeight="1" x14ac:dyDescent="0.2"/>
    <row r="292" spans="2:17" ht="15" hidden="1" customHeight="1" x14ac:dyDescent="0.2"/>
    <row r="293" spans="2:17" ht="15" hidden="1" customHeight="1" x14ac:dyDescent="0.2"/>
    <row r="294" spans="2:17" ht="15" hidden="1" customHeight="1" x14ac:dyDescent="0.2"/>
    <row r="295" spans="2:17" ht="15" hidden="1" customHeight="1" x14ac:dyDescent="0.2"/>
    <row r="296" spans="2:17" ht="15" hidden="1" customHeight="1" x14ac:dyDescent="0.2"/>
    <row r="297" spans="2:17" ht="15" hidden="1" customHeight="1" x14ac:dyDescent="0.2"/>
    <row r="298" spans="2:17" ht="15" hidden="1" customHeight="1" x14ac:dyDescent="0.2"/>
    <row r="299" spans="2:17" ht="15" hidden="1" customHeight="1" x14ac:dyDescent="0.2"/>
    <row r="300" spans="2:17" ht="15" hidden="1" customHeight="1" thickBot="1" x14ac:dyDescent="0.25">
      <c r="B300" s="95" t="s">
        <v>203</v>
      </c>
    </row>
    <row r="301" spans="2:17" ht="15" hidden="1" customHeight="1" x14ac:dyDescent="0.2">
      <c r="B301" s="482" t="s">
        <v>273</v>
      </c>
      <c r="C301" s="474" t="s">
        <v>276</v>
      </c>
      <c r="D301" s="475">
        <v>9</v>
      </c>
      <c r="G301" s="515"/>
      <c r="H301" s="516"/>
      <c r="I301" s="516"/>
      <c r="J301" s="516"/>
      <c r="K301" s="104"/>
    </row>
    <row r="302" spans="2:17" ht="15" hidden="1" customHeight="1" x14ac:dyDescent="0.2">
      <c r="B302" s="483" t="s">
        <v>123</v>
      </c>
      <c r="C302" s="452" t="s">
        <v>332</v>
      </c>
      <c r="D302" s="456">
        <v>6</v>
      </c>
      <c r="G302" s="515"/>
      <c r="H302" s="516"/>
      <c r="I302" s="516"/>
      <c r="J302" s="516"/>
      <c r="K302" s="104"/>
    </row>
    <row r="303" spans="2:17" ht="15" hidden="1" customHeight="1" x14ac:dyDescent="0.2">
      <c r="B303" s="483" t="s">
        <v>100</v>
      </c>
      <c r="C303" s="452" t="s">
        <v>334</v>
      </c>
      <c r="D303" s="456">
        <v>10</v>
      </c>
      <c r="G303" s="515"/>
      <c r="H303" s="516"/>
      <c r="I303" s="516"/>
      <c r="J303" s="516"/>
      <c r="K303" s="104"/>
      <c r="M303" s="458"/>
    </row>
    <row r="304" spans="2:17" ht="15" hidden="1" customHeight="1" x14ac:dyDescent="0.2">
      <c r="B304" s="483" t="s">
        <v>335</v>
      </c>
      <c r="C304" s="452" t="s">
        <v>376</v>
      </c>
      <c r="D304" s="456">
        <v>8</v>
      </c>
      <c r="G304" s="515"/>
      <c r="H304" s="516"/>
      <c r="I304" s="516"/>
      <c r="J304" s="516"/>
      <c r="K304" s="104"/>
      <c r="M304" s="458"/>
      <c r="N304" s="463"/>
      <c r="O304" s="464"/>
      <c r="P304" s="459"/>
      <c r="Q304" s="22"/>
    </row>
    <row r="305" spans="2:17" ht="15" hidden="1" customHeight="1" x14ac:dyDescent="0.2">
      <c r="B305" s="483" t="s">
        <v>333</v>
      </c>
      <c r="C305" s="452" t="s">
        <v>377</v>
      </c>
      <c r="D305" s="456">
        <v>7</v>
      </c>
      <c r="G305" s="515"/>
      <c r="H305" s="516"/>
      <c r="I305" s="516"/>
      <c r="J305" s="516"/>
      <c r="K305" s="104"/>
      <c r="M305" s="458"/>
      <c r="N305" s="465"/>
      <c r="O305" s="466"/>
      <c r="P305" s="461"/>
      <c r="Q305" s="460"/>
    </row>
    <row r="306" spans="2:17" ht="15" hidden="1" customHeight="1" thickBot="1" x14ac:dyDescent="0.25">
      <c r="B306" s="500" t="s">
        <v>336</v>
      </c>
      <c r="C306" s="501" t="s">
        <v>331</v>
      </c>
      <c r="D306" s="471">
        <v>6</v>
      </c>
      <c r="G306" s="515"/>
      <c r="H306" s="516"/>
      <c r="I306" s="516"/>
      <c r="J306" s="516"/>
      <c r="K306" s="104"/>
      <c r="M306" s="458"/>
      <c r="N306" s="465"/>
      <c r="O306" s="466"/>
      <c r="P306" s="461"/>
      <c r="Q306" s="460"/>
    </row>
    <row r="307" spans="2:17" ht="15" hidden="1" customHeight="1" x14ac:dyDescent="0.2">
      <c r="B307" s="448" t="s">
        <v>259</v>
      </c>
      <c r="C307" s="449" t="s">
        <v>260</v>
      </c>
      <c r="D307" s="457">
        <v>9</v>
      </c>
      <c r="G307" s="470"/>
      <c r="H307" s="467"/>
      <c r="I307" s="468"/>
      <c r="J307" s="469"/>
      <c r="K307" s="104"/>
      <c r="L307" s="458"/>
      <c r="M307" s="458"/>
      <c r="N307" s="465"/>
      <c r="O307" s="466"/>
      <c r="P307" s="461"/>
      <c r="Q307" s="460"/>
    </row>
    <row r="308" spans="2:17" ht="15" hidden="1" customHeight="1" x14ac:dyDescent="0.2">
      <c r="B308" s="450" t="s">
        <v>261</v>
      </c>
      <c r="C308" s="451" t="s">
        <v>378</v>
      </c>
      <c r="D308" s="456">
        <v>10</v>
      </c>
      <c r="G308" s="470"/>
      <c r="H308" s="467"/>
      <c r="I308" s="468"/>
      <c r="J308" s="469"/>
      <c r="K308" s="104"/>
      <c r="L308" s="458"/>
      <c r="M308" s="458"/>
      <c r="N308" s="465"/>
      <c r="O308" s="466"/>
      <c r="P308" s="461"/>
      <c r="Q308" s="460"/>
    </row>
    <row r="309" spans="2:17" ht="15" hidden="1" customHeight="1" x14ac:dyDescent="0.2">
      <c r="B309" s="450" t="s">
        <v>272</v>
      </c>
      <c r="C309" s="451" t="s">
        <v>379</v>
      </c>
      <c r="D309" s="456">
        <v>8</v>
      </c>
      <c r="G309" s="99"/>
      <c r="H309" s="121"/>
      <c r="I309" s="517"/>
      <c r="J309" s="469"/>
      <c r="K309" s="104"/>
      <c r="L309" s="458"/>
      <c r="M309" s="458"/>
      <c r="N309" s="206"/>
      <c r="O309" s="460"/>
      <c r="P309" s="460"/>
      <c r="Q309" s="460"/>
    </row>
    <row r="310" spans="2:17" ht="15" hidden="1" customHeight="1" x14ac:dyDescent="0.2">
      <c r="B310" s="450" t="s">
        <v>282</v>
      </c>
      <c r="C310" s="451" t="s">
        <v>382</v>
      </c>
      <c r="D310" s="456">
        <v>10</v>
      </c>
      <c r="G310" s="470"/>
      <c r="H310" s="121"/>
      <c r="I310" s="517"/>
      <c r="J310" s="469"/>
      <c r="K310" s="104"/>
      <c r="L310" s="458"/>
      <c r="M310" s="458"/>
    </row>
    <row r="311" spans="2:17" ht="15" hidden="1" customHeight="1" x14ac:dyDescent="0.2">
      <c r="B311" s="450" t="s">
        <v>262</v>
      </c>
      <c r="C311" s="451" t="s">
        <v>352</v>
      </c>
      <c r="D311" s="456">
        <v>9</v>
      </c>
      <c r="G311" s="470"/>
      <c r="H311" s="121"/>
      <c r="I311" s="517"/>
      <c r="J311" s="469"/>
      <c r="K311" s="104"/>
      <c r="L311" s="458"/>
      <c r="M311" s="458"/>
    </row>
    <row r="312" spans="2:17" ht="15" hidden="1" customHeight="1" x14ac:dyDescent="0.2">
      <c r="B312" s="450" t="s">
        <v>292</v>
      </c>
      <c r="C312" s="451" t="s">
        <v>291</v>
      </c>
      <c r="D312" s="456">
        <v>10</v>
      </c>
      <c r="G312" s="470"/>
      <c r="H312" s="121"/>
      <c r="I312" s="517"/>
      <c r="J312" s="469"/>
      <c r="K312" s="104"/>
      <c r="L312" s="458"/>
      <c r="M312" s="458"/>
    </row>
    <row r="313" spans="2:17" ht="15" hidden="1" customHeight="1" x14ac:dyDescent="0.2">
      <c r="B313" s="450" t="s">
        <v>293</v>
      </c>
      <c r="C313" s="451" t="s">
        <v>383</v>
      </c>
      <c r="D313" s="456">
        <v>8</v>
      </c>
      <c r="G313" s="470"/>
      <c r="H313" s="121"/>
      <c r="I313" s="517"/>
      <c r="J313" s="469"/>
      <c r="K313" s="104"/>
      <c r="L313" s="458"/>
      <c r="M313" s="458"/>
    </row>
    <row r="314" spans="2:17" ht="15" hidden="1" customHeight="1" x14ac:dyDescent="0.2">
      <c r="B314" s="450"/>
      <c r="C314" s="451"/>
      <c r="D314" s="456"/>
      <c r="G314" s="470"/>
      <c r="H314" s="121"/>
      <c r="I314" s="517"/>
      <c r="J314" s="469"/>
      <c r="K314" s="104"/>
      <c r="L314" s="458"/>
      <c r="M314" s="458"/>
    </row>
    <row r="315" spans="2:17" ht="15" hidden="1" customHeight="1" x14ac:dyDescent="0.2">
      <c r="B315" s="450"/>
      <c r="C315" s="451"/>
      <c r="D315" s="456"/>
      <c r="G315" s="470"/>
      <c r="H315" s="121"/>
      <c r="I315" s="517"/>
      <c r="J315" s="469"/>
      <c r="K315" s="104"/>
      <c r="L315" s="458"/>
      <c r="M315" s="458"/>
    </row>
    <row r="316" spans="2:17" ht="15" hidden="1" customHeight="1" thickBot="1" x14ac:dyDescent="0.25">
      <c r="B316" s="454"/>
      <c r="C316" s="455"/>
      <c r="D316" s="471"/>
      <c r="G316" s="470"/>
      <c r="H316" s="121"/>
      <c r="I316" s="517"/>
      <c r="J316" s="469"/>
      <c r="K316" s="104"/>
      <c r="L316" s="458"/>
      <c r="M316" s="458"/>
      <c r="N316" s="460"/>
      <c r="O316" s="460"/>
      <c r="P316" s="460"/>
      <c r="Q316" s="460"/>
    </row>
    <row r="317" spans="2:17" ht="15" hidden="1" customHeight="1" x14ac:dyDescent="0.2">
      <c r="B317" s="477" t="s">
        <v>371</v>
      </c>
      <c r="C317" s="474" t="s">
        <v>263</v>
      </c>
      <c r="D317" s="457">
        <v>9</v>
      </c>
      <c r="G317" s="99"/>
      <c r="H317" s="517"/>
      <c r="I317" s="517"/>
      <c r="J317" s="469"/>
      <c r="K317" s="104"/>
      <c r="L317" s="458"/>
      <c r="M317" s="458"/>
      <c r="N317" s="460"/>
      <c r="O317" s="460"/>
      <c r="P317" s="460"/>
      <c r="Q317" s="460"/>
    </row>
    <row r="318" spans="2:17" ht="15" hidden="1" customHeight="1" x14ac:dyDescent="0.2">
      <c r="B318" s="481" t="s">
        <v>84</v>
      </c>
      <c r="C318" s="452" t="s">
        <v>384</v>
      </c>
      <c r="D318" s="456">
        <v>8</v>
      </c>
      <c r="G318" s="470"/>
      <c r="H318" s="517"/>
      <c r="I318" s="517"/>
      <c r="J318" s="469"/>
      <c r="K318" s="104"/>
      <c r="L318" s="458"/>
      <c r="M318" s="458"/>
      <c r="N318" s="462"/>
      <c r="O318" s="460"/>
      <c r="P318" s="460"/>
      <c r="Q318" s="460"/>
    </row>
    <row r="319" spans="2:17" ht="15" hidden="1" customHeight="1" x14ac:dyDescent="0.2">
      <c r="B319" s="481" t="s">
        <v>102</v>
      </c>
      <c r="C319" s="452" t="s">
        <v>385</v>
      </c>
      <c r="D319" s="456">
        <v>9</v>
      </c>
      <c r="G319" s="470"/>
      <c r="H319" s="517"/>
      <c r="I319" s="517"/>
      <c r="J319" s="469"/>
      <c r="K319" s="104"/>
      <c r="L319" s="458"/>
      <c r="M319" s="458"/>
      <c r="N319" s="462"/>
      <c r="O319" s="460"/>
      <c r="P319" s="460"/>
      <c r="Q319" s="460"/>
    </row>
    <row r="320" spans="2:17" ht="15" hidden="1" customHeight="1" x14ac:dyDescent="0.2">
      <c r="B320" s="481" t="s">
        <v>116</v>
      </c>
      <c r="C320" s="452" t="s">
        <v>264</v>
      </c>
      <c r="D320" s="456">
        <v>8</v>
      </c>
      <c r="G320" s="470"/>
      <c r="H320" s="517"/>
      <c r="I320" s="517"/>
      <c r="J320" s="469"/>
      <c r="K320" s="104"/>
      <c r="L320" s="458"/>
      <c r="M320" s="458"/>
      <c r="N320" s="462"/>
      <c r="O320" s="460"/>
      <c r="P320" s="460"/>
      <c r="Q320" s="460"/>
    </row>
    <row r="321" spans="1:17" ht="15" hidden="1" customHeight="1" x14ac:dyDescent="0.2">
      <c r="B321" s="481" t="s">
        <v>294</v>
      </c>
      <c r="C321" s="452" t="s">
        <v>265</v>
      </c>
      <c r="D321" s="456">
        <v>8</v>
      </c>
      <c r="G321" s="470"/>
      <c r="H321" s="517"/>
      <c r="I321" s="517"/>
      <c r="J321" s="469"/>
      <c r="K321" s="104"/>
      <c r="L321" s="458"/>
      <c r="M321" s="458"/>
      <c r="N321" s="462"/>
      <c r="O321" s="460"/>
      <c r="P321" s="460"/>
      <c r="Q321" s="460"/>
    </row>
    <row r="322" spans="1:17" ht="15" hidden="1" customHeight="1" x14ac:dyDescent="0.2">
      <c r="B322" s="481" t="s">
        <v>283</v>
      </c>
      <c r="C322" s="452" t="s">
        <v>385</v>
      </c>
      <c r="D322" s="456">
        <v>9</v>
      </c>
      <c r="G322" s="470"/>
      <c r="H322" s="517"/>
      <c r="I322" s="517"/>
      <c r="J322" s="469"/>
      <c r="K322" s="104"/>
      <c r="L322" s="458"/>
      <c r="M322" s="458"/>
      <c r="N322" s="462"/>
      <c r="O322" s="460"/>
      <c r="P322" s="460"/>
      <c r="Q322" s="460"/>
    </row>
    <row r="323" spans="1:17" ht="15" hidden="1" customHeight="1" thickBot="1" x14ac:dyDescent="0.25">
      <c r="B323" s="524"/>
      <c r="C323" s="525"/>
      <c r="D323" s="471"/>
      <c r="G323" s="99"/>
      <c r="H323" s="517"/>
      <c r="I323" s="517"/>
      <c r="J323" s="469"/>
      <c r="K323" s="104"/>
      <c r="L323" s="458"/>
      <c r="M323" s="458"/>
      <c r="N323" s="462"/>
      <c r="O323" s="460"/>
      <c r="P323" s="460"/>
      <c r="Q323" s="460"/>
    </row>
    <row r="324" spans="1:17" ht="15" hidden="1" customHeight="1" x14ac:dyDescent="0.2">
      <c r="A324" s="2" t="s">
        <v>349</v>
      </c>
      <c r="B324" s="523" t="s">
        <v>309</v>
      </c>
      <c r="C324" s="523" t="s">
        <v>313</v>
      </c>
      <c r="D324" s="457">
        <v>8</v>
      </c>
      <c r="F324" s="474" t="s">
        <v>77</v>
      </c>
      <c r="G324" s="474" t="s">
        <v>295</v>
      </c>
      <c r="H324" s="457">
        <v>9</v>
      </c>
      <c r="I324" s="517"/>
      <c r="M324" s="458"/>
      <c r="N324" s="460"/>
      <c r="O324" s="460"/>
      <c r="P324" s="460"/>
      <c r="Q324" s="460"/>
    </row>
    <row r="325" spans="1:17" ht="15" hidden="1" customHeight="1" x14ac:dyDescent="0.2">
      <c r="B325" s="452" t="s">
        <v>311</v>
      </c>
      <c r="C325" s="452" t="s">
        <v>314</v>
      </c>
      <c r="D325" s="456">
        <v>8</v>
      </c>
      <c r="F325" s="452" t="s">
        <v>83</v>
      </c>
      <c r="G325" s="452" t="s">
        <v>386</v>
      </c>
      <c r="H325" s="456">
        <v>8</v>
      </c>
      <c r="I325" s="517"/>
      <c r="M325" s="458"/>
      <c r="N325" s="462"/>
      <c r="O325" s="460"/>
      <c r="P325" s="460"/>
      <c r="Q325" s="460"/>
    </row>
    <row r="326" spans="1:17" ht="15" hidden="1" customHeight="1" x14ac:dyDescent="0.2">
      <c r="B326" s="452" t="s">
        <v>166</v>
      </c>
      <c r="C326" s="452" t="s">
        <v>315</v>
      </c>
      <c r="D326" s="456">
        <v>9</v>
      </c>
      <c r="F326" s="452" t="s">
        <v>125</v>
      </c>
      <c r="G326" s="452" t="s">
        <v>94</v>
      </c>
      <c r="H326" s="456">
        <v>9</v>
      </c>
      <c r="I326" s="517"/>
      <c r="M326" s="458"/>
      <c r="N326" s="462"/>
      <c r="O326" s="460"/>
      <c r="P326" s="460"/>
      <c r="Q326" s="460"/>
    </row>
    <row r="327" spans="1:17" ht="15" hidden="1" customHeight="1" x14ac:dyDescent="0.2">
      <c r="B327" s="523" t="s">
        <v>310</v>
      </c>
      <c r="C327" s="523" t="s">
        <v>362</v>
      </c>
      <c r="D327" s="456">
        <v>9</v>
      </c>
      <c r="F327" s="452" t="s">
        <v>78</v>
      </c>
      <c r="G327" s="452" t="s">
        <v>296</v>
      </c>
      <c r="H327" s="456">
        <v>8</v>
      </c>
      <c r="I327" s="517"/>
      <c r="M327" s="458"/>
      <c r="N327" s="460"/>
      <c r="O327" s="460"/>
      <c r="P327" s="460"/>
      <c r="Q327" s="460"/>
    </row>
    <row r="328" spans="1:17" ht="15" hidden="1" customHeight="1" x14ac:dyDescent="0.2">
      <c r="B328" s="452" t="s">
        <v>307</v>
      </c>
      <c r="C328" s="452" t="s">
        <v>312</v>
      </c>
      <c r="D328" s="456">
        <v>10</v>
      </c>
      <c r="F328" s="452" t="s">
        <v>79</v>
      </c>
      <c r="G328" s="452" t="s">
        <v>297</v>
      </c>
      <c r="H328" s="456">
        <v>9</v>
      </c>
      <c r="I328" s="468"/>
      <c r="M328" s="458"/>
      <c r="N328" s="460"/>
      <c r="O328" s="460"/>
      <c r="P328" s="460"/>
      <c r="Q328" s="460"/>
    </row>
    <row r="329" spans="1:17" ht="15" hidden="1" customHeight="1" x14ac:dyDescent="0.2">
      <c r="B329" s="452" t="s">
        <v>78</v>
      </c>
      <c r="C329" s="452" t="s">
        <v>308</v>
      </c>
      <c r="D329" s="456">
        <v>8</v>
      </c>
      <c r="F329" s="452" t="s">
        <v>284</v>
      </c>
      <c r="G329" s="452" t="s">
        <v>387</v>
      </c>
      <c r="H329" s="456">
        <v>9</v>
      </c>
      <c r="I329" s="517"/>
      <c r="M329" s="458"/>
      <c r="N329" s="460"/>
      <c r="O329" s="460"/>
      <c r="P329" s="460"/>
      <c r="Q329" s="460"/>
    </row>
    <row r="330" spans="1:17" ht="15" hidden="1" customHeight="1" thickBot="1" x14ac:dyDescent="0.25">
      <c r="B330" s="453"/>
      <c r="C330" s="453"/>
      <c r="D330" s="471"/>
      <c r="G330" s="470"/>
      <c r="H330" s="517"/>
      <c r="I330" s="517"/>
      <c r="J330" s="469"/>
      <c r="K330" s="104"/>
      <c r="L330" s="458"/>
      <c r="M330" s="458"/>
      <c r="N330" s="460"/>
      <c r="O330" s="460"/>
      <c r="P330" s="460"/>
      <c r="Q330" s="460"/>
    </row>
    <row r="331" spans="1:17" ht="15" hidden="1" customHeight="1" x14ac:dyDescent="0.2">
      <c r="B331" s="479" t="s">
        <v>230</v>
      </c>
      <c r="C331" s="474" t="s">
        <v>97</v>
      </c>
      <c r="D331" s="457">
        <v>9</v>
      </c>
      <c r="G331" s="470"/>
      <c r="H331" s="517"/>
      <c r="I331" s="517"/>
      <c r="J331" s="469"/>
      <c r="K331" s="104"/>
      <c r="L331" s="458"/>
      <c r="M331" s="458"/>
      <c r="N331" s="460"/>
      <c r="O331" s="460"/>
      <c r="P331" s="460"/>
      <c r="Q331" s="460"/>
    </row>
    <row r="332" spans="1:17" ht="15" hidden="1" customHeight="1" x14ac:dyDescent="0.2">
      <c r="B332" s="452" t="s">
        <v>266</v>
      </c>
      <c r="C332" s="452" t="s">
        <v>267</v>
      </c>
      <c r="D332" s="456">
        <v>10</v>
      </c>
      <c r="G332" s="470"/>
      <c r="H332" s="517"/>
      <c r="I332" s="517"/>
      <c r="J332" s="469"/>
      <c r="K332" s="104"/>
      <c r="L332" s="458"/>
      <c r="M332" s="458"/>
      <c r="N332" s="460"/>
      <c r="O332" s="460"/>
      <c r="P332" s="460"/>
      <c r="Q332" s="460"/>
    </row>
    <row r="333" spans="1:17" ht="15" hidden="1" customHeight="1" x14ac:dyDescent="0.2">
      <c r="B333" s="480" t="s">
        <v>268</v>
      </c>
      <c r="C333" s="452" t="s">
        <v>298</v>
      </c>
      <c r="D333" s="456">
        <v>8</v>
      </c>
      <c r="G333" s="470"/>
      <c r="H333" s="517"/>
      <c r="I333" s="517"/>
      <c r="J333" s="469"/>
      <c r="K333" s="104"/>
      <c r="L333" s="458"/>
      <c r="M333" s="458"/>
      <c r="N333" s="460"/>
      <c r="O333" s="460"/>
      <c r="P333" s="460"/>
      <c r="Q333" s="460"/>
    </row>
    <row r="334" spans="1:17" ht="15" hidden="1" customHeight="1" x14ac:dyDescent="0.2">
      <c r="B334" s="480" t="s">
        <v>269</v>
      </c>
      <c r="C334" s="452" t="s">
        <v>270</v>
      </c>
      <c r="D334" s="456">
        <v>8</v>
      </c>
      <c r="G334" s="518"/>
      <c r="H334" s="519"/>
      <c r="I334" s="517"/>
      <c r="J334" s="469"/>
      <c r="K334" s="104"/>
      <c r="L334" s="458"/>
      <c r="M334" s="458"/>
      <c r="N334" s="460"/>
      <c r="O334" s="460"/>
      <c r="P334" s="460"/>
      <c r="Q334" s="460"/>
    </row>
    <row r="335" spans="1:17" ht="15" hidden="1" customHeight="1" x14ac:dyDescent="0.2">
      <c r="B335" s="452" t="s">
        <v>87</v>
      </c>
      <c r="C335" s="452" t="s">
        <v>388</v>
      </c>
      <c r="D335" s="456">
        <v>9</v>
      </c>
      <c r="G335" s="520"/>
      <c r="H335" s="517"/>
      <c r="I335" s="517"/>
      <c r="J335" s="469"/>
      <c r="K335" s="104"/>
      <c r="L335" s="458"/>
      <c r="M335" s="458"/>
      <c r="N335" s="460"/>
      <c r="O335" s="460"/>
      <c r="P335" s="460"/>
      <c r="Q335" s="460"/>
    </row>
    <row r="336" spans="1:17" ht="15" hidden="1" customHeight="1" x14ac:dyDescent="0.2">
      <c r="B336" s="480" t="s">
        <v>271</v>
      </c>
      <c r="C336" s="452" t="s">
        <v>286</v>
      </c>
      <c r="D336" s="456">
        <v>9</v>
      </c>
      <c r="G336" s="520"/>
      <c r="H336" s="521"/>
      <c r="I336" s="517"/>
      <c r="J336" s="469"/>
      <c r="K336" s="104"/>
      <c r="L336" s="458"/>
      <c r="M336" s="458"/>
      <c r="N336" s="460"/>
      <c r="O336" s="460"/>
      <c r="P336" s="460"/>
      <c r="Q336" s="460"/>
    </row>
    <row r="337" spans="2:17" ht="15" hidden="1" customHeight="1" thickBot="1" x14ac:dyDescent="0.25">
      <c r="B337" s="453"/>
      <c r="C337" s="453"/>
      <c r="D337" s="471"/>
      <c r="G337" s="470"/>
      <c r="H337" s="521"/>
      <c r="I337" s="517"/>
      <c r="J337" s="469"/>
      <c r="K337" s="104"/>
      <c r="L337" s="458"/>
      <c r="M337" s="458"/>
      <c r="N337" s="460"/>
      <c r="O337" s="460"/>
      <c r="P337" s="460"/>
      <c r="Q337" s="460"/>
    </row>
    <row r="338" spans="2:17" ht="15" hidden="1" customHeight="1" x14ac:dyDescent="0.2">
      <c r="B338" s="477" t="s">
        <v>21</v>
      </c>
      <c r="C338" s="449" t="s">
        <v>117</v>
      </c>
      <c r="D338" s="457">
        <v>8</v>
      </c>
      <c r="G338" s="470"/>
      <c r="H338" s="517"/>
      <c r="I338" s="517"/>
      <c r="J338" s="469"/>
      <c r="K338" s="104"/>
      <c r="L338" s="458"/>
      <c r="M338" s="458"/>
      <c r="N338" s="460"/>
      <c r="O338" s="460"/>
      <c r="P338" s="460"/>
      <c r="Q338" s="460"/>
    </row>
    <row r="339" spans="2:17" ht="15" hidden="1" customHeight="1" x14ac:dyDescent="0.2">
      <c r="B339" s="452" t="s">
        <v>80</v>
      </c>
      <c r="C339" s="478" t="str">
        <f>IF(LTAD=CW,"Upto "&amp;max_practice,"Between "&amp;min_practice&amp;" and "&amp;max_practice)&amp;", "&amp;Duration_Tech&amp;"-hour, Live / Dry Fire Practices."</f>
        <v>Upto 6, 1.75-hour, Live / Dry Fire Practices.</v>
      </c>
      <c r="D339" s="456">
        <v>8</v>
      </c>
      <c r="G339" s="470"/>
      <c r="H339" s="521"/>
      <c r="I339" s="517"/>
      <c r="J339" s="469"/>
      <c r="K339" s="104"/>
      <c r="L339" s="458"/>
      <c r="M339" s="458"/>
      <c r="N339" s="460"/>
      <c r="O339" s="460"/>
      <c r="P339" s="460"/>
      <c r="Q339" s="460"/>
    </row>
    <row r="340" spans="2:17" ht="15" hidden="1" customHeight="1" x14ac:dyDescent="0.2">
      <c r="B340" s="452" t="s">
        <v>81</v>
      </c>
      <c r="C340" s="452" t="str">
        <f>"Between "&amp;min_gym&amp;" and "&amp;max_gym&amp;", "&amp;Duration_Gym&amp;"-hour, Strength and Cardio Sessions. "</f>
        <v xml:space="preserve">Between 4 and 7, 1.5-hour, Strength and Cardio Sessions. </v>
      </c>
      <c r="D340" s="456">
        <v>7</v>
      </c>
      <c r="G340" s="470"/>
      <c r="H340" s="517"/>
      <c r="I340" s="517"/>
      <c r="J340" s="469"/>
      <c r="K340" s="104"/>
      <c r="L340" s="458"/>
      <c r="M340" s="458"/>
      <c r="N340" s="460"/>
      <c r="O340" s="460"/>
      <c r="P340" s="460"/>
      <c r="Q340" s="460"/>
    </row>
    <row r="341" spans="2:17" ht="15" hidden="1" customHeight="1" x14ac:dyDescent="0.2">
      <c r="B341" s="452" t="s">
        <v>122</v>
      </c>
      <c r="C341" s="452" t="s">
        <v>347</v>
      </c>
      <c r="D341" s="456">
        <v>9</v>
      </c>
      <c r="G341" s="104"/>
      <c r="H341" s="104"/>
      <c r="I341" s="104"/>
      <c r="J341" s="104"/>
      <c r="K341" s="104"/>
      <c r="L341" s="458"/>
      <c r="M341" s="458"/>
    </row>
    <row r="342" spans="2:17" ht="15" hidden="1" customHeight="1" x14ac:dyDescent="0.2">
      <c r="B342" s="452" t="s">
        <v>86</v>
      </c>
      <c r="C342" s="452" t="s">
        <v>299</v>
      </c>
      <c r="D342" s="456">
        <v>10</v>
      </c>
      <c r="K342" s="458"/>
      <c r="L342" s="458"/>
      <c r="M342" s="458"/>
    </row>
    <row r="343" spans="2:17" ht="15" hidden="1" customHeight="1" x14ac:dyDescent="0.2">
      <c r="B343" s="452" t="s">
        <v>89</v>
      </c>
      <c r="C343" s="452" t="s">
        <v>389</v>
      </c>
      <c r="D343" s="456">
        <v>9</v>
      </c>
      <c r="K343" s="458"/>
      <c r="L343" s="458"/>
      <c r="M343" s="458"/>
    </row>
    <row r="344" spans="2:17" ht="15" hidden="1" customHeight="1" x14ac:dyDescent="0.2">
      <c r="B344" s="452" t="s">
        <v>365</v>
      </c>
      <c r="C344" s="452" t="s">
        <v>300</v>
      </c>
      <c r="D344" s="456">
        <v>9</v>
      </c>
      <c r="K344" s="458"/>
      <c r="L344" s="458"/>
      <c r="M344" s="458"/>
    </row>
    <row r="345" spans="2:17" ht="15" hidden="1" customHeight="1" x14ac:dyDescent="0.2">
      <c r="B345" s="452" t="s">
        <v>88</v>
      </c>
      <c r="C345" s="452" t="s">
        <v>148</v>
      </c>
      <c r="D345" s="456">
        <v>7</v>
      </c>
      <c r="K345" s="458"/>
      <c r="L345" s="458"/>
      <c r="M345" s="458"/>
    </row>
    <row r="346" spans="2:17" ht="15" hidden="1" customHeight="1" thickBot="1" x14ac:dyDescent="0.25">
      <c r="B346" s="472"/>
      <c r="C346" s="472"/>
      <c r="D346" s="476"/>
      <c r="K346" s="458"/>
      <c r="L346" s="458"/>
      <c r="M346" s="458"/>
    </row>
    <row r="347" spans="2:17" ht="15" hidden="1" customHeight="1" x14ac:dyDescent="0.2"/>
    <row r="348" spans="2:17" ht="15" hidden="1" customHeight="1" x14ac:dyDescent="0.2"/>
    <row r="349" spans="2:17" ht="15" hidden="1" customHeight="1" x14ac:dyDescent="0.2"/>
    <row r="350" spans="2:17" ht="15" hidden="1" customHeight="1" x14ac:dyDescent="0.2"/>
    <row r="351" spans="2:17" ht="15" hidden="1" customHeight="1" x14ac:dyDescent="0.2"/>
    <row r="352" spans="2:17"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ht="15" hidden="1" customHeight="1" x14ac:dyDescent="0.2"/>
    <row r="370" ht="15" hidden="1" customHeight="1" x14ac:dyDescent="0.2"/>
    <row r="371" ht="15" hidden="1" customHeight="1" x14ac:dyDescent="0.2"/>
    <row r="372" ht="15" hidden="1" customHeight="1" x14ac:dyDescent="0.2"/>
    <row r="373" ht="15" hidden="1" customHeight="1" x14ac:dyDescent="0.2"/>
    <row r="374" ht="15" hidden="1" customHeight="1" x14ac:dyDescent="0.2"/>
    <row r="375" ht="15" hidden="1" customHeight="1" x14ac:dyDescent="0.2"/>
    <row r="376" ht="15" hidden="1" customHeight="1" x14ac:dyDescent="0.2"/>
    <row r="377" ht="15" hidden="1" customHeight="1" x14ac:dyDescent="0.2"/>
    <row r="378" ht="15" hidden="1" customHeight="1" x14ac:dyDescent="0.2"/>
    <row r="379" ht="15" hidden="1" customHeight="1" x14ac:dyDescent="0.2"/>
    <row r="380" ht="15" hidden="1" customHeight="1" x14ac:dyDescent="0.2"/>
    <row r="381" ht="15" hidden="1" customHeight="1" x14ac:dyDescent="0.2"/>
    <row r="382" ht="15" hidden="1" customHeight="1" x14ac:dyDescent="0.2"/>
    <row r="383" ht="15" hidden="1" customHeight="1" x14ac:dyDescent="0.2"/>
    <row r="384" ht="15" hidden="1" customHeight="1" x14ac:dyDescent="0.2"/>
    <row r="385" spans="2:2" ht="15" hidden="1" customHeight="1" x14ac:dyDescent="0.2"/>
    <row r="386" spans="2:2" ht="15" hidden="1" customHeight="1" x14ac:dyDescent="0.2"/>
    <row r="387" spans="2:2" ht="15" hidden="1" customHeight="1" x14ac:dyDescent="0.2"/>
    <row r="388" spans="2:2" ht="15" hidden="1" customHeight="1" x14ac:dyDescent="0.2"/>
    <row r="389" spans="2:2" ht="15" hidden="1" customHeight="1" x14ac:dyDescent="0.2"/>
    <row r="390" spans="2:2" ht="15" hidden="1" customHeight="1" x14ac:dyDescent="0.2"/>
    <row r="391" spans="2:2" ht="15" hidden="1" customHeight="1" x14ac:dyDescent="0.2"/>
    <row r="392" spans="2:2" ht="15" hidden="1" customHeight="1" x14ac:dyDescent="0.2"/>
    <row r="393" spans="2:2" ht="15" hidden="1" customHeight="1" x14ac:dyDescent="0.2"/>
    <row r="394" spans="2:2" ht="15" hidden="1" customHeight="1" x14ac:dyDescent="0.2"/>
    <row r="395" spans="2:2" ht="15" hidden="1" customHeight="1" x14ac:dyDescent="0.2"/>
    <row r="396" spans="2:2" ht="15" hidden="1" customHeight="1" x14ac:dyDescent="0.2"/>
    <row r="397" spans="2:2" ht="15" hidden="1" customHeight="1" x14ac:dyDescent="0.2"/>
    <row r="398" spans="2:2" ht="15" hidden="1" customHeight="1" x14ac:dyDescent="0.2"/>
    <row r="399" spans="2:2" ht="15" hidden="1" customHeight="1" x14ac:dyDescent="0.2"/>
    <row r="400" spans="2:2" ht="15" hidden="1" customHeight="1" thickBot="1" x14ac:dyDescent="0.25">
      <c r="B400" s="95" t="s">
        <v>204</v>
      </c>
    </row>
    <row r="401" spans="2:4" ht="15" hidden="1" customHeight="1" x14ac:dyDescent="0.2">
      <c r="B401" s="482" t="s">
        <v>273</v>
      </c>
      <c r="C401" s="474" t="s">
        <v>276</v>
      </c>
      <c r="D401" s="475">
        <v>9</v>
      </c>
    </row>
    <row r="402" spans="2:4" ht="15" hidden="1" customHeight="1" x14ac:dyDescent="0.2">
      <c r="B402" s="483" t="s">
        <v>123</v>
      </c>
      <c r="C402" s="452" t="s">
        <v>332</v>
      </c>
      <c r="D402" s="456">
        <v>6</v>
      </c>
    </row>
    <row r="403" spans="2:4" ht="15" hidden="1" customHeight="1" x14ac:dyDescent="0.2">
      <c r="B403" s="483" t="s">
        <v>100</v>
      </c>
      <c r="C403" s="452" t="s">
        <v>334</v>
      </c>
      <c r="D403" s="456">
        <v>10</v>
      </c>
    </row>
    <row r="404" spans="2:4" ht="15" hidden="1" customHeight="1" x14ac:dyDescent="0.2">
      <c r="B404" s="483" t="s">
        <v>335</v>
      </c>
      <c r="C404" s="452" t="s">
        <v>376</v>
      </c>
      <c r="D404" s="456">
        <v>8</v>
      </c>
    </row>
    <row r="405" spans="2:4" ht="15" hidden="1" customHeight="1" x14ac:dyDescent="0.2">
      <c r="B405" s="483" t="s">
        <v>333</v>
      </c>
      <c r="C405" s="452" t="s">
        <v>377</v>
      </c>
      <c r="D405" s="456">
        <v>7</v>
      </c>
    </row>
    <row r="406" spans="2:4" ht="15" hidden="1" customHeight="1" thickBot="1" x14ac:dyDescent="0.25">
      <c r="B406" s="500" t="s">
        <v>336</v>
      </c>
      <c r="C406" s="501" t="s">
        <v>331</v>
      </c>
      <c r="D406" s="471">
        <v>6</v>
      </c>
    </row>
    <row r="407" spans="2:4" ht="15" hidden="1" customHeight="1" x14ac:dyDescent="0.2">
      <c r="B407" s="448" t="s">
        <v>259</v>
      </c>
      <c r="C407" s="449" t="s">
        <v>260</v>
      </c>
      <c r="D407" s="457">
        <v>9</v>
      </c>
    </row>
    <row r="408" spans="2:4" ht="15" hidden="1" customHeight="1" x14ac:dyDescent="0.2">
      <c r="B408" s="450" t="s">
        <v>261</v>
      </c>
      <c r="C408" s="451" t="s">
        <v>301</v>
      </c>
      <c r="D408" s="456">
        <v>10</v>
      </c>
    </row>
    <row r="409" spans="2:4" ht="15" hidden="1" customHeight="1" x14ac:dyDescent="0.2">
      <c r="B409" s="450" t="s">
        <v>272</v>
      </c>
      <c r="C409" s="451" t="s">
        <v>379</v>
      </c>
      <c r="D409" s="456">
        <v>8</v>
      </c>
    </row>
    <row r="410" spans="2:4" ht="15" hidden="1" customHeight="1" x14ac:dyDescent="0.2">
      <c r="B410" s="450" t="s">
        <v>282</v>
      </c>
      <c r="C410" s="451" t="s">
        <v>390</v>
      </c>
      <c r="D410" s="456">
        <v>10</v>
      </c>
    </row>
    <row r="411" spans="2:4" ht="15" hidden="1" customHeight="1" x14ac:dyDescent="0.2">
      <c r="B411" s="450" t="s">
        <v>262</v>
      </c>
      <c r="C411" s="451" t="s">
        <v>351</v>
      </c>
      <c r="D411" s="456">
        <v>9</v>
      </c>
    </row>
    <row r="412" spans="2:4" ht="15" hidden="1" customHeight="1" x14ac:dyDescent="0.2">
      <c r="B412" s="450" t="s">
        <v>292</v>
      </c>
      <c r="C412" s="451" t="s">
        <v>291</v>
      </c>
      <c r="D412" s="456">
        <v>10</v>
      </c>
    </row>
    <row r="413" spans="2:4" ht="15" hidden="1" customHeight="1" x14ac:dyDescent="0.2">
      <c r="B413" s="450" t="s">
        <v>293</v>
      </c>
      <c r="C413" s="451" t="s">
        <v>383</v>
      </c>
      <c r="D413" s="456">
        <v>8</v>
      </c>
    </row>
    <row r="414" spans="2:4" ht="15" hidden="1" customHeight="1" x14ac:dyDescent="0.2">
      <c r="B414" s="450"/>
      <c r="C414" s="451"/>
      <c r="D414" s="456"/>
    </row>
    <row r="415" spans="2:4" ht="15" hidden="1" customHeight="1" x14ac:dyDescent="0.2">
      <c r="B415" s="450"/>
      <c r="C415" s="451"/>
      <c r="D415" s="456"/>
    </row>
    <row r="416" spans="2:4" ht="15" hidden="1" customHeight="1" thickBot="1" x14ac:dyDescent="0.25">
      <c r="B416" s="454"/>
      <c r="C416" s="455"/>
      <c r="D416" s="471"/>
    </row>
    <row r="417" spans="1:8" ht="15" hidden="1" customHeight="1" x14ac:dyDescent="0.2">
      <c r="B417" s="477" t="s">
        <v>371</v>
      </c>
      <c r="C417" s="474" t="s">
        <v>302</v>
      </c>
      <c r="D417" s="457">
        <v>10</v>
      </c>
    </row>
    <row r="418" spans="1:8" ht="15" hidden="1" customHeight="1" x14ac:dyDescent="0.2">
      <c r="B418" s="481" t="s">
        <v>84</v>
      </c>
      <c r="C418" s="452" t="s">
        <v>303</v>
      </c>
      <c r="D418" s="456">
        <v>8</v>
      </c>
    </row>
    <row r="419" spans="1:8" ht="15" hidden="1" customHeight="1" x14ac:dyDescent="0.2">
      <c r="B419" s="481" t="s">
        <v>102</v>
      </c>
      <c r="C419" s="452" t="s">
        <v>303</v>
      </c>
      <c r="D419" s="456">
        <v>9</v>
      </c>
    </row>
    <row r="420" spans="1:8" ht="15" hidden="1" customHeight="1" x14ac:dyDescent="0.2">
      <c r="B420" s="481" t="s">
        <v>305</v>
      </c>
      <c r="C420" s="452" t="s">
        <v>304</v>
      </c>
      <c r="D420" s="456">
        <v>8</v>
      </c>
    </row>
    <row r="421" spans="1:8" ht="15" hidden="1" customHeight="1" x14ac:dyDescent="0.2">
      <c r="B421" s="481" t="s">
        <v>283</v>
      </c>
      <c r="C421" s="452" t="s">
        <v>303</v>
      </c>
      <c r="D421" s="456">
        <v>9</v>
      </c>
    </row>
    <row r="422" spans="1:8" ht="15" hidden="1" customHeight="1" x14ac:dyDescent="0.2">
      <c r="B422" s="481"/>
      <c r="C422" s="452"/>
      <c r="D422" s="456"/>
    </row>
    <row r="423" spans="1:8" ht="15" hidden="1" customHeight="1" thickBot="1" x14ac:dyDescent="0.25">
      <c r="B423" s="524"/>
      <c r="C423" s="525"/>
      <c r="D423" s="471"/>
    </row>
    <row r="424" spans="1:8" ht="15" hidden="1" customHeight="1" x14ac:dyDescent="0.2">
      <c r="A424" s="2" t="s">
        <v>349</v>
      </c>
      <c r="B424" s="523" t="s">
        <v>309</v>
      </c>
      <c r="C424" s="523" t="s">
        <v>313</v>
      </c>
      <c r="D424" s="457">
        <v>9</v>
      </c>
      <c r="F424" s="474" t="s">
        <v>77</v>
      </c>
      <c r="G424" s="474" t="s">
        <v>295</v>
      </c>
      <c r="H424" s="457">
        <v>9</v>
      </c>
    </row>
    <row r="425" spans="1:8" ht="15" hidden="1" customHeight="1" x14ac:dyDescent="0.2">
      <c r="B425" s="452" t="s">
        <v>311</v>
      </c>
      <c r="C425" s="452" t="s">
        <v>314</v>
      </c>
      <c r="D425" s="456">
        <v>8</v>
      </c>
      <c r="F425" s="452" t="s">
        <v>83</v>
      </c>
      <c r="G425" s="452" t="s">
        <v>386</v>
      </c>
      <c r="H425" s="456">
        <v>9</v>
      </c>
    </row>
    <row r="426" spans="1:8" ht="15" hidden="1" customHeight="1" x14ac:dyDescent="0.2">
      <c r="B426" s="452" t="s">
        <v>166</v>
      </c>
      <c r="C426" s="452" t="s">
        <v>315</v>
      </c>
      <c r="D426" s="456">
        <v>9</v>
      </c>
      <c r="F426" s="452" t="s">
        <v>125</v>
      </c>
      <c r="G426" s="452" t="s">
        <v>94</v>
      </c>
      <c r="H426" s="456">
        <v>9</v>
      </c>
    </row>
    <row r="427" spans="1:8" ht="15" hidden="1" customHeight="1" x14ac:dyDescent="0.2">
      <c r="B427" s="523" t="s">
        <v>310</v>
      </c>
      <c r="C427" s="523" t="s">
        <v>362</v>
      </c>
      <c r="D427" s="456">
        <v>9</v>
      </c>
      <c r="F427" s="452" t="s">
        <v>78</v>
      </c>
      <c r="G427" s="452" t="s">
        <v>296</v>
      </c>
      <c r="H427" s="456">
        <v>8</v>
      </c>
    </row>
    <row r="428" spans="1:8" ht="15" hidden="1" customHeight="1" x14ac:dyDescent="0.2">
      <c r="B428" s="452" t="s">
        <v>307</v>
      </c>
      <c r="C428" s="452" t="s">
        <v>312</v>
      </c>
      <c r="D428" s="456">
        <v>10</v>
      </c>
      <c r="F428" s="452" t="s">
        <v>79</v>
      </c>
      <c r="G428" s="452" t="s">
        <v>297</v>
      </c>
      <c r="H428" s="456">
        <v>9</v>
      </c>
    </row>
    <row r="429" spans="1:8" ht="15" hidden="1" customHeight="1" x14ac:dyDescent="0.2">
      <c r="B429" s="452" t="s">
        <v>78</v>
      </c>
      <c r="C429" s="452" t="s">
        <v>308</v>
      </c>
      <c r="D429" s="456">
        <v>8</v>
      </c>
      <c r="F429" s="452" t="s">
        <v>284</v>
      </c>
      <c r="G429" s="452" t="s">
        <v>387</v>
      </c>
      <c r="H429" s="456">
        <v>9</v>
      </c>
    </row>
    <row r="430" spans="1:8" ht="15" hidden="1" customHeight="1" thickBot="1" x14ac:dyDescent="0.25">
      <c r="B430" s="453"/>
      <c r="C430" s="453"/>
      <c r="D430" s="471"/>
    </row>
    <row r="431" spans="1:8" ht="15" hidden="1" customHeight="1" x14ac:dyDescent="0.2">
      <c r="B431" s="479" t="s">
        <v>230</v>
      </c>
      <c r="C431" s="474" t="s">
        <v>97</v>
      </c>
      <c r="D431" s="457">
        <v>9</v>
      </c>
    </row>
    <row r="432" spans="1:8" ht="15" hidden="1" customHeight="1" x14ac:dyDescent="0.2">
      <c r="B432" s="452" t="s">
        <v>266</v>
      </c>
      <c r="C432" s="452" t="s">
        <v>306</v>
      </c>
      <c r="D432" s="456">
        <v>9</v>
      </c>
    </row>
    <row r="433" spans="2:4" ht="15" hidden="1" customHeight="1" x14ac:dyDescent="0.2">
      <c r="B433" s="480" t="s">
        <v>268</v>
      </c>
      <c r="C433" s="452" t="s">
        <v>298</v>
      </c>
      <c r="D433" s="456">
        <v>8</v>
      </c>
    </row>
    <row r="434" spans="2:4" ht="15" hidden="1" customHeight="1" x14ac:dyDescent="0.2">
      <c r="B434" s="480" t="s">
        <v>269</v>
      </c>
      <c r="C434" s="452" t="s">
        <v>270</v>
      </c>
      <c r="D434" s="456">
        <v>8</v>
      </c>
    </row>
    <row r="435" spans="2:4" ht="15" hidden="1" customHeight="1" x14ac:dyDescent="0.2">
      <c r="B435" s="452" t="s">
        <v>87</v>
      </c>
      <c r="C435" s="452" t="s">
        <v>388</v>
      </c>
      <c r="D435" s="456">
        <v>9</v>
      </c>
    </row>
    <row r="436" spans="2:4" ht="15" hidden="1" customHeight="1" x14ac:dyDescent="0.2">
      <c r="B436" s="480" t="s">
        <v>271</v>
      </c>
      <c r="C436" s="452" t="s">
        <v>286</v>
      </c>
      <c r="D436" s="456">
        <v>9</v>
      </c>
    </row>
    <row r="437" spans="2:4" ht="15" hidden="1" customHeight="1" thickBot="1" x14ac:dyDescent="0.25">
      <c r="B437" s="453"/>
      <c r="C437" s="453"/>
      <c r="D437" s="471"/>
    </row>
    <row r="438" spans="2:4" ht="15" hidden="1" customHeight="1" x14ac:dyDescent="0.2">
      <c r="B438" s="477" t="s">
        <v>21</v>
      </c>
      <c r="C438" s="449" t="s">
        <v>117</v>
      </c>
      <c r="D438" s="457">
        <v>8</v>
      </c>
    </row>
    <row r="439" spans="2:4" ht="15" hidden="1" customHeight="1" x14ac:dyDescent="0.2">
      <c r="B439" s="452" t="s">
        <v>80</v>
      </c>
      <c r="C439" s="478" t="str">
        <f>IF(LTAD=CW,"Upto "&amp;max_practice,"Between "&amp;min_practice&amp;" and "&amp;max_practice)&amp;", "&amp;Duration_Tech&amp;"-hour, Live / Dry Fire Practices."</f>
        <v>Upto 6, 1.75-hour, Live / Dry Fire Practices.</v>
      </c>
      <c r="D439" s="456">
        <v>8</v>
      </c>
    </row>
    <row r="440" spans="2:4" ht="15" hidden="1" customHeight="1" x14ac:dyDescent="0.2">
      <c r="B440" s="452" t="s">
        <v>81</v>
      </c>
      <c r="C440" s="452" t="str">
        <f>"Between "&amp;min_gym&amp;" and "&amp;max_gym&amp;", "&amp;Duration_Gym&amp;"-hour, Strength and Cardio Sessions. "</f>
        <v xml:space="preserve">Between 4 and 7, 1.5-hour, Strength and Cardio Sessions. </v>
      </c>
      <c r="D440" s="456">
        <v>7</v>
      </c>
    </row>
    <row r="441" spans="2:4" ht="15" hidden="1" customHeight="1" x14ac:dyDescent="0.2">
      <c r="B441" s="452" t="s">
        <v>122</v>
      </c>
      <c r="C441" s="452" t="s">
        <v>347</v>
      </c>
      <c r="D441" s="456">
        <v>9</v>
      </c>
    </row>
    <row r="442" spans="2:4" ht="15" hidden="1" customHeight="1" x14ac:dyDescent="0.2">
      <c r="B442" s="452" t="s">
        <v>86</v>
      </c>
      <c r="C442" s="452" t="s">
        <v>299</v>
      </c>
      <c r="D442" s="456">
        <v>10</v>
      </c>
    </row>
    <row r="443" spans="2:4" ht="15" hidden="1" customHeight="1" x14ac:dyDescent="0.2">
      <c r="B443" s="452" t="s">
        <v>89</v>
      </c>
      <c r="C443" s="452" t="s">
        <v>389</v>
      </c>
      <c r="D443" s="456">
        <v>9</v>
      </c>
    </row>
    <row r="444" spans="2:4" ht="15" hidden="1" customHeight="1" x14ac:dyDescent="0.2">
      <c r="B444" s="452" t="s">
        <v>365</v>
      </c>
      <c r="C444" s="452" t="s">
        <v>300</v>
      </c>
      <c r="D444" s="456">
        <v>9</v>
      </c>
    </row>
    <row r="445" spans="2:4" ht="15" hidden="1" customHeight="1" x14ac:dyDescent="0.2">
      <c r="B445" s="452" t="s">
        <v>88</v>
      </c>
      <c r="C445" s="452" t="s">
        <v>330</v>
      </c>
      <c r="D445" s="456">
        <v>7</v>
      </c>
    </row>
    <row r="446" spans="2:4" ht="15" hidden="1" customHeight="1" thickBot="1" x14ac:dyDescent="0.25">
      <c r="B446" s="472"/>
      <c r="C446" s="472"/>
      <c r="D446" s="476"/>
    </row>
    <row r="447" spans="2:4" ht="15" hidden="1" customHeight="1" x14ac:dyDescent="0.2"/>
  </sheetData>
  <mergeCells count="9">
    <mergeCell ref="A41:A49"/>
    <mergeCell ref="A4:A9"/>
    <mergeCell ref="A2:B2"/>
    <mergeCell ref="H3:I3"/>
    <mergeCell ref="A1:B1"/>
    <mergeCell ref="A10:A19"/>
    <mergeCell ref="A20:A26"/>
    <mergeCell ref="A27:A33"/>
    <mergeCell ref="A34:A40"/>
  </mergeCells>
  <dataValidations count="1">
    <dataValidation type="list" allowBlank="1" showInputMessage="1" showErrorMessage="1" sqref="J307:J323 J330:J340" xr:uid="{E7614E25-99FF-49BF-A4A5-25E954D46C02}">
      <formula1>$V$4:$V$15</formula1>
    </dataValidation>
  </dataValidations>
  <pageMargins left="0.7" right="0.7" top="0.75" bottom="0.75" header="0.3" footer="0.3"/>
  <pageSetup scale="46" fitToHeight="0" orientation="portrait" horizontalDpi="4294967293" verticalDpi="4294967293" r:id="rId1"/>
  <ignoredErrors>
    <ignoredError sqref="D19 B26:D26 B40:D40 B4:D4 B10:D11 B17:D18 B41:D41 B34:D39 B27:D31 B20:D25 B32:D32 C140 C340 C440 B6:D8 B5:C5 B43:D48 B42:C42 D42 C9:D9 B16:D16 B13:C13 B14:C15 B12:D12 D13:D15"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'Basic Athlete Data'!$J$20:$J$30</xm:f>
          </x14:formula1>
          <xm:sqref>D100:D146 H324:H329 D200:D246 D400:D446 H424:H429 D300:D346 D4:E49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92D050"/>
    <pageSetUpPr fitToPage="1"/>
  </sheetPr>
  <dimension ref="A1:BM116"/>
  <sheetViews>
    <sheetView showGridLines="0" zoomScale="70" zoomScaleNormal="70" zoomScalePageLayoutView="90" workbookViewId="0">
      <pane xSplit="3" ySplit="8" topLeftCell="D9" activePane="bottomRight" state="frozen"/>
      <selection activeCell="D52" sqref="D52:Q52"/>
      <selection pane="topRight" activeCell="D52" sqref="D52:Q52"/>
      <selection pane="bottomLeft" activeCell="D52" sqref="D52:Q52"/>
      <selection pane="bottomRight" activeCell="C49" sqref="C49"/>
    </sheetView>
  </sheetViews>
  <sheetFormatPr defaultColWidth="17.28515625" defaultRowHeight="15" customHeight="1" x14ac:dyDescent="0.25"/>
  <cols>
    <col min="1" max="1" width="12.5703125" style="27" customWidth="1"/>
    <col min="2" max="2" width="13.42578125" style="27" customWidth="1"/>
    <col min="3" max="3" width="32.85546875" style="201" customWidth="1"/>
    <col min="4" max="4" width="7.85546875" style="201" customWidth="1"/>
    <col min="5" max="35" width="12.7109375" style="163" customWidth="1"/>
    <col min="36" max="56" width="12.7109375" style="202" customWidth="1"/>
    <col min="57" max="57" width="20.28515625" style="2" customWidth="1"/>
    <col min="58" max="58" width="7.42578125" style="2" customWidth="1"/>
    <col min="59" max="16384" width="17.28515625" style="2"/>
  </cols>
  <sheetData>
    <row r="1" spans="1:65" s="8" customFormat="1" ht="41.25" customHeight="1" thickBot="1" x14ac:dyDescent="0.45">
      <c r="A1" s="690" t="s">
        <v>59</v>
      </c>
      <c r="B1" s="690"/>
      <c r="C1" s="164"/>
      <c r="D1" s="164"/>
      <c r="E1" s="689" t="str">
        <f>Name</f>
        <v>Namey, Name</v>
      </c>
      <c r="F1" s="689"/>
      <c r="G1" s="152"/>
      <c r="H1" s="612"/>
      <c r="I1" s="612"/>
      <c r="J1" s="612"/>
      <c r="K1" s="613"/>
      <c r="L1" s="152"/>
      <c r="M1" s="152"/>
      <c r="N1" s="152"/>
      <c r="O1" s="152"/>
      <c r="P1" s="152"/>
      <c r="Q1" s="152"/>
      <c r="R1" s="152"/>
      <c r="S1" s="165"/>
      <c r="T1" s="165"/>
      <c r="U1" s="165"/>
      <c r="V1" s="165"/>
      <c r="W1" s="165"/>
      <c r="X1" s="165"/>
      <c r="Y1" s="612"/>
      <c r="Z1" s="612"/>
      <c r="AA1" s="613"/>
      <c r="AB1" s="612"/>
      <c r="AC1" s="165"/>
      <c r="AD1" s="165"/>
      <c r="AE1" s="165"/>
      <c r="AF1" s="165"/>
      <c r="AG1" s="165"/>
      <c r="AH1" s="165"/>
      <c r="AI1" s="165"/>
      <c r="AJ1" s="166"/>
      <c r="AK1" s="166"/>
      <c r="AL1" s="166"/>
      <c r="AM1" s="612"/>
      <c r="AN1" s="166"/>
      <c r="AO1" s="166"/>
      <c r="AP1" s="166"/>
      <c r="AQ1" s="166"/>
      <c r="AR1" s="166"/>
      <c r="AS1" s="166"/>
      <c r="AT1" s="166"/>
      <c r="AU1" s="166"/>
      <c r="AV1" s="166"/>
      <c r="AW1" s="166"/>
      <c r="AX1" s="166"/>
      <c r="AY1" s="166"/>
      <c r="AZ1" s="166"/>
      <c r="BA1" s="166"/>
      <c r="BB1" s="166"/>
      <c r="BC1" s="166"/>
      <c r="BD1" s="166"/>
      <c r="BG1" s="8" t="s">
        <v>19</v>
      </c>
      <c r="BH1" s="8" t="s">
        <v>18</v>
      </c>
      <c r="BI1" s="8" t="s">
        <v>392</v>
      </c>
      <c r="BJ1" s="8" t="s">
        <v>21</v>
      </c>
    </row>
    <row r="2" spans="1:65" ht="18" customHeight="1" thickBot="1" x14ac:dyDescent="0.3">
      <c r="A2" s="709" t="str">
        <f>"LTAD Stage: "&amp;LTAD</f>
        <v>LTAD Stage: C2W</v>
      </c>
      <c r="B2" s="710"/>
      <c r="C2" s="701" t="s">
        <v>14</v>
      </c>
      <c r="D2" s="702"/>
      <c r="E2" s="718">
        <f>YTP_Start_Date</f>
        <v>44501</v>
      </c>
      <c r="F2" s="719"/>
      <c r="G2" s="152"/>
      <c r="H2" s="167"/>
      <c r="I2" s="167"/>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68"/>
      <c r="AK2" s="168"/>
      <c r="AL2" s="168"/>
      <c r="AM2" s="168"/>
      <c r="AN2" s="168"/>
      <c r="AO2" s="168"/>
      <c r="AP2" s="168"/>
      <c r="AQ2" s="168"/>
      <c r="AR2" s="168"/>
      <c r="AS2" s="168"/>
      <c r="AT2" s="168"/>
      <c r="AU2" s="168"/>
      <c r="AV2" s="168"/>
      <c r="AW2" s="168"/>
      <c r="AX2" s="168"/>
      <c r="AY2" s="168"/>
      <c r="AZ2" s="168"/>
      <c r="BA2" s="168"/>
      <c r="BB2" s="168"/>
      <c r="BC2" s="168"/>
      <c r="BD2" s="168"/>
      <c r="BE2" s="1"/>
      <c r="BF2" s="1"/>
      <c r="BG2" s="605" t="s">
        <v>197</v>
      </c>
      <c r="BH2" s="601" t="s">
        <v>72</v>
      </c>
      <c r="BI2" s="2" t="s">
        <v>393</v>
      </c>
      <c r="BJ2" s="2" t="s">
        <v>416</v>
      </c>
    </row>
    <row r="3" spans="1:65" s="29" customFormat="1" ht="24.75" customHeight="1" thickBot="1" x14ac:dyDescent="0.25">
      <c r="A3" s="691" t="s">
        <v>61</v>
      </c>
      <c r="B3" s="692"/>
      <c r="C3" s="707" t="s">
        <v>16</v>
      </c>
      <c r="D3" s="708"/>
      <c r="E3" s="170">
        <f t="shared" ref="E3:Y3" si="0">E4</f>
        <v>44501</v>
      </c>
      <c r="F3" s="154">
        <f t="shared" si="0"/>
        <v>44508</v>
      </c>
      <c r="G3" s="154">
        <f t="shared" si="0"/>
        <v>44515</v>
      </c>
      <c r="H3" s="154">
        <f t="shared" si="0"/>
        <v>44522</v>
      </c>
      <c r="I3" s="154">
        <f t="shared" si="0"/>
        <v>44529</v>
      </c>
      <c r="J3" s="154">
        <f t="shared" si="0"/>
        <v>44536</v>
      </c>
      <c r="K3" s="154">
        <f t="shared" si="0"/>
        <v>44543</v>
      </c>
      <c r="L3" s="154">
        <f t="shared" si="0"/>
        <v>44550</v>
      </c>
      <c r="M3" s="154">
        <f t="shared" si="0"/>
        <v>44557</v>
      </c>
      <c r="N3" s="154">
        <f t="shared" si="0"/>
        <v>44564</v>
      </c>
      <c r="O3" s="154">
        <f t="shared" si="0"/>
        <v>44571</v>
      </c>
      <c r="P3" s="154">
        <f t="shared" si="0"/>
        <v>44578</v>
      </c>
      <c r="Q3" s="154">
        <f t="shared" si="0"/>
        <v>44585</v>
      </c>
      <c r="R3" s="154">
        <f t="shared" si="0"/>
        <v>44592</v>
      </c>
      <c r="S3" s="154">
        <f t="shared" si="0"/>
        <v>44599</v>
      </c>
      <c r="T3" s="154">
        <f t="shared" si="0"/>
        <v>44606</v>
      </c>
      <c r="U3" s="154">
        <f t="shared" si="0"/>
        <v>44613</v>
      </c>
      <c r="V3" s="154">
        <f t="shared" si="0"/>
        <v>44620</v>
      </c>
      <c r="W3" s="154">
        <f t="shared" si="0"/>
        <v>44627</v>
      </c>
      <c r="X3" s="154">
        <f t="shared" si="0"/>
        <v>44634</v>
      </c>
      <c r="Y3" s="154">
        <f t="shared" si="0"/>
        <v>44641</v>
      </c>
      <c r="Z3" s="171">
        <f t="shared" ref="Z3:BD3" si="1">Z4</f>
        <v>44648</v>
      </c>
      <c r="AA3" s="171">
        <f t="shared" si="1"/>
        <v>44655</v>
      </c>
      <c r="AB3" s="171">
        <f t="shared" si="1"/>
        <v>44662</v>
      </c>
      <c r="AC3" s="171">
        <f t="shared" si="1"/>
        <v>44669</v>
      </c>
      <c r="AD3" s="171">
        <f t="shared" si="1"/>
        <v>44676</v>
      </c>
      <c r="AE3" s="171">
        <f t="shared" si="1"/>
        <v>44683</v>
      </c>
      <c r="AF3" s="171">
        <f t="shared" si="1"/>
        <v>44690</v>
      </c>
      <c r="AG3" s="171">
        <f t="shared" si="1"/>
        <v>44697</v>
      </c>
      <c r="AH3" s="171">
        <f t="shared" si="1"/>
        <v>44704</v>
      </c>
      <c r="AI3" s="171">
        <f t="shared" si="1"/>
        <v>44711</v>
      </c>
      <c r="AJ3" s="171">
        <f t="shared" si="1"/>
        <v>44718</v>
      </c>
      <c r="AK3" s="171">
        <f t="shared" si="1"/>
        <v>44725</v>
      </c>
      <c r="AL3" s="171">
        <f t="shared" si="1"/>
        <v>44732</v>
      </c>
      <c r="AM3" s="171">
        <f t="shared" si="1"/>
        <v>44739</v>
      </c>
      <c r="AN3" s="171">
        <f t="shared" si="1"/>
        <v>44746</v>
      </c>
      <c r="AO3" s="171">
        <f t="shared" si="1"/>
        <v>44753</v>
      </c>
      <c r="AP3" s="171">
        <f t="shared" si="1"/>
        <v>44760</v>
      </c>
      <c r="AQ3" s="171">
        <f t="shared" si="1"/>
        <v>44767</v>
      </c>
      <c r="AR3" s="171">
        <f>AR4</f>
        <v>44774</v>
      </c>
      <c r="AS3" s="171">
        <f t="shared" si="1"/>
        <v>44781</v>
      </c>
      <c r="AT3" s="171">
        <f t="shared" si="1"/>
        <v>44788</v>
      </c>
      <c r="AU3" s="594">
        <f t="shared" si="1"/>
        <v>44795</v>
      </c>
      <c r="AV3" s="171">
        <f t="shared" si="1"/>
        <v>44802</v>
      </c>
      <c r="AW3" s="171">
        <f t="shared" si="1"/>
        <v>44809</v>
      </c>
      <c r="AX3" s="171">
        <f t="shared" si="1"/>
        <v>44816</v>
      </c>
      <c r="AY3" s="171">
        <f t="shared" si="1"/>
        <v>44823</v>
      </c>
      <c r="AZ3" s="171">
        <f t="shared" si="1"/>
        <v>44830</v>
      </c>
      <c r="BA3" s="171">
        <f t="shared" si="1"/>
        <v>44837</v>
      </c>
      <c r="BB3" s="171">
        <f t="shared" si="1"/>
        <v>44844</v>
      </c>
      <c r="BC3" s="171">
        <f t="shared" si="1"/>
        <v>44851</v>
      </c>
      <c r="BD3" s="172">
        <f t="shared" si="1"/>
        <v>44858</v>
      </c>
      <c r="BE3" s="28"/>
      <c r="BF3" s="28"/>
      <c r="BG3" s="604" t="s">
        <v>13</v>
      </c>
      <c r="BH3" s="602" t="s">
        <v>73</v>
      </c>
      <c r="BI3" s="29" t="s">
        <v>394</v>
      </c>
      <c r="BJ3" s="29" t="s">
        <v>417</v>
      </c>
    </row>
    <row r="4" spans="1:65" s="27" customFormat="1" ht="24.75" customHeight="1" thickBot="1" x14ac:dyDescent="0.25">
      <c r="A4" s="693"/>
      <c r="B4" s="694"/>
      <c r="C4" s="703" t="s">
        <v>17</v>
      </c>
      <c r="D4" s="704"/>
      <c r="E4" s="608">
        <f>E2</f>
        <v>44501</v>
      </c>
      <c r="F4" s="155">
        <f t="shared" ref="F4:AF4" si="2">E4+7</f>
        <v>44508</v>
      </c>
      <c r="G4" s="155">
        <f t="shared" si="2"/>
        <v>44515</v>
      </c>
      <c r="H4" s="155">
        <f t="shared" si="2"/>
        <v>44522</v>
      </c>
      <c r="I4" s="155">
        <f t="shared" si="2"/>
        <v>44529</v>
      </c>
      <c r="J4" s="155">
        <f t="shared" si="2"/>
        <v>44536</v>
      </c>
      <c r="K4" s="155">
        <f t="shared" si="2"/>
        <v>44543</v>
      </c>
      <c r="L4" s="155">
        <f t="shared" si="2"/>
        <v>44550</v>
      </c>
      <c r="M4" s="155">
        <f t="shared" si="2"/>
        <v>44557</v>
      </c>
      <c r="N4" s="155">
        <f t="shared" si="2"/>
        <v>44564</v>
      </c>
      <c r="O4" s="155">
        <f t="shared" si="2"/>
        <v>44571</v>
      </c>
      <c r="P4" s="155">
        <f t="shared" si="2"/>
        <v>44578</v>
      </c>
      <c r="Q4" s="155">
        <f t="shared" si="2"/>
        <v>44585</v>
      </c>
      <c r="R4" s="155">
        <f t="shared" si="2"/>
        <v>44592</v>
      </c>
      <c r="S4" s="155">
        <f t="shared" si="2"/>
        <v>44599</v>
      </c>
      <c r="T4" s="155">
        <f t="shared" si="2"/>
        <v>44606</v>
      </c>
      <c r="U4" s="155">
        <f t="shared" si="2"/>
        <v>44613</v>
      </c>
      <c r="V4" s="155">
        <f t="shared" si="2"/>
        <v>44620</v>
      </c>
      <c r="W4" s="155">
        <f t="shared" si="2"/>
        <v>44627</v>
      </c>
      <c r="X4" s="155">
        <f t="shared" si="2"/>
        <v>44634</v>
      </c>
      <c r="Y4" s="155">
        <f t="shared" si="2"/>
        <v>44641</v>
      </c>
      <c r="Z4" s="155">
        <f t="shared" si="2"/>
        <v>44648</v>
      </c>
      <c r="AA4" s="155">
        <f t="shared" si="2"/>
        <v>44655</v>
      </c>
      <c r="AB4" s="155">
        <f t="shared" si="2"/>
        <v>44662</v>
      </c>
      <c r="AC4" s="155">
        <f t="shared" si="2"/>
        <v>44669</v>
      </c>
      <c r="AD4" s="155">
        <f t="shared" si="2"/>
        <v>44676</v>
      </c>
      <c r="AE4" s="155">
        <f t="shared" si="2"/>
        <v>44683</v>
      </c>
      <c r="AF4" s="155">
        <f t="shared" si="2"/>
        <v>44690</v>
      </c>
      <c r="AG4" s="155">
        <f t="shared" ref="AG4:BD4" si="3">AF4+7</f>
        <v>44697</v>
      </c>
      <c r="AH4" s="155">
        <f t="shared" si="3"/>
        <v>44704</v>
      </c>
      <c r="AI4" s="155">
        <f t="shared" si="3"/>
        <v>44711</v>
      </c>
      <c r="AJ4" s="155">
        <f t="shared" si="3"/>
        <v>44718</v>
      </c>
      <c r="AK4" s="155">
        <f t="shared" si="3"/>
        <v>44725</v>
      </c>
      <c r="AL4" s="155">
        <f t="shared" si="3"/>
        <v>44732</v>
      </c>
      <c r="AM4" s="155">
        <f t="shared" si="3"/>
        <v>44739</v>
      </c>
      <c r="AN4" s="155">
        <f t="shared" si="3"/>
        <v>44746</v>
      </c>
      <c r="AO4" s="155">
        <f t="shared" si="3"/>
        <v>44753</v>
      </c>
      <c r="AP4" s="155">
        <f t="shared" si="3"/>
        <v>44760</v>
      </c>
      <c r="AQ4" s="155">
        <f t="shared" si="3"/>
        <v>44767</v>
      </c>
      <c r="AR4" s="155">
        <f t="shared" si="3"/>
        <v>44774</v>
      </c>
      <c r="AS4" s="155">
        <f t="shared" si="3"/>
        <v>44781</v>
      </c>
      <c r="AT4" s="155">
        <f t="shared" si="3"/>
        <v>44788</v>
      </c>
      <c r="AU4" s="173">
        <f t="shared" si="3"/>
        <v>44795</v>
      </c>
      <c r="AV4" s="155">
        <f t="shared" si="3"/>
        <v>44802</v>
      </c>
      <c r="AW4" s="155">
        <f t="shared" si="3"/>
        <v>44809</v>
      </c>
      <c r="AX4" s="155">
        <f t="shared" si="3"/>
        <v>44816</v>
      </c>
      <c r="AY4" s="155">
        <f t="shared" si="3"/>
        <v>44823</v>
      </c>
      <c r="AZ4" s="155">
        <f t="shared" si="3"/>
        <v>44830</v>
      </c>
      <c r="BA4" s="155">
        <f t="shared" si="3"/>
        <v>44837</v>
      </c>
      <c r="BB4" s="155">
        <f t="shared" si="3"/>
        <v>44844</v>
      </c>
      <c r="BC4" s="155">
        <f t="shared" si="3"/>
        <v>44851</v>
      </c>
      <c r="BD4" s="174">
        <f t="shared" si="3"/>
        <v>44858</v>
      </c>
      <c r="BE4" s="26"/>
      <c r="BF4" s="26"/>
      <c r="BG4" s="603" t="s">
        <v>71</v>
      </c>
      <c r="BH4" s="600" t="s">
        <v>74</v>
      </c>
      <c r="BI4" s="27" t="s">
        <v>395</v>
      </c>
      <c r="BJ4" s="27" t="s">
        <v>425</v>
      </c>
    </row>
    <row r="5" spans="1:65" s="27" customFormat="1" ht="24.75" customHeight="1" x14ac:dyDescent="0.2">
      <c r="A5" s="695" t="s">
        <v>18</v>
      </c>
      <c r="B5" s="696"/>
      <c r="C5" s="705" t="s">
        <v>19</v>
      </c>
      <c r="D5" s="706"/>
      <c r="E5" s="714" t="s">
        <v>197</v>
      </c>
      <c r="F5" s="715"/>
      <c r="G5" s="715"/>
      <c r="H5" s="715"/>
      <c r="I5" s="715"/>
      <c r="J5" s="715"/>
      <c r="K5" s="715"/>
      <c r="L5" s="715"/>
      <c r="M5" s="715"/>
      <c r="N5" s="716"/>
      <c r="O5" s="722" t="s">
        <v>13</v>
      </c>
      <c r="P5" s="715"/>
      <c r="Q5" s="715"/>
      <c r="R5" s="715"/>
      <c r="S5" s="715"/>
      <c r="T5" s="715"/>
      <c r="U5" s="715"/>
      <c r="V5" s="716"/>
      <c r="W5" s="722" t="s">
        <v>197</v>
      </c>
      <c r="X5" s="715"/>
      <c r="Y5" s="715"/>
      <c r="Z5" s="716"/>
      <c r="AA5" s="609" t="s">
        <v>13</v>
      </c>
      <c r="AB5" s="722" t="s">
        <v>197</v>
      </c>
      <c r="AC5" s="715"/>
      <c r="AD5" s="715"/>
      <c r="AE5" s="715"/>
      <c r="AF5" s="716"/>
      <c r="AG5" s="722" t="s">
        <v>13</v>
      </c>
      <c r="AH5" s="715"/>
      <c r="AI5" s="715"/>
      <c r="AJ5" s="715"/>
      <c r="AK5" s="715"/>
      <c r="AL5" s="715"/>
      <c r="AM5" s="715"/>
      <c r="AN5" s="715"/>
      <c r="AO5" s="715"/>
      <c r="AP5" s="715"/>
      <c r="AQ5" s="715"/>
      <c r="AR5" s="716"/>
      <c r="AS5" s="722" t="s">
        <v>197</v>
      </c>
      <c r="AT5" s="715"/>
      <c r="AU5" s="715"/>
      <c r="AV5" s="715"/>
      <c r="AW5" s="715"/>
      <c r="AX5" s="715"/>
      <c r="AY5" s="715"/>
      <c r="AZ5" s="716"/>
      <c r="BA5" s="722" t="s">
        <v>13</v>
      </c>
      <c r="BB5" s="716"/>
      <c r="BC5" s="722" t="s">
        <v>71</v>
      </c>
      <c r="BD5" s="723"/>
      <c r="BE5" s="26"/>
      <c r="BF5" s="26"/>
      <c r="BH5" s="606" t="s">
        <v>161</v>
      </c>
      <c r="BI5" s="27" t="s">
        <v>396</v>
      </c>
      <c r="BJ5" s="27" t="s">
        <v>418</v>
      </c>
    </row>
    <row r="6" spans="1:65" s="27" customFormat="1" ht="24.75" customHeight="1" x14ac:dyDescent="0.2">
      <c r="A6" s="697"/>
      <c r="B6" s="698"/>
      <c r="C6" s="661" t="s">
        <v>18</v>
      </c>
      <c r="D6" s="662"/>
      <c r="E6" s="713" t="s">
        <v>72</v>
      </c>
      <c r="F6" s="643"/>
      <c r="G6" s="643"/>
      <c r="H6" s="640"/>
      <c r="I6" s="639" t="s">
        <v>73</v>
      </c>
      <c r="J6" s="643"/>
      <c r="K6" s="643"/>
      <c r="L6" s="640"/>
      <c r="M6" s="639" t="s">
        <v>74</v>
      </c>
      <c r="N6" s="640"/>
      <c r="O6" s="639" t="s">
        <v>161</v>
      </c>
      <c r="P6" s="643"/>
      <c r="Q6" s="643"/>
      <c r="R6" s="643"/>
      <c r="S6" s="640"/>
      <c r="T6" s="610" t="s">
        <v>107</v>
      </c>
      <c r="U6" s="611" t="s">
        <v>162</v>
      </c>
      <c r="V6" s="611" t="s">
        <v>161</v>
      </c>
      <c r="W6" s="644" t="s">
        <v>73</v>
      </c>
      <c r="X6" s="645"/>
      <c r="Y6" s="611" t="s">
        <v>74</v>
      </c>
      <c r="Z6" s="610" t="s">
        <v>107</v>
      </c>
      <c r="AA6" s="610" t="s">
        <v>162</v>
      </c>
      <c r="AB6" s="639" t="s">
        <v>73</v>
      </c>
      <c r="AC6" s="643"/>
      <c r="AD6" s="640"/>
      <c r="AE6" s="610" t="s">
        <v>74</v>
      </c>
      <c r="AF6" s="610" t="s">
        <v>107</v>
      </c>
      <c r="AG6" s="639" t="s">
        <v>162</v>
      </c>
      <c r="AH6" s="643"/>
      <c r="AI6" s="643"/>
      <c r="AJ6" s="643"/>
      <c r="AK6" s="643"/>
      <c r="AL6" s="640"/>
      <c r="AM6" s="639" t="s">
        <v>161</v>
      </c>
      <c r="AN6" s="643"/>
      <c r="AO6" s="643"/>
      <c r="AP6" s="640"/>
      <c r="AQ6" s="610" t="s">
        <v>107</v>
      </c>
      <c r="AR6" s="610" t="s">
        <v>162</v>
      </c>
      <c r="AS6" s="639" t="s">
        <v>73</v>
      </c>
      <c r="AT6" s="643"/>
      <c r="AU6" s="643"/>
      <c r="AV6" s="643"/>
      <c r="AW6" s="643"/>
      <c r="AX6" s="640"/>
      <c r="AY6" s="639" t="s">
        <v>74</v>
      </c>
      <c r="AZ6" s="640"/>
      <c r="BA6" s="610" t="s">
        <v>107</v>
      </c>
      <c r="BB6" s="610" t="s">
        <v>162</v>
      </c>
      <c r="BC6" s="639" t="s">
        <v>71</v>
      </c>
      <c r="BD6" s="717"/>
      <c r="BE6" s="26"/>
      <c r="BF6" s="121"/>
      <c r="BG6" s="121"/>
      <c r="BH6" s="176" t="s">
        <v>107</v>
      </c>
      <c r="BI6" s="121" t="s">
        <v>397</v>
      </c>
      <c r="BJ6" s="121" t="s">
        <v>419</v>
      </c>
      <c r="BK6" s="121"/>
      <c r="BL6" s="121"/>
      <c r="BM6" s="121"/>
    </row>
    <row r="7" spans="1:65" s="27" customFormat="1" ht="24.75" customHeight="1" x14ac:dyDescent="0.2">
      <c r="A7" s="697"/>
      <c r="B7" s="698"/>
      <c r="C7" s="661" t="s">
        <v>54</v>
      </c>
      <c r="D7" s="662"/>
      <c r="E7" s="713" t="s">
        <v>393</v>
      </c>
      <c r="F7" s="640"/>
      <c r="G7" s="639" t="s">
        <v>394</v>
      </c>
      <c r="H7" s="640"/>
      <c r="I7" s="639" t="s">
        <v>410</v>
      </c>
      <c r="J7" s="640"/>
      <c r="K7" s="639" t="s">
        <v>411</v>
      </c>
      <c r="L7" s="640"/>
      <c r="M7" s="639" t="s">
        <v>399</v>
      </c>
      <c r="N7" s="640"/>
      <c r="O7" s="639" t="s">
        <v>403</v>
      </c>
      <c r="P7" s="640"/>
      <c r="Q7" s="639" t="s">
        <v>404</v>
      </c>
      <c r="R7" s="640"/>
      <c r="S7" s="639" t="s">
        <v>405</v>
      </c>
      <c r="T7" s="643"/>
      <c r="U7" s="640"/>
      <c r="V7" s="614" t="s">
        <v>8</v>
      </c>
      <c r="W7" s="639" t="s">
        <v>412</v>
      </c>
      <c r="X7" s="640"/>
      <c r="Y7" s="639" t="s">
        <v>400</v>
      </c>
      <c r="Z7" s="640"/>
      <c r="AA7" s="614" t="s">
        <v>406</v>
      </c>
      <c r="AB7" s="614" t="s">
        <v>8</v>
      </c>
      <c r="AC7" s="639" t="s">
        <v>413</v>
      </c>
      <c r="AD7" s="640"/>
      <c r="AE7" s="639" t="s">
        <v>402</v>
      </c>
      <c r="AF7" s="640"/>
      <c r="AG7" s="639" t="s">
        <v>407</v>
      </c>
      <c r="AH7" s="643"/>
      <c r="AI7" s="643"/>
      <c r="AJ7" s="643"/>
      <c r="AK7" s="640"/>
      <c r="AL7" s="639" t="s">
        <v>408</v>
      </c>
      <c r="AM7" s="643"/>
      <c r="AN7" s="643"/>
      <c r="AO7" s="640"/>
      <c r="AP7" s="639" t="s">
        <v>409</v>
      </c>
      <c r="AQ7" s="643"/>
      <c r="AR7" s="640"/>
      <c r="AS7" s="639" t="s">
        <v>8</v>
      </c>
      <c r="AT7" s="643"/>
      <c r="AU7" s="640"/>
      <c r="AV7" s="639" t="s">
        <v>414</v>
      </c>
      <c r="AW7" s="640"/>
      <c r="AX7" s="639" t="s">
        <v>415</v>
      </c>
      <c r="AY7" s="643"/>
      <c r="AZ7" s="640"/>
      <c r="BA7" s="639" t="s">
        <v>444</v>
      </c>
      <c r="BB7" s="640"/>
      <c r="BC7" s="641" t="s">
        <v>443</v>
      </c>
      <c r="BD7" s="642"/>
      <c r="BE7" s="26"/>
      <c r="BF7" s="26"/>
      <c r="BH7" s="607" t="s">
        <v>162</v>
      </c>
      <c r="BI7" s="27" t="s">
        <v>398</v>
      </c>
      <c r="BJ7" s="27" t="s">
        <v>420</v>
      </c>
    </row>
    <row r="8" spans="1:65" s="27" customFormat="1" ht="24.75" customHeight="1" thickBot="1" x14ac:dyDescent="0.25">
      <c r="A8" s="699"/>
      <c r="B8" s="700"/>
      <c r="C8" s="711" t="s">
        <v>20</v>
      </c>
      <c r="D8" s="712"/>
      <c r="E8" s="178">
        <v>1</v>
      </c>
      <c r="F8" s="156">
        <v>2</v>
      </c>
      <c r="G8" s="156">
        <v>3</v>
      </c>
      <c r="H8" s="156">
        <v>4</v>
      </c>
      <c r="I8" s="156">
        <v>5</v>
      </c>
      <c r="J8" s="156">
        <v>6</v>
      </c>
      <c r="K8" s="156">
        <v>7</v>
      </c>
      <c r="L8" s="156">
        <v>8</v>
      </c>
      <c r="M8" s="156">
        <v>9</v>
      </c>
      <c r="N8" s="156">
        <v>10</v>
      </c>
      <c r="O8" s="156">
        <v>11</v>
      </c>
      <c r="P8" s="156">
        <v>12</v>
      </c>
      <c r="Q8" s="156">
        <v>13</v>
      </c>
      <c r="R8" s="156">
        <v>14</v>
      </c>
      <c r="S8" s="156">
        <v>15</v>
      </c>
      <c r="T8" s="156">
        <v>16</v>
      </c>
      <c r="U8" s="156">
        <v>17</v>
      </c>
      <c r="V8" s="156">
        <v>18</v>
      </c>
      <c r="W8" s="156">
        <v>19</v>
      </c>
      <c r="X8" s="156">
        <v>20</v>
      </c>
      <c r="Y8" s="156">
        <v>21</v>
      </c>
      <c r="Z8" s="156">
        <v>22</v>
      </c>
      <c r="AA8" s="156">
        <v>23</v>
      </c>
      <c r="AB8" s="156">
        <v>24</v>
      </c>
      <c r="AC8" s="156">
        <v>25</v>
      </c>
      <c r="AD8" s="156">
        <v>26</v>
      </c>
      <c r="AE8" s="156">
        <v>27</v>
      </c>
      <c r="AF8" s="156">
        <v>28</v>
      </c>
      <c r="AG8" s="156">
        <v>29</v>
      </c>
      <c r="AH8" s="156">
        <v>30</v>
      </c>
      <c r="AI8" s="156">
        <v>31</v>
      </c>
      <c r="AJ8" s="156">
        <v>32</v>
      </c>
      <c r="AK8" s="156">
        <v>33</v>
      </c>
      <c r="AL8" s="156">
        <v>34</v>
      </c>
      <c r="AM8" s="156">
        <v>35</v>
      </c>
      <c r="AN8" s="156">
        <v>36</v>
      </c>
      <c r="AO8" s="156">
        <v>37</v>
      </c>
      <c r="AP8" s="156">
        <v>38</v>
      </c>
      <c r="AQ8" s="156">
        <v>39</v>
      </c>
      <c r="AR8" s="156">
        <v>40</v>
      </c>
      <c r="AS8" s="156">
        <v>41</v>
      </c>
      <c r="AT8" s="156">
        <v>42</v>
      </c>
      <c r="AU8" s="178">
        <v>43</v>
      </c>
      <c r="AV8" s="156">
        <v>44</v>
      </c>
      <c r="AW8" s="156">
        <v>45</v>
      </c>
      <c r="AX8" s="156">
        <v>46</v>
      </c>
      <c r="AY8" s="156">
        <v>47</v>
      </c>
      <c r="AZ8" s="156">
        <v>48</v>
      </c>
      <c r="BA8" s="156">
        <v>49</v>
      </c>
      <c r="BB8" s="156">
        <v>50</v>
      </c>
      <c r="BC8" s="156">
        <v>51</v>
      </c>
      <c r="BD8" s="179">
        <v>52</v>
      </c>
      <c r="BE8" s="26"/>
      <c r="BF8" s="26"/>
      <c r="BH8" s="296" t="s">
        <v>71</v>
      </c>
      <c r="BI8" s="27" t="s">
        <v>410</v>
      </c>
      <c r="BJ8" s="27" t="s">
        <v>421</v>
      </c>
    </row>
    <row r="9" spans="1:65" s="27" customFormat="1" ht="129.75" customHeight="1" x14ac:dyDescent="0.2">
      <c r="A9" s="682" t="s">
        <v>12</v>
      </c>
      <c r="B9" s="652" t="s">
        <v>21</v>
      </c>
      <c r="C9" s="663" t="s">
        <v>9</v>
      </c>
      <c r="D9" s="664"/>
      <c r="E9" s="312" t="s">
        <v>416</v>
      </c>
      <c r="F9" s="313"/>
      <c r="G9" s="313"/>
      <c r="H9" s="314"/>
      <c r="I9" s="312" t="s">
        <v>416</v>
      </c>
      <c r="J9" s="312"/>
      <c r="K9" s="314"/>
      <c r="L9" s="314"/>
      <c r="M9" s="313"/>
      <c r="N9" s="314"/>
      <c r="O9" s="314" t="s">
        <v>423</v>
      </c>
      <c r="P9" s="314" t="s">
        <v>423</v>
      </c>
      <c r="Q9" s="314" t="s">
        <v>450</v>
      </c>
      <c r="R9" s="312" t="s">
        <v>438</v>
      </c>
      <c r="S9" s="314"/>
      <c r="T9" s="313" t="s">
        <v>441</v>
      </c>
      <c r="U9" s="314" t="s">
        <v>428</v>
      </c>
      <c r="V9" s="312" t="s">
        <v>416</v>
      </c>
      <c r="W9" s="314"/>
      <c r="X9" s="314"/>
      <c r="Y9" s="314"/>
      <c r="Z9" s="312" t="s">
        <v>416</v>
      </c>
      <c r="AA9" s="314" t="s">
        <v>430</v>
      </c>
      <c r="AB9" s="314"/>
      <c r="AC9" s="314"/>
      <c r="AD9" s="312" t="s">
        <v>416</v>
      </c>
      <c r="AE9" s="314"/>
      <c r="AF9" s="314"/>
      <c r="AG9" s="314" t="s">
        <v>423</v>
      </c>
      <c r="AH9" s="314"/>
      <c r="AI9" s="314" t="s">
        <v>433</v>
      </c>
      <c r="AJ9" s="312" t="s">
        <v>417</v>
      </c>
      <c r="AK9" s="314"/>
      <c r="AL9" s="314" t="s">
        <v>435</v>
      </c>
      <c r="AM9" s="315"/>
      <c r="AN9" s="315"/>
      <c r="AO9" s="315"/>
      <c r="AP9" s="315"/>
      <c r="AQ9" s="315"/>
      <c r="AR9" s="315" t="s">
        <v>425</v>
      </c>
      <c r="AS9" s="316"/>
      <c r="AT9" s="315"/>
      <c r="AU9" s="595"/>
      <c r="AV9" s="315"/>
      <c r="AW9" s="315"/>
      <c r="AX9" s="315"/>
      <c r="AY9" s="315"/>
      <c r="AZ9" s="315"/>
      <c r="BA9" s="315"/>
      <c r="BB9" s="315" t="s">
        <v>419</v>
      </c>
      <c r="BC9" s="315"/>
      <c r="BD9" s="317"/>
      <c r="BE9" s="26"/>
      <c r="BF9" s="26"/>
      <c r="BI9" s="27" t="s">
        <v>411</v>
      </c>
      <c r="BJ9" s="27" t="s">
        <v>422</v>
      </c>
    </row>
    <row r="10" spans="1:65" s="27" customFormat="1" ht="24.75" customHeight="1" x14ac:dyDescent="0.2">
      <c r="A10" s="683"/>
      <c r="B10" s="653"/>
      <c r="C10" s="661" t="s">
        <v>195</v>
      </c>
      <c r="D10" s="662"/>
      <c r="E10" s="318">
        <v>44501</v>
      </c>
      <c r="F10" s="319"/>
      <c r="G10" s="320"/>
      <c r="H10" s="320"/>
      <c r="I10" s="318">
        <v>44531</v>
      </c>
      <c r="J10" s="318"/>
      <c r="K10" s="320"/>
      <c r="L10" s="319"/>
      <c r="M10" s="320"/>
      <c r="N10" s="319"/>
      <c r="O10" s="320">
        <v>44208</v>
      </c>
      <c r="P10" s="320">
        <v>44214</v>
      </c>
      <c r="Q10" s="320">
        <v>44224</v>
      </c>
      <c r="R10" s="318">
        <v>44230</v>
      </c>
      <c r="S10" s="319"/>
      <c r="T10" s="320">
        <v>44238</v>
      </c>
      <c r="U10" s="320">
        <v>44253</v>
      </c>
      <c r="V10" s="318">
        <v>44256</v>
      </c>
      <c r="W10" s="320"/>
      <c r="X10" s="320"/>
      <c r="Y10" s="320"/>
      <c r="Z10" s="318">
        <v>44287</v>
      </c>
      <c r="AA10" s="320">
        <v>44295</v>
      </c>
      <c r="AB10" s="319"/>
      <c r="AC10" s="319"/>
      <c r="AD10" s="318">
        <v>44317</v>
      </c>
      <c r="AE10" s="319"/>
      <c r="AF10" s="319"/>
      <c r="AG10" s="320">
        <v>44336</v>
      </c>
      <c r="AH10" s="320"/>
      <c r="AI10" s="320">
        <v>44348</v>
      </c>
      <c r="AJ10" s="318">
        <v>44356</v>
      </c>
      <c r="AK10" s="320"/>
      <c r="AL10" s="320">
        <v>44371</v>
      </c>
      <c r="AM10" s="319"/>
      <c r="AN10" s="320"/>
      <c r="AO10" s="319"/>
      <c r="AP10" s="319"/>
      <c r="AQ10" s="320"/>
      <c r="AR10" s="320">
        <v>44407</v>
      </c>
      <c r="AS10" s="320"/>
      <c r="AT10" s="319"/>
      <c r="AU10" s="596"/>
      <c r="AV10" s="320"/>
      <c r="AW10" s="319"/>
      <c r="AX10" s="319"/>
      <c r="AY10" s="319"/>
      <c r="AZ10" s="320"/>
      <c r="BA10" s="320"/>
      <c r="BB10" s="320">
        <v>44481</v>
      </c>
      <c r="BC10" s="319"/>
      <c r="BD10" s="321"/>
      <c r="BE10" s="26"/>
      <c r="BF10" s="26"/>
      <c r="BI10" s="27" t="s">
        <v>412</v>
      </c>
      <c r="BJ10" s="27" t="s">
        <v>423</v>
      </c>
    </row>
    <row r="11" spans="1:65" s="27" customFormat="1" ht="24.75" customHeight="1" x14ac:dyDescent="0.2">
      <c r="A11" s="683"/>
      <c r="B11" s="653"/>
      <c r="C11" s="720" t="s">
        <v>22</v>
      </c>
      <c r="D11" s="721"/>
      <c r="E11" s="182" t="s">
        <v>145</v>
      </c>
      <c r="F11" s="182"/>
      <c r="G11" s="182"/>
      <c r="H11" s="182"/>
      <c r="I11" s="182" t="s">
        <v>145</v>
      </c>
      <c r="J11" s="182"/>
      <c r="K11" s="182"/>
      <c r="L11" s="182"/>
      <c r="M11" s="182"/>
      <c r="N11" s="182"/>
      <c r="O11" s="182" t="s">
        <v>146</v>
      </c>
      <c r="P11" s="182" t="s">
        <v>146</v>
      </c>
      <c r="Q11" s="182" t="s">
        <v>144</v>
      </c>
      <c r="R11" s="182" t="s">
        <v>146</v>
      </c>
      <c r="S11" s="182"/>
      <c r="T11" s="182" t="s">
        <v>144</v>
      </c>
      <c r="U11" s="182" t="s">
        <v>146</v>
      </c>
      <c r="V11" s="182" t="s">
        <v>145</v>
      </c>
      <c r="W11" s="182"/>
      <c r="X11" s="182"/>
      <c r="Y11" s="182"/>
      <c r="Z11" s="182" t="s">
        <v>145</v>
      </c>
      <c r="AA11" s="182" t="s">
        <v>146</v>
      </c>
      <c r="AB11" s="182"/>
      <c r="AC11" s="182"/>
      <c r="AD11" s="182" t="s">
        <v>145</v>
      </c>
      <c r="AE11" s="182"/>
      <c r="AF11" s="182"/>
      <c r="AG11" s="182" t="s">
        <v>146</v>
      </c>
      <c r="AH11" s="182"/>
      <c r="AI11" s="182" t="s">
        <v>146</v>
      </c>
      <c r="AJ11" s="182" t="s">
        <v>144</v>
      </c>
      <c r="AK11" s="182"/>
      <c r="AL11" s="182" t="s">
        <v>146</v>
      </c>
      <c r="AM11" s="182"/>
      <c r="AN11" s="182"/>
      <c r="AO11" s="182"/>
      <c r="AP11" s="182"/>
      <c r="AQ11" s="182"/>
      <c r="AR11" s="182" t="s">
        <v>144</v>
      </c>
      <c r="AS11" s="182"/>
      <c r="AT11" s="182"/>
      <c r="AU11" s="182"/>
      <c r="AV11" s="182"/>
      <c r="AW11" s="182"/>
      <c r="AX11" s="182"/>
      <c r="AY11" s="182"/>
      <c r="AZ11" s="182"/>
      <c r="BA11" s="182"/>
      <c r="BB11" s="182" t="s">
        <v>146</v>
      </c>
      <c r="BC11" s="182"/>
      <c r="BD11" s="183"/>
      <c r="BE11" s="26"/>
      <c r="BF11" s="26"/>
      <c r="BI11" s="27" t="s">
        <v>413</v>
      </c>
      <c r="BJ11" s="27" t="s">
        <v>424</v>
      </c>
    </row>
    <row r="12" spans="1:65" s="27" customFormat="1" ht="87" customHeight="1" x14ac:dyDescent="0.2">
      <c r="A12" s="683"/>
      <c r="B12" s="653"/>
      <c r="C12" s="661" t="s">
        <v>23</v>
      </c>
      <c r="D12" s="662"/>
      <c r="E12" s="322" t="s">
        <v>437</v>
      </c>
      <c r="F12" s="323"/>
      <c r="G12" s="323"/>
      <c r="H12" s="323"/>
      <c r="I12" s="322" t="s">
        <v>437</v>
      </c>
      <c r="J12" s="322"/>
      <c r="K12" s="323"/>
      <c r="L12" s="323"/>
      <c r="M12" s="323"/>
      <c r="N12" s="323"/>
      <c r="O12" s="323" t="s">
        <v>426</v>
      </c>
      <c r="P12" s="323" t="s">
        <v>427</v>
      </c>
      <c r="Q12" s="323" t="s">
        <v>440</v>
      </c>
      <c r="R12" s="322" t="s">
        <v>439</v>
      </c>
      <c r="S12" s="323"/>
      <c r="T12" s="322" t="s">
        <v>442</v>
      </c>
      <c r="U12" s="323" t="s">
        <v>429</v>
      </c>
      <c r="V12" s="322" t="s">
        <v>437</v>
      </c>
      <c r="W12" s="323"/>
      <c r="X12" s="323"/>
      <c r="Y12" s="323"/>
      <c r="Z12" s="322" t="s">
        <v>437</v>
      </c>
      <c r="AA12" s="323" t="s">
        <v>431</v>
      </c>
      <c r="AB12" s="323"/>
      <c r="AC12" s="323"/>
      <c r="AD12" s="322" t="s">
        <v>437</v>
      </c>
      <c r="AE12" s="323"/>
      <c r="AF12" s="323"/>
      <c r="AG12" s="323" t="s">
        <v>432</v>
      </c>
      <c r="AH12" s="323"/>
      <c r="AI12" s="323" t="s">
        <v>434</v>
      </c>
      <c r="AJ12" s="322" t="s">
        <v>442</v>
      </c>
      <c r="AK12" s="323"/>
      <c r="AL12" s="323" t="s">
        <v>436</v>
      </c>
      <c r="AM12" s="323"/>
      <c r="AN12" s="323"/>
      <c r="AO12" s="323"/>
      <c r="AP12" s="323"/>
      <c r="AQ12" s="323"/>
      <c r="AR12" s="322" t="s">
        <v>442</v>
      </c>
      <c r="AS12" s="323"/>
      <c r="AT12" s="323"/>
      <c r="AU12" s="322"/>
      <c r="AV12" s="323"/>
      <c r="AW12" s="323"/>
      <c r="AX12" s="323"/>
      <c r="AY12" s="323"/>
      <c r="AZ12" s="323"/>
      <c r="BA12" s="323"/>
      <c r="BB12" s="323" t="s">
        <v>429</v>
      </c>
      <c r="BC12" s="323"/>
      <c r="BD12" s="324"/>
      <c r="BE12" s="26"/>
      <c r="BF12" s="26"/>
      <c r="BI12" s="27" t="s">
        <v>414</v>
      </c>
    </row>
    <row r="13" spans="1:65" s="27" customFormat="1" ht="24.75" customHeight="1" thickBot="1" x14ac:dyDescent="0.25">
      <c r="A13" s="683"/>
      <c r="B13" s="654"/>
      <c r="C13" s="711" t="s">
        <v>55</v>
      </c>
      <c r="D13" s="712"/>
      <c r="E13" s="204">
        <v>1</v>
      </c>
      <c r="F13" s="204"/>
      <c r="G13" s="204"/>
      <c r="H13" s="204"/>
      <c r="I13" s="204">
        <v>1</v>
      </c>
      <c r="J13" s="204"/>
      <c r="K13" s="204"/>
      <c r="L13" s="204"/>
      <c r="M13" s="204"/>
      <c r="N13" s="204"/>
      <c r="O13" s="204">
        <v>2</v>
      </c>
      <c r="P13" s="204">
        <v>2</v>
      </c>
      <c r="Q13" s="204">
        <v>3</v>
      </c>
      <c r="R13" s="204">
        <v>2</v>
      </c>
      <c r="S13" s="204"/>
      <c r="T13" s="204">
        <v>3</v>
      </c>
      <c r="U13" s="204">
        <v>2</v>
      </c>
      <c r="V13" s="204">
        <v>1</v>
      </c>
      <c r="W13" s="204"/>
      <c r="X13" s="204"/>
      <c r="Y13" s="204"/>
      <c r="Z13" s="204">
        <v>1</v>
      </c>
      <c r="AA13" s="204">
        <v>2</v>
      </c>
      <c r="AB13" s="204"/>
      <c r="AC13" s="204"/>
      <c r="AD13" s="204">
        <v>1</v>
      </c>
      <c r="AE13" s="204"/>
      <c r="AF13" s="204"/>
      <c r="AG13" s="204">
        <v>3</v>
      </c>
      <c r="AH13" s="204"/>
      <c r="AI13" s="204">
        <v>1</v>
      </c>
      <c r="AJ13" s="204">
        <v>3</v>
      </c>
      <c r="AK13" s="204"/>
      <c r="AL13" s="204">
        <v>2</v>
      </c>
      <c r="AM13" s="204"/>
      <c r="AN13" s="204"/>
      <c r="AO13" s="204"/>
      <c r="AP13" s="204"/>
      <c r="AQ13" s="204"/>
      <c r="AR13" s="204">
        <v>3</v>
      </c>
      <c r="AS13" s="204"/>
      <c r="AT13" s="204"/>
      <c r="AU13" s="204"/>
      <c r="AV13" s="204"/>
      <c r="AW13" s="204"/>
      <c r="AX13" s="204"/>
      <c r="AY13" s="204"/>
      <c r="AZ13" s="204"/>
      <c r="BA13" s="204"/>
      <c r="BB13" s="204"/>
      <c r="BC13" s="204"/>
      <c r="BD13" s="205"/>
      <c r="BE13" s="26"/>
      <c r="BF13" s="26"/>
      <c r="BI13" s="27" t="s">
        <v>415</v>
      </c>
    </row>
    <row r="14" spans="1:65" s="27" customFormat="1" ht="24.75" customHeight="1" x14ac:dyDescent="0.2">
      <c r="A14" s="683"/>
      <c r="B14" s="665" t="str">
        <f>IF(LTAD=CW,"Upto "&amp;max_practice,"Between "&amp;min_practice&amp;" and "&amp;max_practice)&amp;", "&amp;Duration_Tech&amp;"-hour, Live / Dry Fire Practices. "</f>
        <v xml:space="preserve">Upto 6, 1.75-hour, Live / Dry Fire Practices. </v>
      </c>
      <c r="C14" s="666"/>
      <c r="D14" s="221"/>
      <c r="E14" s="329">
        <v>5</v>
      </c>
      <c r="F14" s="330">
        <v>4</v>
      </c>
      <c r="G14" s="330">
        <v>3</v>
      </c>
      <c r="H14" s="330">
        <v>5</v>
      </c>
      <c r="I14" s="330">
        <v>4</v>
      </c>
      <c r="J14" s="330">
        <v>3</v>
      </c>
      <c r="K14" s="330">
        <v>5</v>
      </c>
      <c r="L14" s="330">
        <v>4</v>
      </c>
      <c r="M14" s="330">
        <v>3</v>
      </c>
      <c r="N14" s="330">
        <v>4</v>
      </c>
      <c r="O14" s="330">
        <v>5</v>
      </c>
      <c r="P14" s="330">
        <v>4</v>
      </c>
      <c r="Q14" s="330">
        <v>3</v>
      </c>
      <c r="R14" s="330">
        <v>6</v>
      </c>
      <c r="S14" s="330">
        <v>1</v>
      </c>
      <c r="T14" s="330">
        <v>3</v>
      </c>
      <c r="U14" s="330">
        <v>3</v>
      </c>
      <c r="V14" s="330">
        <v>1</v>
      </c>
      <c r="W14" s="330">
        <v>5</v>
      </c>
      <c r="X14" s="330">
        <v>4</v>
      </c>
      <c r="Y14" s="330">
        <v>6</v>
      </c>
      <c r="Z14" s="330">
        <v>1</v>
      </c>
      <c r="AA14" s="330">
        <v>3</v>
      </c>
      <c r="AB14" s="330"/>
      <c r="AC14" s="330">
        <v>5</v>
      </c>
      <c r="AD14" s="330">
        <v>4</v>
      </c>
      <c r="AE14" s="330">
        <v>6</v>
      </c>
      <c r="AF14" s="330">
        <v>1</v>
      </c>
      <c r="AG14" s="330">
        <v>3</v>
      </c>
      <c r="AH14" s="330">
        <v>1</v>
      </c>
      <c r="AI14" s="330">
        <v>3</v>
      </c>
      <c r="AJ14" s="330">
        <v>3</v>
      </c>
      <c r="AK14" s="330">
        <v>1</v>
      </c>
      <c r="AL14" s="330">
        <v>3</v>
      </c>
      <c r="AM14" s="330"/>
      <c r="AN14" s="330">
        <v>5</v>
      </c>
      <c r="AO14" s="330">
        <v>4</v>
      </c>
      <c r="AP14" s="330">
        <v>6</v>
      </c>
      <c r="AQ14" s="330">
        <v>1</v>
      </c>
      <c r="AR14" s="330">
        <v>3</v>
      </c>
      <c r="AS14" s="330"/>
      <c r="AT14" s="330"/>
      <c r="AU14" s="329"/>
      <c r="AV14" s="330">
        <v>5</v>
      </c>
      <c r="AW14" s="330">
        <v>5</v>
      </c>
      <c r="AX14" s="330">
        <v>5</v>
      </c>
      <c r="AY14" s="330">
        <v>4</v>
      </c>
      <c r="AZ14" s="330">
        <v>6</v>
      </c>
      <c r="BA14" s="330">
        <v>1</v>
      </c>
      <c r="BB14" s="330">
        <v>3</v>
      </c>
      <c r="BC14" s="330"/>
      <c r="BD14" s="331"/>
      <c r="BE14" s="26"/>
      <c r="BF14" s="26"/>
      <c r="BI14" s="27" t="s">
        <v>399</v>
      </c>
    </row>
    <row r="15" spans="1:65" s="27" customFormat="1" ht="24.75" customHeight="1" x14ac:dyDescent="0.2">
      <c r="A15" s="683"/>
      <c r="B15" s="680" t="str">
        <f>"Between "&amp;min_gym&amp;" and "&amp;max_gym&amp;", "&amp;Duration_Gym&amp;"-hour, Strength and Cardio Sessions. "</f>
        <v xml:space="preserve">Between 4 and 7, 1.5-hour, Strength and Cardio Sessions. </v>
      </c>
      <c r="C15" s="681"/>
      <c r="D15" s="221"/>
      <c r="E15" s="329">
        <v>4</v>
      </c>
      <c r="F15" s="330">
        <v>3</v>
      </c>
      <c r="G15" s="330">
        <v>4</v>
      </c>
      <c r="H15" s="330">
        <v>3</v>
      </c>
      <c r="I15" s="330">
        <v>4</v>
      </c>
      <c r="J15" s="330">
        <v>3</v>
      </c>
      <c r="K15" s="330">
        <v>4</v>
      </c>
      <c r="L15" s="330">
        <v>3</v>
      </c>
      <c r="M15" s="330">
        <v>4</v>
      </c>
      <c r="N15" s="330">
        <v>3</v>
      </c>
      <c r="O15" s="330">
        <v>4</v>
      </c>
      <c r="P15" s="330">
        <v>3</v>
      </c>
      <c r="Q15" s="330">
        <v>4</v>
      </c>
      <c r="R15" s="330">
        <v>3</v>
      </c>
      <c r="S15" s="330">
        <v>4</v>
      </c>
      <c r="T15" s="330">
        <v>2</v>
      </c>
      <c r="U15" s="330">
        <v>2</v>
      </c>
      <c r="V15" s="330">
        <v>4</v>
      </c>
      <c r="W15" s="330">
        <v>3</v>
      </c>
      <c r="X15" s="330">
        <v>3</v>
      </c>
      <c r="Y15" s="330">
        <v>2</v>
      </c>
      <c r="Z15" s="330">
        <v>2</v>
      </c>
      <c r="AA15" s="330">
        <v>2</v>
      </c>
      <c r="AB15" s="330">
        <v>4</v>
      </c>
      <c r="AC15" s="330">
        <v>3</v>
      </c>
      <c r="AD15" s="330">
        <v>2</v>
      </c>
      <c r="AE15" s="330">
        <v>2</v>
      </c>
      <c r="AF15" s="330">
        <v>3</v>
      </c>
      <c r="AG15" s="330">
        <v>2</v>
      </c>
      <c r="AH15" s="330">
        <v>4</v>
      </c>
      <c r="AI15" s="330">
        <v>3</v>
      </c>
      <c r="AJ15" s="330">
        <v>2</v>
      </c>
      <c r="AK15" s="330">
        <v>3</v>
      </c>
      <c r="AL15" s="330">
        <v>2</v>
      </c>
      <c r="AM15" s="330">
        <v>4</v>
      </c>
      <c r="AN15" s="330">
        <v>2</v>
      </c>
      <c r="AO15" s="330">
        <v>2</v>
      </c>
      <c r="AP15" s="330">
        <v>2</v>
      </c>
      <c r="AQ15" s="330">
        <v>2</v>
      </c>
      <c r="AR15" s="330">
        <v>2</v>
      </c>
      <c r="AS15" s="330">
        <v>4</v>
      </c>
      <c r="AT15" s="330">
        <v>3</v>
      </c>
      <c r="AU15" s="329">
        <v>2</v>
      </c>
      <c r="AV15" s="330">
        <v>2</v>
      </c>
      <c r="AW15" s="330">
        <v>3</v>
      </c>
      <c r="AX15" s="330">
        <v>2</v>
      </c>
      <c r="AY15" s="330">
        <v>2</v>
      </c>
      <c r="AZ15" s="330">
        <v>2</v>
      </c>
      <c r="BA15" s="330">
        <v>3</v>
      </c>
      <c r="BB15" s="330">
        <v>2</v>
      </c>
      <c r="BC15" s="330"/>
      <c r="BD15" s="331"/>
      <c r="BE15" s="26"/>
      <c r="BF15" s="26"/>
      <c r="BI15" s="27" t="s">
        <v>400</v>
      </c>
    </row>
    <row r="16" spans="1:65" s="27" customFormat="1" ht="24.75" customHeight="1" x14ac:dyDescent="0.2">
      <c r="A16" s="683"/>
      <c r="B16" s="680" t="s">
        <v>149</v>
      </c>
      <c r="C16" s="681"/>
      <c r="D16" s="214"/>
      <c r="E16" s="182"/>
      <c r="F16" s="157"/>
      <c r="G16" s="157"/>
      <c r="H16" s="157"/>
      <c r="I16" s="157"/>
      <c r="J16" s="157"/>
      <c r="K16" s="157"/>
      <c r="L16" s="157"/>
      <c r="M16" s="157"/>
      <c r="N16" s="157"/>
      <c r="O16" s="157"/>
      <c r="P16" s="157"/>
      <c r="Q16" s="157" t="s">
        <v>445</v>
      </c>
      <c r="R16" s="157"/>
      <c r="S16" s="157"/>
      <c r="T16" s="157" t="s">
        <v>445</v>
      </c>
      <c r="U16" s="157"/>
      <c r="V16" s="157"/>
      <c r="W16" s="157"/>
      <c r="X16" s="157"/>
      <c r="Y16" s="157"/>
      <c r="Z16" s="157"/>
      <c r="AA16" s="157"/>
      <c r="AB16" s="157"/>
      <c r="AC16" s="157"/>
      <c r="AD16" s="157"/>
      <c r="AE16" s="157"/>
      <c r="AF16" s="157"/>
      <c r="AG16" s="157"/>
      <c r="AH16" s="157"/>
      <c r="AI16" s="157"/>
      <c r="AJ16" s="248"/>
      <c r="AK16" s="248"/>
      <c r="AL16" s="248"/>
      <c r="AM16" s="157"/>
      <c r="AN16" s="248"/>
      <c r="AO16" s="248"/>
      <c r="AP16" s="248"/>
      <c r="AQ16" s="248"/>
      <c r="AR16" s="248"/>
      <c r="AS16" s="248"/>
      <c r="AT16" s="248"/>
      <c r="AU16" s="597"/>
      <c r="AV16" s="248"/>
      <c r="AW16" s="248"/>
      <c r="AX16" s="248"/>
      <c r="AY16" s="248"/>
      <c r="AZ16" s="248"/>
      <c r="BA16" s="248"/>
      <c r="BB16" s="248"/>
      <c r="BC16" s="248"/>
      <c r="BD16" s="249"/>
      <c r="BE16" s="26"/>
      <c r="BF16" s="26"/>
      <c r="BI16" s="27" t="s">
        <v>401</v>
      </c>
    </row>
    <row r="17" spans="1:61" s="27" customFormat="1" ht="24.75" customHeight="1" thickBot="1" x14ac:dyDescent="0.25">
      <c r="A17" s="684"/>
      <c r="B17" s="678" t="s">
        <v>57</v>
      </c>
      <c r="C17" s="679"/>
      <c r="D17" s="213"/>
      <c r="E17" s="204" t="s">
        <v>462</v>
      </c>
      <c r="F17" s="250"/>
      <c r="G17" s="250" t="s">
        <v>449</v>
      </c>
      <c r="H17" s="250"/>
      <c r="I17" s="615" t="s">
        <v>462</v>
      </c>
      <c r="J17" s="615"/>
      <c r="K17" s="250"/>
      <c r="L17" s="250" t="s">
        <v>446</v>
      </c>
      <c r="M17" s="250" t="s">
        <v>447</v>
      </c>
      <c r="N17" s="250"/>
      <c r="O17" s="615" t="s">
        <v>462</v>
      </c>
      <c r="P17" s="250"/>
      <c r="Q17" s="615" t="s">
        <v>462</v>
      </c>
      <c r="R17" s="250"/>
      <c r="S17" s="615" t="s">
        <v>462</v>
      </c>
      <c r="T17" s="615" t="s">
        <v>462</v>
      </c>
      <c r="U17" s="250"/>
      <c r="V17" s="615" t="s">
        <v>462</v>
      </c>
      <c r="W17" s="250"/>
      <c r="X17" s="250"/>
      <c r="Y17" s="250"/>
      <c r="Z17" s="615" t="s">
        <v>462</v>
      </c>
      <c r="AA17" s="250"/>
      <c r="AB17" s="250" t="s">
        <v>448</v>
      </c>
      <c r="AC17" s="250"/>
      <c r="AD17" s="615" t="s">
        <v>462</v>
      </c>
      <c r="AE17" s="250"/>
      <c r="AF17" s="250"/>
      <c r="AG17" s="250"/>
      <c r="AH17" s="250"/>
      <c r="AI17" s="615" t="s">
        <v>462</v>
      </c>
      <c r="AJ17" s="251"/>
      <c r="AK17" s="251"/>
      <c r="AL17" s="251"/>
      <c r="AM17" s="615" t="s">
        <v>462</v>
      </c>
      <c r="AN17" s="251"/>
      <c r="AO17" s="251"/>
      <c r="AP17" s="251"/>
      <c r="AQ17" s="251"/>
      <c r="AR17" s="615" t="s">
        <v>462</v>
      </c>
      <c r="AS17" s="636" t="s">
        <v>451</v>
      </c>
      <c r="AT17" s="637"/>
      <c r="AU17" s="638"/>
      <c r="AV17" s="615" t="s">
        <v>462</v>
      </c>
      <c r="AW17" s="251"/>
      <c r="AX17" s="251"/>
      <c r="AY17" s="251"/>
      <c r="AZ17" s="615" t="s">
        <v>462</v>
      </c>
      <c r="BA17" s="251"/>
      <c r="BB17" s="251"/>
      <c r="BC17" s="251"/>
      <c r="BD17" s="252"/>
      <c r="BE17" s="26"/>
      <c r="BF17" s="26"/>
      <c r="BI17" s="27" t="s">
        <v>402</v>
      </c>
    </row>
    <row r="18" spans="1:61" ht="21.75" customHeight="1" x14ac:dyDescent="0.2">
      <c r="A18" s="670" t="s">
        <v>69</v>
      </c>
      <c r="B18" s="685" t="s">
        <v>130</v>
      </c>
      <c r="C18" s="343" t="str">
        <f>Physical_01</f>
        <v>Static Balance</v>
      </c>
      <c r="D18" s="354">
        <f>Physical_01_Gap</f>
        <v>2</v>
      </c>
      <c r="E18" s="256">
        <v>1</v>
      </c>
      <c r="F18" s="255">
        <v>1</v>
      </c>
      <c r="G18" s="255">
        <v>1</v>
      </c>
      <c r="H18" s="255">
        <v>1</v>
      </c>
      <c r="I18" s="255">
        <v>2</v>
      </c>
      <c r="J18" s="255">
        <v>2</v>
      </c>
      <c r="K18" s="255">
        <v>2</v>
      </c>
      <c r="L18" s="255">
        <v>2</v>
      </c>
      <c r="M18" s="255">
        <v>2</v>
      </c>
      <c r="N18" s="255">
        <v>1</v>
      </c>
      <c r="O18" s="255">
        <v>2</v>
      </c>
      <c r="P18" s="255">
        <v>2</v>
      </c>
      <c r="Q18" s="255">
        <v>2</v>
      </c>
      <c r="R18" s="255">
        <v>2</v>
      </c>
      <c r="S18" s="255">
        <v>1</v>
      </c>
      <c r="T18" s="255">
        <v>1</v>
      </c>
      <c r="U18" s="255">
        <v>2</v>
      </c>
      <c r="V18" s="255">
        <v>1</v>
      </c>
      <c r="W18" s="255">
        <v>2</v>
      </c>
      <c r="X18" s="255">
        <v>2</v>
      </c>
      <c r="Y18" s="255">
        <v>2</v>
      </c>
      <c r="Z18" s="255">
        <v>1</v>
      </c>
      <c r="AA18" s="255">
        <v>2</v>
      </c>
      <c r="AB18" s="255">
        <v>2</v>
      </c>
      <c r="AC18" s="255">
        <v>2</v>
      </c>
      <c r="AD18" s="255">
        <v>2</v>
      </c>
      <c r="AE18" s="255">
        <v>2</v>
      </c>
      <c r="AF18" s="255">
        <v>1</v>
      </c>
      <c r="AG18" s="255">
        <v>2</v>
      </c>
      <c r="AH18" s="255">
        <v>1</v>
      </c>
      <c r="AI18" s="255">
        <v>2</v>
      </c>
      <c r="AJ18" s="255">
        <v>2</v>
      </c>
      <c r="AK18" s="255">
        <v>1</v>
      </c>
      <c r="AL18" s="255">
        <v>2</v>
      </c>
      <c r="AM18" s="255">
        <v>2</v>
      </c>
      <c r="AN18" s="255">
        <v>2</v>
      </c>
      <c r="AO18" s="255">
        <v>2</v>
      </c>
      <c r="AP18" s="255">
        <v>2</v>
      </c>
      <c r="AQ18" s="255">
        <v>1</v>
      </c>
      <c r="AR18" s="255">
        <v>2</v>
      </c>
      <c r="AS18" s="255">
        <v>2</v>
      </c>
      <c r="AT18" s="255">
        <v>2</v>
      </c>
      <c r="AU18" s="256">
        <v>2</v>
      </c>
      <c r="AV18" s="255">
        <v>1</v>
      </c>
      <c r="AW18" s="255">
        <v>2</v>
      </c>
      <c r="AX18" s="255">
        <v>2</v>
      </c>
      <c r="AY18" s="255">
        <v>2</v>
      </c>
      <c r="AZ18" s="255">
        <v>2</v>
      </c>
      <c r="BA18" s="255">
        <v>1</v>
      </c>
      <c r="BB18" s="255">
        <v>2</v>
      </c>
      <c r="BC18" s="255"/>
      <c r="BD18" s="258"/>
      <c r="BE18" s="15"/>
      <c r="BF18" s="15"/>
      <c r="BI18" s="27" t="s">
        <v>403</v>
      </c>
    </row>
    <row r="19" spans="1:61" ht="21.75" customHeight="1" x14ac:dyDescent="0.2">
      <c r="A19" s="671"/>
      <c r="B19" s="686"/>
      <c r="C19" s="345" t="str">
        <f>Physical_02</f>
        <v>General Strength</v>
      </c>
      <c r="D19" s="346">
        <f>Physical_02_Gap</f>
        <v>-1</v>
      </c>
      <c r="E19" s="182">
        <v>1</v>
      </c>
      <c r="F19" s="182">
        <v>1</v>
      </c>
      <c r="G19" s="182">
        <v>1</v>
      </c>
      <c r="H19" s="182">
        <v>1</v>
      </c>
      <c r="I19" s="182">
        <v>1</v>
      </c>
      <c r="J19" s="182">
        <v>1</v>
      </c>
      <c r="K19" s="182"/>
      <c r="L19" s="182"/>
      <c r="M19" s="157"/>
      <c r="N19" s="157"/>
      <c r="O19" s="157"/>
      <c r="P19" s="157"/>
      <c r="Q19" s="157">
        <v>2</v>
      </c>
      <c r="R19" s="157"/>
      <c r="S19" s="157">
        <v>2</v>
      </c>
      <c r="T19" s="157"/>
      <c r="U19" s="157"/>
      <c r="V19" s="157">
        <v>1</v>
      </c>
      <c r="W19" s="157"/>
      <c r="X19" s="157">
        <v>2</v>
      </c>
      <c r="Y19" s="157"/>
      <c r="Z19" s="157"/>
      <c r="AA19" s="157"/>
      <c r="AB19" s="157">
        <v>1</v>
      </c>
      <c r="AC19" s="157"/>
      <c r="AD19" s="157">
        <v>2</v>
      </c>
      <c r="AE19" s="157"/>
      <c r="AF19" s="157"/>
      <c r="AG19" s="157"/>
      <c r="AH19" s="157">
        <v>1</v>
      </c>
      <c r="AI19" s="157"/>
      <c r="AJ19" s="157">
        <v>2</v>
      </c>
      <c r="AK19" s="157"/>
      <c r="AL19" s="157">
        <v>2</v>
      </c>
      <c r="AM19" s="157"/>
      <c r="AN19" s="157">
        <v>2</v>
      </c>
      <c r="AO19" s="157"/>
      <c r="AP19" s="157">
        <v>2</v>
      </c>
      <c r="AQ19" s="157"/>
      <c r="AR19" s="157"/>
      <c r="AS19" s="157">
        <v>1</v>
      </c>
      <c r="AT19" s="157"/>
      <c r="AU19" s="182">
        <v>2</v>
      </c>
      <c r="AV19" s="157"/>
      <c r="AW19" s="157">
        <v>2</v>
      </c>
      <c r="AX19" s="157"/>
      <c r="AY19" s="157">
        <v>2</v>
      </c>
      <c r="AZ19" s="157"/>
      <c r="BA19" s="157"/>
      <c r="BB19" s="157"/>
      <c r="BC19" s="157"/>
      <c r="BD19" s="183"/>
      <c r="BE19" s="15"/>
      <c r="BF19" s="15"/>
      <c r="BI19" s="27" t="s">
        <v>404</v>
      </c>
    </row>
    <row r="20" spans="1:61" ht="21.75" customHeight="1" x14ac:dyDescent="0.2">
      <c r="A20" s="671"/>
      <c r="B20" s="686"/>
      <c r="C20" s="345" t="str">
        <f>Physical_03</f>
        <v>Strength Endurance</v>
      </c>
      <c r="D20" s="346">
        <f>Physical_03_Gap</f>
        <v>0</v>
      </c>
      <c r="E20" s="182"/>
      <c r="F20" s="157"/>
      <c r="G20" s="157"/>
      <c r="H20" s="157"/>
      <c r="I20" s="157"/>
      <c r="J20" s="157"/>
      <c r="K20" s="157">
        <v>1</v>
      </c>
      <c r="L20" s="157">
        <v>1</v>
      </c>
      <c r="M20" s="157">
        <v>1</v>
      </c>
      <c r="N20" s="157">
        <v>1</v>
      </c>
      <c r="O20" s="157">
        <v>1</v>
      </c>
      <c r="P20" s="157">
        <v>1</v>
      </c>
      <c r="Q20" s="157"/>
      <c r="R20" s="157">
        <v>2</v>
      </c>
      <c r="S20" s="157"/>
      <c r="T20" s="157">
        <v>2</v>
      </c>
      <c r="U20" s="157"/>
      <c r="V20" s="157"/>
      <c r="W20" s="157">
        <v>1</v>
      </c>
      <c r="X20" s="157"/>
      <c r="Y20" s="157">
        <v>2</v>
      </c>
      <c r="Z20" s="157">
        <v>2</v>
      </c>
      <c r="AA20" s="157"/>
      <c r="AB20" s="157"/>
      <c r="AC20" s="157">
        <v>1</v>
      </c>
      <c r="AD20" s="157"/>
      <c r="AE20" s="157">
        <v>2</v>
      </c>
      <c r="AF20" s="157">
        <v>2</v>
      </c>
      <c r="AG20" s="157"/>
      <c r="AH20" s="157"/>
      <c r="AI20" s="157">
        <v>1</v>
      </c>
      <c r="AJ20" s="157"/>
      <c r="AK20" s="157">
        <v>2</v>
      </c>
      <c r="AL20" s="157"/>
      <c r="AM20" s="157">
        <v>2</v>
      </c>
      <c r="AN20" s="157"/>
      <c r="AO20" s="157">
        <v>2</v>
      </c>
      <c r="AP20" s="157"/>
      <c r="AQ20" s="157">
        <v>2</v>
      </c>
      <c r="AR20" s="157"/>
      <c r="AS20" s="157"/>
      <c r="AT20" s="157">
        <v>1</v>
      </c>
      <c r="AU20" s="182"/>
      <c r="AV20" s="157">
        <v>2</v>
      </c>
      <c r="AW20" s="157"/>
      <c r="AX20" s="157">
        <v>2</v>
      </c>
      <c r="AY20" s="157"/>
      <c r="AZ20" s="157">
        <v>2</v>
      </c>
      <c r="BA20" s="157">
        <v>2</v>
      </c>
      <c r="BB20" s="157"/>
      <c r="BC20" s="157"/>
      <c r="BD20" s="183"/>
      <c r="BE20" s="15"/>
      <c r="BF20" s="15"/>
      <c r="BI20" s="27" t="s">
        <v>405</v>
      </c>
    </row>
    <row r="21" spans="1:61" ht="21.75" customHeight="1" x14ac:dyDescent="0.2">
      <c r="A21" s="671"/>
      <c r="B21" s="686"/>
      <c r="C21" s="345" t="str">
        <f>Physical_04</f>
        <v>Cardiovascular Efficiency</v>
      </c>
      <c r="D21" s="346">
        <f>Physical_04_Gap</f>
        <v>2</v>
      </c>
      <c r="E21" s="182">
        <v>1</v>
      </c>
      <c r="F21" s="157">
        <v>1</v>
      </c>
      <c r="G21" s="157">
        <v>1</v>
      </c>
      <c r="H21" s="157">
        <v>1</v>
      </c>
      <c r="I21" s="157">
        <v>1</v>
      </c>
      <c r="J21" s="157">
        <v>1</v>
      </c>
      <c r="K21" s="157">
        <v>1</v>
      </c>
      <c r="L21" s="157">
        <v>1</v>
      </c>
      <c r="M21" s="157">
        <v>2</v>
      </c>
      <c r="N21" s="157">
        <v>2</v>
      </c>
      <c r="O21" s="157">
        <v>2</v>
      </c>
      <c r="P21" s="157">
        <v>2</v>
      </c>
      <c r="Q21" s="157">
        <v>2</v>
      </c>
      <c r="R21" s="157">
        <v>2</v>
      </c>
      <c r="S21" s="157">
        <v>2</v>
      </c>
      <c r="T21" s="157">
        <v>2</v>
      </c>
      <c r="U21" s="157"/>
      <c r="V21" s="157">
        <v>1</v>
      </c>
      <c r="W21" s="157">
        <v>1</v>
      </c>
      <c r="X21" s="157">
        <v>2</v>
      </c>
      <c r="Y21" s="157">
        <v>2</v>
      </c>
      <c r="Z21" s="157">
        <v>2</v>
      </c>
      <c r="AA21" s="157"/>
      <c r="AB21" s="157">
        <v>1</v>
      </c>
      <c r="AC21" s="157">
        <v>1</v>
      </c>
      <c r="AD21" s="157">
        <v>2</v>
      </c>
      <c r="AE21" s="157">
        <v>2</v>
      </c>
      <c r="AF21" s="157">
        <v>2</v>
      </c>
      <c r="AG21" s="157"/>
      <c r="AH21" s="157">
        <v>1</v>
      </c>
      <c r="AI21" s="157">
        <v>1</v>
      </c>
      <c r="AJ21" s="157">
        <v>2</v>
      </c>
      <c r="AK21" s="157">
        <v>2</v>
      </c>
      <c r="AL21" s="157">
        <v>2</v>
      </c>
      <c r="AM21" s="157">
        <v>2</v>
      </c>
      <c r="AN21" s="157">
        <v>2</v>
      </c>
      <c r="AO21" s="157">
        <v>2</v>
      </c>
      <c r="AP21" s="157">
        <v>2</v>
      </c>
      <c r="AQ21" s="157">
        <v>2</v>
      </c>
      <c r="AR21" s="157"/>
      <c r="AS21" s="157">
        <v>1</v>
      </c>
      <c r="AT21" s="157">
        <v>1</v>
      </c>
      <c r="AU21" s="182">
        <v>2</v>
      </c>
      <c r="AV21" s="157">
        <v>2</v>
      </c>
      <c r="AW21" s="157">
        <v>2</v>
      </c>
      <c r="AX21" s="157">
        <v>2</v>
      </c>
      <c r="AY21" s="157">
        <v>2</v>
      </c>
      <c r="AZ21" s="157">
        <v>2</v>
      </c>
      <c r="BA21" s="157">
        <v>2</v>
      </c>
      <c r="BB21" s="157"/>
      <c r="BC21" s="157"/>
      <c r="BD21" s="183"/>
      <c r="BE21" s="15"/>
      <c r="BF21" s="15"/>
      <c r="BI21" s="27" t="s">
        <v>406</v>
      </c>
    </row>
    <row r="22" spans="1:61" s="118" customFormat="1" ht="21.75" customHeight="1" x14ac:dyDescent="0.2">
      <c r="A22" s="671"/>
      <c r="B22" s="687"/>
      <c r="C22" s="347" t="str">
        <f>Physical_05</f>
        <v>Mobility</v>
      </c>
      <c r="D22" s="348">
        <f>Physical_05_Gap</f>
        <v>-1</v>
      </c>
      <c r="E22" s="244">
        <v>1</v>
      </c>
      <c r="F22" s="245">
        <v>1</v>
      </c>
      <c r="G22" s="245">
        <v>1</v>
      </c>
      <c r="H22" s="245">
        <v>1</v>
      </c>
      <c r="I22" s="245">
        <v>1</v>
      </c>
      <c r="J22" s="245">
        <v>1</v>
      </c>
      <c r="K22" s="245">
        <v>2</v>
      </c>
      <c r="L22" s="245">
        <v>2</v>
      </c>
      <c r="M22" s="245">
        <v>2</v>
      </c>
      <c r="N22" s="245">
        <v>2</v>
      </c>
      <c r="O22" s="245">
        <v>1</v>
      </c>
      <c r="P22" s="245">
        <v>2</v>
      </c>
      <c r="Q22" s="245">
        <v>2</v>
      </c>
      <c r="R22" s="245">
        <v>2</v>
      </c>
      <c r="S22" s="245">
        <v>2</v>
      </c>
      <c r="T22" s="245">
        <v>2</v>
      </c>
      <c r="U22" s="245"/>
      <c r="V22" s="245">
        <v>1</v>
      </c>
      <c r="W22" s="245">
        <v>1</v>
      </c>
      <c r="X22" s="245">
        <v>2</v>
      </c>
      <c r="Y22" s="245">
        <v>2</v>
      </c>
      <c r="Z22" s="245">
        <v>2</v>
      </c>
      <c r="AA22" s="245"/>
      <c r="AB22" s="245">
        <v>1</v>
      </c>
      <c r="AC22" s="245">
        <v>1</v>
      </c>
      <c r="AD22" s="245">
        <v>2</v>
      </c>
      <c r="AE22" s="245">
        <v>2</v>
      </c>
      <c r="AF22" s="245">
        <v>2</v>
      </c>
      <c r="AG22" s="245"/>
      <c r="AH22" s="245">
        <v>1</v>
      </c>
      <c r="AI22" s="245">
        <v>1</v>
      </c>
      <c r="AJ22" s="245">
        <v>2</v>
      </c>
      <c r="AK22" s="245">
        <v>2</v>
      </c>
      <c r="AL22" s="245">
        <v>2</v>
      </c>
      <c r="AM22" s="245">
        <v>2</v>
      </c>
      <c r="AN22" s="245">
        <v>2</v>
      </c>
      <c r="AO22" s="245">
        <v>2</v>
      </c>
      <c r="AP22" s="245">
        <v>2</v>
      </c>
      <c r="AQ22" s="245">
        <v>2</v>
      </c>
      <c r="AR22" s="245"/>
      <c r="AS22" s="245">
        <v>1</v>
      </c>
      <c r="AT22" s="245">
        <v>1</v>
      </c>
      <c r="AU22" s="244">
        <v>2</v>
      </c>
      <c r="AV22" s="245">
        <v>2</v>
      </c>
      <c r="AW22" s="245">
        <v>2</v>
      </c>
      <c r="AX22" s="245">
        <v>2</v>
      </c>
      <c r="AY22" s="245">
        <v>2</v>
      </c>
      <c r="AZ22" s="245">
        <v>2</v>
      </c>
      <c r="BA22" s="245">
        <v>2</v>
      </c>
      <c r="BB22" s="245"/>
      <c r="BC22" s="245"/>
      <c r="BD22" s="254"/>
      <c r="BE22" s="15"/>
      <c r="BF22" s="15"/>
      <c r="BI22" s="27" t="s">
        <v>407</v>
      </c>
    </row>
    <row r="23" spans="1:61" ht="21.75" customHeight="1" thickBot="1" x14ac:dyDescent="0.25">
      <c r="A23" s="671"/>
      <c r="B23" s="688"/>
      <c r="C23" s="349">
        <f>Physical_06</f>
        <v>0</v>
      </c>
      <c r="D23" s="350" t="str">
        <f>Physical_06_Gap</f>
        <v/>
      </c>
      <c r="E23" s="204"/>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04"/>
      <c r="AV23" s="250"/>
      <c r="AW23" s="250"/>
      <c r="AX23" s="250"/>
      <c r="AY23" s="250"/>
      <c r="AZ23" s="250"/>
      <c r="BA23" s="250"/>
      <c r="BB23" s="250"/>
      <c r="BC23" s="250"/>
      <c r="BD23" s="205"/>
      <c r="BE23" s="15"/>
      <c r="BF23" s="15"/>
      <c r="BI23" s="27" t="s">
        <v>408</v>
      </c>
    </row>
    <row r="24" spans="1:61" s="96" customFormat="1" ht="21.75" customHeight="1" x14ac:dyDescent="0.2">
      <c r="A24" s="671"/>
      <c r="B24" s="667" t="s">
        <v>153</v>
      </c>
      <c r="C24" s="351" t="str">
        <f>Tech_01</f>
        <v>Standing - Outer Position</v>
      </c>
      <c r="D24" s="344">
        <f>Tech_Gap_01</f>
        <v>-1</v>
      </c>
      <c r="E24" s="242">
        <v>1</v>
      </c>
      <c r="F24" s="243">
        <v>2</v>
      </c>
      <c r="G24" s="243">
        <v>2</v>
      </c>
      <c r="H24" s="243">
        <v>2</v>
      </c>
      <c r="I24" s="243">
        <v>3</v>
      </c>
      <c r="J24" s="243">
        <v>3</v>
      </c>
      <c r="K24" s="243">
        <v>3</v>
      </c>
      <c r="L24" s="243">
        <v>3</v>
      </c>
      <c r="M24" s="243">
        <v>3</v>
      </c>
      <c r="N24" s="243">
        <v>3</v>
      </c>
      <c r="O24" s="243">
        <v>1</v>
      </c>
      <c r="P24" s="243">
        <v>3</v>
      </c>
      <c r="Q24" s="243">
        <v>3</v>
      </c>
      <c r="R24" s="243">
        <v>3</v>
      </c>
      <c r="S24" s="243">
        <v>3</v>
      </c>
      <c r="T24" s="243">
        <v>3</v>
      </c>
      <c r="U24" s="243">
        <v>3</v>
      </c>
      <c r="V24" s="243">
        <v>3</v>
      </c>
      <c r="W24" s="243">
        <v>3</v>
      </c>
      <c r="X24" s="243">
        <v>3</v>
      </c>
      <c r="Y24" s="243">
        <v>3</v>
      </c>
      <c r="Z24" s="243">
        <v>3</v>
      </c>
      <c r="AA24" s="243">
        <v>3</v>
      </c>
      <c r="AB24" s="243"/>
      <c r="AC24" s="243">
        <v>1</v>
      </c>
      <c r="AD24" s="243">
        <v>3</v>
      </c>
      <c r="AE24" s="243">
        <v>3</v>
      </c>
      <c r="AF24" s="243">
        <v>3</v>
      </c>
      <c r="AG24" s="243">
        <v>3</v>
      </c>
      <c r="AH24" s="243">
        <v>3</v>
      </c>
      <c r="AI24" s="243">
        <v>3</v>
      </c>
      <c r="AJ24" s="243">
        <v>3</v>
      </c>
      <c r="AK24" s="243">
        <v>3</v>
      </c>
      <c r="AL24" s="243">
        <v>3</v>
      </c>
      <c r="AM24" s="255"/>
      <c r="AN24" s="243">
        <v>3</v>
      </c>
      <c r="AO24" s="243">
        <v>3</v>
      </c>
      <c r="AP24" s="243">
        <v>3</v>
      </c>
      <c r="AQ24" s="243">
        <v>3</v>
      </c>
      <c r="AR24" s="243">
        <v>3</v>
      </c>
      <c r="AS24" s="255"/>
      <c r="AT24" s="255"/>
      <c r="AU24" s="242"/>
      <c r="AV24" s="243">
        <v>3</v>
      </c>
      <c r="AW24" s="243">
        <v>3</v>
      </c>
      <c r="AX24" s="243">
        <v>3</v>
      </c>
      <c r="AY24" s="243">
        <v>3</v>
      </c>
      <c r="AZ24" s="243">
        <v>3</v>
      </c>
      <c r="BA24" s="243">
        <v>3</v>
      </c>
      <c r="BB24" s="243">
        <v>3</v>
      </c>
      <c r="BC24" s="243"/>
      <c r="BD24" s="253"/>
      <c r="BE24" s="15"/>
      <c r="BF24" s="15"/>
      <c r="BI24" s="2" t="s">
        <v>409</v>
      </c>
    </row>
    <row r="25" spans="1:61" s="96" customFormat="1" ht="21.75" customHeight="1" x14ac:dyDescent="0.2">
      <c r="A25" s="671"/>
      <c r="B25" s="668"/>
      <c r="C25" s="352" t="str">
        <f>Tech_02</f>
        <v>Standing - Inner Position</v>
      </c>
      <c r="D25" s="346">
        <f>Tech_Gap_02</f>
        <v>2</v>
      </c>
      <c r="E25" s="182">
        <v>1</v>
      </c>
      <c r="F25" s="157">
        <v>1</v>
      </c>
      <c r="G25" s="157">
        <v>2</v>
      </c>
      <c r="H25" s="157">
        <v>2</v>
      </c>
      <c r="I25" s="157">
        <v>2</v>
      </c>
      <c r="J25" s="157">
        <v>2</v>
      </c>
      <c r="K25" s="157">
        <v>3</v>
      </c>
      <c r="L25" s="157">
        <v>3</v>
      </c>
      <c r="M25" s="157">
        <v>3</v>
      </c>
      <c r="N25" s="157">
        <v>3</v>
      </c>
      <c r="O25" s="157">
        <v>1</v>
      </c>
      <c r="P25" s="157">
        <v>3</v>
      </c>
      <c r="Q25" s="157">
        <v>3</v>
      </c>
      <c r="R25" s="157">
        <v>3</v>
      </c>
      <c r="S25" s="157">
        <v>3</v>
      </c>
      <c r="T25" s="157">
        <v>3</v>
      </c>
      <c r="U25" s="157">
        <v>3</v>
      </c>
      <c r="V25" s="157">
        <v>3</v>
      </c>
      <c r="W25" s="157">
        <v>3</v>
      </c>
      <c r="X25" s="157">
        <v>3</v>
      </c>
      <c r="Y25" s="157">
        <v>3</v>
      </c>
      <c r="Z25" s="157">
        <v>3</v>
      </c>
      <c r="AA25" s="157">
        <v>3</v>
      </c>
      <c r="AB25" s="157"/>
      <c r="AC25" s="157">
        <v>3</v>
      </c>
      <c r="AD25" s="157">
        <v>1</v>
      </c>
      <c r="AE25" s="157">
        <v>3</v>
      </c>
      <c r="AF25" s="157">
        <v>3</v>
      </c>
      <c r="AG25" s="157">
        <v>3</v>
      </c>
      <c r="AH25" s="157">
        <v>3</v>
      </c>
      <c r="AI25" s="157">
        <v>3</v>
      </c>
      <c r="AJ25" s="157">
        <v>3</v>
      </c>
      <c r="AK25" s="157">
        <v>3</v>
      </c>
      <c r="AL25" s="157">
        <v>3</v>
      </c>
      <c r="AM25" s="157"/>
      <c r="AN25" s="157">
        <v>1</v>
      </c>
      <c r="AO25" s="157">
        <v>3</v>
      </c>
      <c r="AP25" s="157">
        <v>3</v>
      </c>
      <c r="AQ25" s="157">
        <v>3</v>
      </c>
      <c r="AR25" s="157">
        <v>3</v>
      </c>
      <c r="AS25" s="157"/>
      <c r="AT25" s="157"/>
      <c r="AU25" s="182"/>
      <c r="AV25" s="157">
        <v>1</v>
      </c>
      <c r="AW25" s="157">
        <v>3</v>
      </c>
      <c r="AX25" s="157">
        <v>3</v>
      </c>
      <c r="AY25" s="157">
        <v>3</v>
      </c>
      <c r="AZ25" s="157">
        <v>3</v>
      </c>
      <c r="BA25" s="157">
        <v>3</v>
      </c>
      <c r="BB25" s="157">
        <v>3</v>
      </c>
      <c r="BC25" s="157"/>
      <c r="BD25" s="183"/>
      <c r="BE25" s="15"/>
      <c r="BF25" s="15"/>
      <c r="BI25" s="96" t="s">
        <v>444</v>
      </c>
    </row>
    <row r="26" spans="1:61" s="118" customFormat="1" ht="21.75" customHeight="1" x14ac:dyDescent="0.2">
      <c r="A26" s="671"/>
      <c r="B26" s="668"/>
      <c r="C26" s="352" t="str">
        <f>Tech_03</f>
        <v>Kneeling - Outer Position</v>
      </c>
      <c r="D26" s="346">
        <f>Tech_Gap_03</f>
        <v>-1</v>
      </c>
      <c r="E26" s="182"/>
      <c r="F26" s="157">
        <v>1</v>
      </c>
      <c r="G26" s="157">
        <v>2</v>
      </c>
      <c r="H26" s="157">
        <v>2</v>
      </c>
      <c r="I26" s="157">
        <v>2</v>
      </c>
      <c r="J26" s="157">
        <v>3</v>
      </c>
      <c r="K26" s="157">
        <v>3</v>
      </c>
      <c r="L26" s="157">
        <v>3</v>
      </c>
      <c r="M26" s="157">
        <v>3</v>
      </c>
      <c r="N26" s="157">
        <v>3</v>
      </c>
      <c r="O26" s="157">
        <v>3</v>
      </c>
      <c r="P26" s="157">
        <v>1</v>
      </c>
      <c r="Q26" s="157">
        <v>3</v>
      </c>
      <c r="R26" s="157">
        <v>3</v>
      </c>
      <c r="S26" s="157">
        <v>3</v>
      </c>
      <c r="T26" s="157">
        <v>3</v>
      </c>
      <c r="U26" s="157">
        <v>3</v>
      </c>
      <c r="V26" s="157">
        <v>3</v>
      </c>
      <c r="W26" s="157">
        <v>3</v>
      </c>
      <c r="X26" s="157">
        <v>3</v>
      </c>
      <c r="Y26" s="157">
        <v>3</v>
      </c>
      <c r="Z26" s="157">
        <v>3</v>
      </c>
      <c r="AA26" s="157">
        <v>3</v>
      </c>
      <c r="AB26" s="157"/>
      <c r="AC26" s="157">
        <v>1</v>
      </c>
      <c r="AD26" s="157">
        <v>3</v>
      </c>
      <c r="AE26" s="157">
        <v>3</v>
      </c>
      <c r="AF26" s="157">
        <v>3</v>
      </c>
      <c r="AG26" s="157">
        <v>3</v>
      </c>
      <c r="AH26" s="157">
        <v>3</v>
      </c>
      <c r="AI26" s="157">
        <v>3</v>
      </c>
      <c r="AJ26" s="157">
        <v>3</v>
      </c>
      <c r="AK26" s="157">
        <v>3</v>
      </c>
      <c r="AL26" s="157">
        <v>3</v>
      </c>
      <c r="AM26" s="157"/>
      <c r="AN26" s="157">
        <v>3</v>
      </c>
      <c r="AO26" s="157">
        <v>3</v>
      </c>
      <c r="AP26" s="157">
        <v>3</v>
      </c>
      <c r="AQ26" s="157">
        <v>3</v>
      </c>
      <c r="AR26" s="157">
        <v>3</v>
      </c>
      <c r="AS26" s="157"/>
      <c r="AT26" s="157"/>
      <c r="AU26" s="182"/>
      <c r="AV26" s="157">
        <v>3</v>
      </c>
      <c r="AW26" s="157">
        <v>3</v>
      </c>
      <c r="AX26" s="157">
        <v>3</v>
      </c>
      <c r="AY26" s="157">
        <v>3</v>
      </c>
      <c r="AZ26" s="157">
        <v>3</v>
      </c>
      <c r="BA26" s="157">
        <v>3</v>
      </c>
      <c r="BB26" s="157">
        <v>3</v>
      </c>
      <c r="BC26" s="157"/>
      <c r="BD26" s="183"/>
      <c r="BE26" s="15"/>
      <c r="BF26" s="15"/>
      <c r="BI26" s="96" t="s">
        <v>107</v>
      </c>
    </row>
    <row r="27" spans="1:61" s="118" customFormat="1" ht="21.75" customHeight="1" x14ac:dyDescent="0.2">
      <c r="A27" s="671"/>
      <c r="B27" s="668"/>
      <c r="C27" s="352" t="str">
        <f>Tech_04</f>
        <v>Kneeling - Inner Position</v>
      </c>
      <c r="D27" s="346">
        <f>Tech_Gap_04</f>
        <v>2</v>
      </c>
      <c r="E27" s="182"/>
      <c r="F27" s="157">
        <v>1</v>
      </c>
      <c r="G27" s="157">
        <v>1</v>
      </c>
      <c r="H27" s="157">
        <v>2</v>
      </c>
      <c r="I27" s="157">
        <v>2</v>
      </c>
      <c r="J27" s="157">
        <v>2</v>
      </c>
      <c r="K27" s="157">
        <v>2</v>
      </c>
      <c r="L27" s="157">
        <v>3</v>
      </c>
      <c r="M27" s="157">
        <v>3</v>
      </c>
      <c r="N27" s="157">
        <v>3</v>
      </c>
      <c r="O27" s="157">
        <v>3</v>
      </c>
      <c r="P27" s="157">
        <v>1</v>
      </c>
      <c r="Q27" s="157">
        <v>3</v>
      </c>
      <c r="R27" s="157">
        <v>3</v>
      </c>
      <c r="S27" s="157">
        <v>3</v>
      </c>
      <c r="T27" s="157">
        <v>3</v>
      </c>
      <c r="U27" s="157">
        <v>3</v>
      </c>
      <c r="V27" s="157">
        <v>3</v>
      </c>
      <c r="W27" s="157">
        <v>3</v>
      </c>
      <c r="X27" s="157">
        <v>3</v>
      </c>
      <c r="Y27" s="157">
        <v>3</v>
      </c>
      <c r="Z27" s="157">
        <v>3</v>
      </c>
      <c r="AA27" s="157">
        <v>3</v>
      </c>
      <c r="AB27" s="157"/>
      <c r="AC27" s="157">
        <v>3</v>
      </c>
      <c r="AD27" s="157">
        <v>1</v>
      </c>
      <c r="AE27" s="157">
        <v>3</v>
      </c>
      <c r="AF27" s="157">
        <v>3</v>
      </c>
      <c r="AG27" s="157">
        <v>3</v>
      </c>
      <c r="AH27" s="157">
        <v>3</v>
      </c>
      <c r="AI27" s="157">
        <v>3</v>
      </c>
      <c r="AJ27" s="157">
        <v>3</v>
      </c>
      <c r="AK27" s="157">
        <v>3</v>
      </c>
      <c r="AL27" s="157">
        <v>3</v>
      </c>
      <c r="AM27" s="157"/>
      <c r="AN27" s="157">
        <v>1</v>
      </c>
      <c r="AO27" s="157">
        <v>3</v>
      </c>
      <c r="AP27" s="157">
        <v>3</v>
      </c>
      <c r="AQ27" s="157">
        <v>3</v>
      </c>
      <c r="AR27" s="157">
        <v>3</v>
      </c>
      <c r="AS27" s="157"/>
      <c r="AT27" s="157"/>
      <c r="AU27" s="182"/>
      <c r="AV27" s="157">
        <v>1</v>
      </c>
      <c r="AW27" s="157">
        <v>3</v>
      </c>
      <c r="AX27" s="157">
        <v>3</v>
      </c>
      <c r="AY27" s="157">
        <v>3</v>
      </c>
      <c r="AZ27" s="157">
        <v>3</v>
      </c>
      <c r="BA27" s="157">
        <v>3</v>
      </c>
      <c r="BB27" s="157">
        <v>3</v>
      </c>
      <c r="BC27" s="157"/>
      <c r="BD27" s="183"/>
      <c r="BE27" s="15"/>
      <c r="BF27" s="15"/>
      <c r="BI27" s="118" t="s">
        <v>8</v>
      </c>
    </row>
    <row r="28" spans="1:61" s="118" customFormat="1" ht="21.75" customHeight="1" x14ac:dyDescent="0.2">
      <c r="A28" s="671"/>
      <c r="B28" s="668"/>
      <c r="C28" s="352" t="str">
        <f>Tech_05</f>
        <v>Prone - Outer Position</v>
      </c>
      <c r="D28" s="346">
        <f>Tech_Gap_05</f>
        <v>-1</v>
      </c>
      <c r="E28" s="182"/>
      <c r="F28" s="157"/>
      <c r="G28" s="157">
        <v>1</v>
      </c>
      <c r="H28" s="157">
        <v>2</v>
      </c>
      <c r="I28" s="157">
        <v>2</v>
      </c>
      <c r="J28" s="157">
        <v>3</v>
      </c>
      <c r="K28" s="157">
        <v>3</v>
      </c>
      <c r="L28" s="157">
        <v>3</v>
      </c>
      <c r="M28" s="157">
        <v>3</v>
      </c>
      <c r="N28" s="157">
        <v>3</v>
      </c>
      <c r="O28" s="157">
        <v>3</v>
      </c>
      <c r="P28" s="157">
        <v>3</v>
      </c>
      <c r="Q28" s="157">
        <v>3</v>
      </c>
      <c r="R28" s="157">
        <v>3</v>
      </c>
      <c r="S28" s="157">
        <v>1</v>
      </c>
      <c r="T28" s="157">
        <v>3</v>
      </c>
      <c r="U28" s="157">
        <v>3</v>
      </c>
      <c r="V28" s="157">
        <v>3</v>
      </c>
      <c r="W28" s="157">
        <v>3</v>
      </c>
      <c r="X28" s="157">
        <v>3</v>
      </c>
      <c r="Y28" s="157">
        <v>3</v>
      </c>
      <c r="Z28" s="157">
        <v>3</v>
      </c>
      <c r="AA28" s="157">
        <v>3</v>
      </c>
      <c r="AB28" s="157"/>
      <c r="AC28" s="157">
        <v>1</v>
      </c>
      <c r="AD28" s="157">
        <v>3</v>
      </c>
      <c r="AE28" s="157">
        <v>3</v>
      </c>
      <c r="AF28" s="157">
        <v>3</v>
      </c>
      <c r="AG28" s="157">
        <v>3</v>
      </c>
      <c r="AH28" s="157">
        <v>3</v>
      </c>
      <c r="AI28" s="157">
        <v>3</v>
      </c>
      <c r="AJ28" s="157">
        <v>3</v>
      </c>
      <c r="AK28" s="157">
        <v>3</v>
      </c>
      <c r="AL28" s="157">
        <v>3</v>
      </c>
      <c r="AM28" s="157"/>
      <c r="AN28" s="157">
        <v>3</v>
      </c>
      <c r="AO28" s="157">
        <v>3</v>
      </c>
      <c r="AP28" s="157">
        <v>3</v>
      </c>
      <c r="AQ28" s="157">
        <v>3</v>
      </c>
      <c r="AR28" s="157">
        <v>3</v>
      </c>
      <c r="AS28" s="157"/>
      <c r="AT28" s="157"/>
      <c r="AU28" s="182"/>
      <c r="AV28" s="157">
        <v>3</v>
      </c>
      <c r="AW28" s="157">
        <v>3</v>
      </c>
      <c r="AX28" s="157">
        <v>3</v>
      </c>
      <c r="AY28" s="157">
        <v>3</v>
      </c>
      <c r="AZ28" s="157">
        <v>3</v>
      </c>
      <c r="BA28" s="157">
        <v>3</v>
      </c>
      <c r="BB28" s="157">
        <v>3</v>
      </c>
      <c r="BC28" s="157"/>
      <c r="BD28" s="183"/>
      <c r="BE28" s="15"/>
      <c r="BF28" s="15"/>
      <c r="BI28" s="118" t="s">
        <v>443</v>
      </c>
    </row>
    <row r="29" spans="1:61" s="118" customFormat="1" ht="21.75" customHeight="1" x14ac:dyDescent="0.2">
      <c r="A29" s="671"/>
      <c r="B29" s="668"/>
      <c r="C29" s="352" t="str">
        <f>Tech_06</f>
        <v>Prone - Inner Position</v>
      </c>
      <c r="D29" s="346">
        <f>Tech_Gap_06</f>
        <v>1</v>
      </c>
      <c r="E29" s="182"/>
      <c r="F29" s="157"/>
      <c r="G29" s="157">
        <v>1</v>
      </c>
      <c r="H29" s="157">
        <v>1</v>
      </c>
      <c r="I29" s="157">
        <v>2</v>
      </c>
      <c r="J29" s="157">
        <v>2</v>
      </c>
      <c r="K29" s="157">
        <v>3</v>
      </c>
      <c r="L29" s="157">
        <v>3</v>
      </c>
      <c r="M29" s="157">
        <v>3</v>
      </c>
      <c r="N29" s="157">
        <v>3</v>
      </c>
      <c r="O29" s="157">
        <v>3</v>
      </c>
      <c r="P29" s="157">
        <v>3</v>
      </c>
      <c r="Q29" s="157">
        <v>3</v>
      </c>
      <c r="R29" s="157">
        <v>3</v>
      </c>
      <c r="S29" s="157">
        <v>1</v>
      </c>
      <c r="T29" s="157">
        <v>3</v>
      </c>
      <c r="U29" s="157">
        <v>3</v>
      </c>
      <c r="V29" s="157">
        <v>3</v>
      </c>
      <c r="W29" s="157">
        <v>3</v>
      </c>
      <c r="X29" s="157">
        <v>3</v>
      </c>
      <c r="Y29" s="157">
        <v>3</v>
      </c>
      <c r="Z29" s="157">
        <v>3</v>
      </c>
      <c r="AA29" s="157">
        <v>3</v>
      </c>
      <c r="AB29" s="157"/>
      <c r="AC29" s="157">
        <v>3</v>
      </c>
      <c r="AD29" s="157">
        <v>1</v>
      </c>
      <c r="AE29" s="157">
        <v>3</v>
      </c>
      <c r="AF29" s="157">
        <v>3</v>
      </c>
      <c r="AG29" s="157">
        <v>3</v>
      </c>
      <c r="AH29" s="157">
        <v>3</v>
      </c>
      <c r="AI29" s="157">
        <v>3</v>
      </c>
      <c r="AJ29" s="157">
        <v>3</v>
      </c>
      <c r="AK29" s="157">
        <v>3</v>
      </c>
      <c r="AL29" s="157">
        <v>3</v>
      </c>
      <c r="AM29" s="157"/>
      <c r="AN29" s="157">
        <v>1</v>
      </c>
      <c r="AO29" s="157">
        <v>3</v>
      </c>
      <c r="AP29" s="157">
        <v>3</v>
      </c>
      <c r="AQ29" s="157">
        <v>3</v>
      </c>
      <c r="AR29" s="157">
        <v>3</v>
      </c>
      <c r="AS29" s="157"/>
      <c r="AT29" s="157"/>
      <c r="AU29" s="182"/>
      <c r="AV29" s="157">
        <v>1</v>
      </c>
      <c r="AW29" s="157">
        <v>3</v>
      </c>
      <c r="AX29" s="157">
        <v>3</v>
      </c>
      <c r="AY29" s="157">
        <v>3</v>
      </c>
      <c r="AZ29" s="157">
        <v>3</v>
      </c>
      <c r="BA29" s="157">
        <v>3</v>
      </c>
      <c r="BB29" s="157">
        <v>3</v>
      </c>
      <c r="BC29" s="157"/>
      <c r="BD29" s="183"/>
      <c r="BE29" s="15"/>
      <c r="BF29" s="15"/>
    </row>
    <row r="30" spans="1:61" s="96" customFormat="1" ht="21.75" customHeight="1" x14ac:dyDescent="0.2">
      <c r="A30" s="671"/>
      <c r="B30" s="668"/>
      <c r="C30" s="352" t="str">
        <f>Tech_07</f>
        <v>Aiming</v>
      </c>
      <c r="D30" s="346">
        <f>Tech_Gap_07</f>
        <v>1</v>
      </c>
      <c r="E30" s="182"/>
      <c r="F30" s="157"/>
      <c r="G30" s="157"/>
      <c r="H30" s="157"/>
      <c r="I30" s="157">
        <v>1</v>
      </c>
      <c r="J30" s="157">
        <v>1</v>
      </c>
      <c r="K30" s="157">
        <v>2</v>
      </c>
      <c r="L30" s="157">
        <v>2</v>
      </c>
      <c r="M30" s="157">
        <v>2</v>
      </c>
      <c r="N30" s="157">
        <v>3</v>
      </c>
      <c r="O30" s="157">
        <v>3</v>
      </c>
      <c r="P30" s="157">
        <v>3</v>
      </c>
      <c r="Q30" s="157">
        <v>1</v>
      </c>
      <c r="R30" s="157">
        <v>3</v>
      </c>
      <c r="S30" s="157">
        <v>3</v>
      </c>
      <c r="T30" s="157">
        <v>1</v>
      </c>
      <c r="U30" s="157">
        <v>3</v>
      </c>
      <c r="V30" s="157">
        <v>3</v>
      </c>
      <c r="W30" s="157">
        <v>3</v>
      </c>
      <c r="X30" s="157">
        <v>3</v>
      </c>
      <c r="Y30" s="157">
        <v>3</v>
      </c>
      <c r="Z30" s="157">
        <v>3</v>
      </c>
      <c r="AA30" s="157">
        <v>3</v>
      </c>
      <c r="AB30" s="157"/>
      <c r="AC30" s="157">
        <v>3</v>
      </c>
      <c r="AD30" s="157">
        <v>3</v>
      </c>
      <c r="AE30" s="157">
        <v>1</v>
      </c>
      <c r="AF30" s="157">
        <v>3</v>
      </c>
      <c r="AG30" s="157">
        <v>3</v>
      </c>
      <c r="AH30" s="157">
        <v>3</v>
      </c>
      <c r="AI30" s="157">
        <v>3</v>
      </c>
      <c r="AJ30" s="157">
        <v>3</v>
      </c>
      <c r="AK30" s="157">
        <v>3</v>
      </c>
      <c r="AL30" s="157">
        <v>3</v>
      </c>
      <c r="AM30" s="157"/>
      <c r="AN30" s="157">
        <v>3</v>
      </c>
      <c r="AO30" s="157">
        <v>3</v>
      </c>
      <c r="AP30" s="157">
        <v>3</v>
      </c>
      <c r="AQ30" s="157">
        <v>3</v>
      </c>
      <c r="AR30" s="157">
        <v>3</v>
      </c>
      <c r="AS30" s="157"/>
      <c r="AT30" s="157"/>
      <c r="AU30" s="182"/>
      <c r="AV30" s="157">
        <v>3</v>
      </c>
      <c r="AW30" s="157">
        <v>3</v>
      </c>
      <c r="AX30" s="157">
        <v>3</v>
      </c>
      <c r="AY30" s="157">
        <v>3</v>
      </c>
      <c r="AZ30" s="157">
        <v>3</v>
      </c>
      <c r="BA30" s="157">
        <v>3</v>
      </c>
      <c r="BB30" s="157">
        <v>3</v>
      </c>
      <c r="BC30" s="157"/>
      <c r="BD30" s="183"/>
      <c r="BE30" s="15"/>
      <c r="BF30" s="15"/>
    </row>
    <row r="31" spans="1:61" s="96" customFormat="1" ht="21.75" customHeight="1" x14ac:dyDescent="0.2">
      <c r="A31" s="671"/>
      <c r="B31" s="668"/>
      <c r="C31" s="352" t="str">
        <f>Tech_08</f>
        <v>Triggering</v>
      </c>
      <c r="D31" s="346">
        <f>Tech_Gap_08</f>
        <v>2</v>
      </c>
      <c r="E31" s="182"/>
      <c r="F31" s="157"/>
      <c r="G31" s="157"/>
      <c r="H31" s="157"/>
      <c r="I31" s="157">
        <v>1</v>
      </c>
      <c r="J31" s="157">
        <v>1</v>
      </c>
      <c r="K31" s="157">
        <v>1</v>
      </c>
      <c r="L31" s="157">
        <v>2</v>
      </c>
      <c r="M31" s="157">
        <v>2</v>
      </c>
      <c r="N31" s="157">
        <v>2</v>
      </c>
      <c r="O31" s="157">
        <v>2</v>
      </c>
      <c r="P31" s="157">
        <v>3</v>
      </c>
      <c r="Q31" s="157">
        <v>1</v>
      </c>
      <c r="R31" s="157">
        <v>3</v>
      </c>
      <c r="S31" s="157">
        <v>3</v>
      </c>
      <c r="T31" s="157">
        <v>1</v>
      </c>
      <c r="U31" s="157">
        <v>3</v>
      </c>
      <c r="V31" s="157">
        <v>3</v>
      </c>
      <c r="W31" s="157">
        <v>3</v>
      </c>
      <c r="X31" s="157">
        <v>3</v>
      </c>
      <c r="Y31" s="157">
        <v>3</v>
      </c>
      <c r="Z31" s="157">
        <v>3</v>
      </c>
      <c r="AA31" s="157">
        <v>3</v>
      </c>
      <c r="AB31" s="157"/>
      <c r="AC31" s="157">
        <v>3</v>
      </c>
      <c r="AD31" s="157">
        <v>3</v>
      </c>
      <c r="AE31" s="157">
        <v>1</v>
      </c>
      <c r="AF31" s="157">
        <v>3</v>
      </c>
      <c r="AG31" s="157">
        <v>3</v>
      </c>
      <c r="AH31" s="157">
        <v>3</v>
      </c>
      <c r="AI31" s="157">
        <v>3</v>
      </c>
      <c r="AJ31" s="157">
        <v>3</v>
      </c>
      <c r="AK31" s="157">
        <v>3</v>
      </c>
      <c r="AL31" s="157">
        <v>3</v>
      </c>
      <c r="AM31" s="157"/>
      <c r="AN31" s="157">
        <v>3</v>
      </c>
      <c r="AO31" s="157">
        <v>3</v>
      </c>
      <c r="AP31" s="157">
        <v>3</v>
      </c>
      <c r="AQ31" s="157">
        <v>3</v>
      </c>
      <c r="AR31" s="157">
        <v>3</v>
      </c>
      <c r="AS31" s="157"/>
      <c r="AT31" s="157"/>
      <c r="AU31" s="182"/>
      <c r="AV31" s="157">
        <v>3</v>
      </c>
      <c r="AW31" s="157">
        <v>3</v>
      </c>
      <c r="AX31" s="157">
        <v>3</v>
      </c>
      <c r="AY31" s="157">
        <v>3</v>
      </c>
      <c r="AZ31" s="157">
        <v>3</v>
      </c>
      <c r="BA31" s="157">
        <v>3</v>
      </c>
      <c r="BB31" s="157">
        <v>3</v>
      </c>
      <c r="BC31" s="157"/>
      <c r="BD31" s="183"/>
      <c r="BE31" s="15"/>
      <c r="BF31" s="15"/>
    </row>
    <row r="32" spans="1:61" s="96" customFormat="1" ht="21.75" customHeight="1" x14ac:dyDescent="0.2">
      <c r="A32" s="671"/>
      <c r="B32" s="668"/>
      <c r="C32" s="352" t="str">
        <f>Tech_09</f>
        <v>Follow Through</v>
      </c>
      <c r="D32" s="346">
        <f>Tech_Gap_09</f>
        <v>2</v>
      </c>
      <c r="E32" s="182"/>
      <c r="F32" s="157"/>
      <c r="G32" s="157"/>
      <c r="H32" s="157"/>
      <c r="I32" s="157">
        <v>1</v>
      </c>
      <c r="J32" s="157">
        <v>1</v>
      </c>
      <c r="K32" s="157">
        <v>1</v>
      </c>
      <c r="L32" s="157">
        <v>2</v>
      </c>
      <c r="M32" s="157">
        <v>2</v>
      </c>
      <c r="N32" s="157">
        <v>2</v>
      </c>
      <c r="O32" s="157">
        <v>2</v>
      </c>
      <c r="P32" s="157">
        <v>3</v>
      </c>
      <c r="Q32" s="157">
        <v>1</v>
      </c>
      <c r="R32" s="157">
        <v>3</v>
      </c>
      <c r="S32" s="157">
        <v>3</v>
      </c>
      <c r="T32" s="157">
        <v>1</v>
      </c>
      <c r="U32" s="157">
        <v>3</v>
      </c>
      <c r="V32" s="157">
        <v>3</v>
      </c>
      <c r="W32" s="157">
        <v>3</v>
      </c>
      <c r="X32" s="157">
        <v>3</v>
      </c>
      <c r="Y32" s="157">
        <v>3</v>
      </c>
      <c r="Z32" s="157">
        <v>3</v>
      </c>
      <c r="AA32" s="157">
        <v>3</v>
      </c>
      <c r="AB32" s="157"/>
      <c r="AC32" s="157">
        <v>3</v>
      </c>
      <c r="AD32" s="157">
        <v>3</v>
      </c>
      <c r="AE32" s="157">
        <v>1</v>
      </c>
      <c r="AF32" s="157">
        <v>3</v>
      </c>
      <c r="AG32" s="157">
        <v>3</v>
      </c>
      <c r="AH32" s="157">
        <v>3</v>
      </c>
      <c r="AI32" s="157">
        <v>3</v>
      </c>
      <c r="AJ32" s="157">
        <v>3</v>
      </c>
      <c r="AK32" s="157">
        <v>3</v>
      </c>
      <c r="AL32" s="157">
        <v>3</v>
      </c>
      <c r="AM32" s="157"/>
      <c r="AN32" s="157">
        <v>3</v>
      </c>
      <c r="AO32" s="157">
        <v>3</v>
      </c>
      <c r="AP32" s="157">
        <v>3</v>
      </c>
      <c r="AQ32" s="157">
        <v>3</v>
      </c>
      <c r="AR32" s="157">
        <v>3</v>
      </c>
      <c r="AS32" s="157"/>
      <c r="AT32" s="157"/>
      <c r="AU32" s="182"/>
      <c r="AV32" s="157">
        <v>3</v>
      </c>
      <c r="AW32" s="157">
        <v>3</v>
      </c>
      <c r="AX32" s="157">
        <v>3</v>
      </c>
      <c r="AY32" s="157">
        <v>3</v>
      </c>
      <c r="AZ32" s="157">
        <v>3</v>
      </c>
      <c r="BA32" s="157">
        <v>3</v>
      </c>
      <c r="BB32" s="157">
        <v>3</v>
      </c>
      <c r="BC32" s="157"/>
      <c r="BD32" s="183"/>
      <c r="BE32" s="15"/>
      <c r="BF32" s="15"/>
    </row>
    <row r="33" spans="1:58" s="118" customFormat="1" ht="21.75" customHeight="1" thickBot="1" x14ac:dyDescent="0.25">
      <c r="A33" s="671"/>
      <c r="B33" s="668"/>
      <c r="C33" s="353">
        <f>Tech_10</f>
        <v>0</v>
      </c>
      <c r="D33" s="348" t="str">
        <f>Tech_Gap_10</f>
        <v/>
      </c>
      <c r="E33" s="244"/>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4"/>
      <c r="AV33" s="245"/>
      <c r="AW33" s="245"/>
      <c r="AX33" s="245"/>
      <c r="AY33" s="245"/>
      <c r="AZ33" s="245"/>
      <c r="BA33" s="245"/>
      <c r="BB33" s="245"/>
      <c r="BC33" s="245"/>
      <c r="BD33" s="254"/>
      <c r="BE33" s="15"/>
      <c r="BF33" s="15"/>
    </row>
    <row r="34" spans="1:58" ht="21.75" customHeight="1" x14ac:dyDescent="0.2">
      <c r="A34" s="671"/>
      <c r="B34" s="668"/>
      <c r="C34" s="351" t="str">
        <f>Tact_01</f>
        <v>Shot Plan / Rhythm</v>
      </c>
      <c r="D34" s="354">
        <f>Tact_Gap_01</f>
        <v>1</v>
      </c>
      <c r="E34" s="257"/>
      <c r="F34" s="255"/>
      <c r="G34" s="255"/>
      <c r="H34" s="255"/>
      <c r="I34" s="255">
        <v>1</v>
      </c>
      <c r="J34" s="255">
        <v>1</v>
      </c>
      <c r="K34" s="255">
        <v>2</v>
      </c>
      <c r="L34" s="255">
        <v>2</v>
      </c>
      <c r="M34" s="255">
        <v>2</v>
      </c>
      <c r="N34" s="255">
        <v>3</v>
      </c>
      <c r="O34" s="255">
        <v>3</v>
      </c>
      <c r="P34" s="255">
        <v>3</v>
      </c>
      <c r="Q34" s="255">
        <v>3</v>
      </c>
      <c r="R34" s="255">
        <v>3</v>
      </c>
      <c r="S34" s="255">
        <v>3</v>
      </c>
      <c r="T34" s="255">
        <v>3</v>
      </c>
      <c r="U34" s="255">
        <v>3</v>
      </c>
      <c r="V34" s="255">
        <v>3</v>
      </c>
      <c r="W34" s="255">
        <v>3</v>
      </c>
      <c r="X34" s="255">
        <v>3</v>
      </c>
      <c r="Y34" s="255">
        <v>3</v>
      </c>
      <c r="Z34" s="255">
        <v>3</v>
      </c>
      <c r="AA34" s="255">
        <v>3</v>
      </c>
      <c r="AB34" s="255"/>
      <c r="AC34" s="255">
        <v>1</v>
      </c>
      <c r="AD34" s="255">
        <v>2</v>
      </c>
      <c r="AE34" s="255">
        <v>3</v>
      </c>
      <c r="AF34" s="255">
        <v>3</v>
      </c>
      <c r="AG34" s="255">
        <v>3</v>
      </c>
      <c r="AH34" s="255">
        <v>1</v>
      </c>
      <c r="AI34" s="255">
        <v>2</v>
      </c>
      <c r="AJ34" s="255">
        <v>3</v>
      </c>
      <c r="AK34" s="255">
        <v>3</v>
      </c>
      <c r="AL34" s="255">
        <v>3</v>
      </c>
      <c r="AM34" s="255"/>
      <c r="AN34" s="255">
        <v>3</v>
      </c>
      <c r="AO34" s="255">
        <v>3</v>
      </c>
      <c r="AP34" s="255">
        <v>2</v>
      </c>
      <c r="AQ34" s="255">
        <v>2</v>
      </c>
      <c r="AR34" s="255">
        <v>3</v>
      </c>
      <c r="AS34" s="255"/>
      <c r="AT34" s="255"/>
      <c r="AU34" s="256"/>
      <c r="AV34" s="255">
        <v>1</v>
      </c>
      <c r="AW34" s="255">
        <v>2</v>
      </c>
      <c r="AX34" s="255">
        <v>3</v>
      </c>
      <c r="AY34" s="255">
        <v>3</v>
      </c>
      <c r="AZ34" s="255">
        <v>2</v>
      </c>
      <c r="BA34" s="255">
        <v>2</v>
      </c>
      <c r="BB34" s="255">
        <v>3</v>
      </c>
      <c r="BC34" s="255"/>
      <c r="BD34" s="258"/>
      <c r="BE34" s="15"/>
      <c r="BF34" s="15"/>
    </row>
    <row r="35" spans="1:58" ht="21.75" customHeight="1" x14ac:dyDescent="0.2">
      <c r="A35" s="671"/>
      <c r="B35" s="668"/>
      <c r="C35" s="355" t="str">
        <f>Tact_02</f>
        <v>Match Plan</v>
      </c>
      <c r="D35" s="356">
        <f>Tact_Gap_02</f>
        <v>-1</v>
      </c>
      <c r="E35" s="182"/>
      <c r="F35" s="157"/>
      <c r="G35" s="157"/>
      <c r="H35" s="157"/>
      <c r="I35" s="157"/>
      <c r="J35" s="157"/>
      <c r="K35" s="157"/>
      <c r="L35" s="157"/>
      <c r="M35" s="157">
        <v>1</v>
      </c>
      <c r="N35" s="157">
        <v>1</v>
      </c>
      <c r="O35" s="157">
        <v>2</v>
      </c>
      <c r="P35" s="157">
        <v>2</v>
      </c>
      <c r="Q35" s="157">
        <v>3</v>
      </c>
      <c r="R35" s="157">
        <v>3</v>
      </c>
      <c r="S35" s="157">
        <v>3</v>
      </c>
      <c r="T35" s="157">
        <v>3</v>
      </c>
      <c r="U35" s="157">
        <v>3</v>
      </c>
      <c r="V35" s="157">
        <v>3</v>
      </c>
      <c r="W35" s="157">
        <v>3</v>
      </c>
      <c r="X35" s="157">
        <v>3</v>
      </c>
      <c r="Y35" s="157">
        <v>3</v>
      </c>
      <c r="Z35" s="157">
        <v>3</v>
      </c>
      <c r="AA35" s="157">
        <v>3</v>
      </c>
      <c r="AB35" s="157"/>
      <c r="AC35" s="157">
        <v>1</v>
      </c>
      <c r="AD35" s="157">
        <v>2</v>
      </c>
      <c r="AE35" s="157">
        <v>3</v>
      </c>
      <c r="AF35" s="157">
        <v>3</v>
      </c>
      <c r="AG35" s="157">
        <v>3</v>
      </c>
      <c r="AH35" s="157">
        <v>1</v>
      </c>
      <c r="AI35" s="157">
        <v>2</v>
      </c>
      <c r="AJ35" s="157">
        <v>3</v>
      </c>
      <c r="AK35" s="157">
        <v>3</v>
      </c>
      <c r="AL35" s="157">
        <v>3</v>
      </c>
      <c r="AM35" s="157"/>
      <c r="AN35" s="157">
        <v>3</v>
      </c>
      <c r="AO35" s="157">
        <v>3</v>
      </c>
      <c r="AP35" s="157">
        <v>2</v>
      </c>
      <c r="AQ35" s="157">
        <v>2</v>
      </c>
      <c r="AR35" s="157">
        <v>3</v>
      </c>
      <c r="AS35" s="157"/>
      <c r="AT35" s="157"/>
      <c r="AU35" s="182"/>
      <c r="AV35" s="157">
        <v>1</v>
      </c>
      <c r="AW35" s="157">
        <v>2</v>
      </c>
      <c r="AX35" s="157">
        <v>3</v>
      </c>
      <c r="AY35" s="157">
        <v>3</v>
      </c>
      <c r="AZ35" s="157">
        <v>2</v>
      </c>
      <c r="BA35" s="157">
        <v>2</v>
      </c>
      <c r="BB35" s="157">
        <v>3</v>
      </c>
      <c r="BC35" s="157"/>
      <c r="BD35" s="183"/>
      <c r="BE35" s="15"/>
      <c r="BF35" s="15"/>
    </row>
    <row r="36" spans="1:58" ht="21.75" customHeight="1" x14ac:dyDescent="0.2">
      <c r="A36" s="671"/>
      <c r="B36" s="668"/>
      <c r="C36" s="355" t="str">
        <f>Tact_03</f>
        <v>Finals Plan</v>
      </c>
      <c r="D36" s="356">
        <f>Tact_Gap_03</f>
        <v>-1</v>
      </c>
      <c r="E36" s="182"/>
      <c r="F36" s="157"/>
      <c r="G36" s="157"/>
      <c r="H36" s="157"/>
      <c r="I36" s="157"/>
      <c r="J36" s="157"/>
      <c r="K36" s="157"/>
      <c r="L36" s="157"/>
      <c r="M36" s="157"/>
      <c r="N36" s="157">
        <v>1</v>
      </c>
      <c r="O36" s="157"/>
      <c r="P36" s="157"/>
      <c r="Q36" s="157">
        <v>1</v>
      </c>
      <c r="R36" s="157">
        <v>2</v>
      </c>
      <c r="S36" s="157">
        <v>3</v>
      </c>
      <c r="T36" s="157">
        <v>3</v>
      </c>
      <c r="U36" s="157">
        <v>3</v>
      </c>
      <c r="V36" s="157">
        <v>3</v>
      </c>
      <c r="W36" s="157">
        <v>3</v>
      </c>
      <c r="X36" s="157">
        <v>3</v>
      </c>
      <c r="Y36" s="157">
        <v>3</v>
      </c>
      <c r="Z36" s="157">
        <v>3</v>
      </c>
      <c r="AA36" s="157">
        <v>3</v>
      </c>
      <c r="AB36" s="157"/>
      <c r="AC36" s="157">
        <v>1</v>
      </c>
      <c r="AD36" s="157">
        <v>2</v>
      </c>
      <c r="AE36" s="157">
        <v>3</v>
      </c>
      <c r="AF36" s="157">
        <v>3</v>
      </c>
      <c r="AG36" s="157">
        <v>3</v>
      </c>
      <c r="AH36" s="157">
        <v>1</v>
      </c>
      <c r="AI36" s="157">
        <v>2</v>
      </c>
      <c r="AJ36" s="157">
        <v>3</v>
      </c>
      <c r="AK36" s="157">
        <v>3</v>
      </c>
      <c r="AL36" s="157">
        <v>3</v>
      </c>
      <c r="AM36" s="157"/>
      <c r="AN36" s="157">
        <v>3</v>
      </c>
      <c r="AO36" s="157">
        <v>3</v>
      </c>
      <c r="AP36" s="157">
        <v>2</v>
      </c>
      <c r="AQ36" s="157">
        <v>2</v>
      </c>
      <c r="AR36" s="157">
        <v>3</v>
      </c>
      <c r="AS36" s="157"/>
      <c r="AT36" s="157"/>
      <c r="AU36" s="182"/>
      <c r="AV36" s="157">
        <v>1</v>
      </c>
      <c r="AW36" s="157">
        <v>2</v>
      </c>
      <c r="AX36" s="157">
        <v>3</v>
      </c>
      <c r="AY36" s="157">
        <v>3</v>
      </c>
      <c r="AZ36" s="157">
        <v>2</v>
      </c>
      <c r="BA36" s="157">
        <v>2</v>
      </c>
      <c r="BB36" s="157">
        <v>3</v>
      </c>
      <c r="BC36" s="157"/>
      <c r="BD36" s="183"/>
      <c r="BE36" s="15"/>
      <c r="BF36" s="15"/>
    </row>
    <row r="37" spans="1:58" s="118" customFormat="1" ht="21.75" customHeight="1" x14ac:dyDescent="0.2">
      <c r="A37" s="671"/>
      <c r="B37" s="668"/>
      <c r="C37" s="355" t="str">
        <f>Tact_04</f>
        <v>Lighting</v>
      </c>
      <c r="D37" s="356">
        <f>Tact_Gap_04</f>
        <v>2</v>
      </c>
      <c r="E37" s="182"/>
      <c r="F37" s="157"/>
      <c r="G37" s="157"/>
      <c r="H37" s="157"/>
      <c r="I37" s="157">
        <v>1</v>
      </c>
      <c r="J37" s="157">
        <v>1</v>
      </c>
      <c r="K37" s="157">
        <v>2</v>
      </c>
      <c r="L37" s="157">
        <v>2</v>
      </c>
      <c r="M37" s="157">
        <v>2</v>
      </c>
      <c r="N37" s="157">
        <v>3</v>
      </c>
      <c r="O37" s="157">
        <v>3</v>
      </c>
      <c r="P37" s="157">
        <v>3</v>
      </c>
      <c r="Q37" s="157">
        <v>3</v>
      </c>
      <c r="R37" s="157">
        <v>3</v>
      </c>
      <c r="S37" s="157">
        <v>3</v>
      </c>
      <c r="T37" s="157">
        <v>3</v>
      </c>
      <c r="U37" s="157">
        <v>3</v>
      </c>
      <c r="V37" s="157">
        <v>3</v>
      </c>
      <c r="W37" s="157">
        <v>3</v>
      </c>
      <c r="X37" s="157">
        <v>3</v>
      </c>
      <c r="Y37" s="157">
        <v>3</v>
      </c>
      <c r="Z37" s="157">
        <v>3</v>
      </c>
      <c r="AA37" s="157">
        <v>3</v>
      </c>
      <c r="AB37" s="157"/>
      <c r="AC37" s="157">
        <v>3</v>
      </c>
      <c r="AD37" s="157">
        <v>3</v>
      </c>
      <c r="AE37" s="157">
        <v>3</v>
      </c>
      <c r="AF37" s="157">
        <v>3</v>
      </c>
      <c r="AG37" s="157">
        <v>3</v>
      </c>
      <c r="AH37" s="157">
        <v>3</v>
      </c>
      <c r="AI37" s="157">
        <v>3</v>
      </c>
      <c r="AJ37" s="157">
        <v>3</v>
      </c>
      <c r="AK37" s="157">
        <v>3</v>
      </c>
      <c r="AL37" s="157">
        <v>3</v>
      </c>
      <c r="AM37" s="157"/>
      <c r="AN37" s="157">
        <v>3</v>
      </c>
      <c r="AO37" s="157">
        <v>3</v>
      </c>
      <c r="AP37" s="157">
        <v>3</v>
      </c>
      <c r="AQ37" s="157">
        <v>3</v>
      </c>
      <c r="AR37" s="157">
        <v>3</v>
      </c>
      <c r="AS37" s="157"/>
      <c r="AT37" s="157"/>
      <c r="AU37" s="182"/>
      <c r="AV37" s="157">
        <v>1</v>
      </c>
      <c r="AW37" s="157">
        <v>2</v>
      </c>
      <c r="AX37" s="157">
        <v>3</v>
      </c>
      <c r="AY37" s="157">
        <v>3</v>
      </c>
      <c r="AZ37" s="157">
        <v>3</v>
      </c>
      <c r="BA37" s="157">
        <v>3</v>
      </c>
      <c r="BB37" s="157">
        <v>3</v>
      </c>
      <c r="BC37" s="157"/>
      <c r="BD37" s="183"/>
      <c r="BE37" s="15"/>
      <c r="BF37" s="15"/>
    </row>
    <row r="38" spans="1:58" s="118" customFormat="1" ht="21.75" customHeight="1" x14ac:dyDescent="0.2">
      <c r="A38" s="671"/>
      <c r="B38" s="668"/>
      <c r="C38" s="355" t="str">
        <f>Tact_05</f>
        <v>Wind</v>
      </c>
      <c r="D38" s="356">
        <f>Tact_Gap_05</f>
        <v>0</v>
      </c>
      <c r="E38" s="182"/>
      <c r="F38" s="157"/>
      <c r="G38" s="157"/>
      <c r="H38" s="157"/>
      <c r="I38" s="157"/>
      <c r="J38" s="157"/>
      <c r="K38" s="157"/>
      <c r="L38" s="157"/>
      <c r="M38" s="157"/>
      <c r="N38" s="157"/>
      <c r="O38" s="157"/>
      <c r="P38" s="157"/>
      <c r="Q38" s="157"/>
      <c r="R38" s="157"/>
      <c r="S38" s="157"/>
      <c r="T38" s="157"/>
      <c r="U38" s="157">
        <v>1</v>
      </c>
      <c r="V38" s="157"/>
      <c r="W38" s="157"/>
      <c r="X38" s="157"/>
      <c r="Y38" s="157"/>
      <c r="Z38" s="157">
        <v>1</v>
      </c>
      <c r="AA38" s="157">
        <v>1</v>
      </c>
      <c r="AB38" s="157"/>
      <c r="AC38" s="157">
        <v>1</v>
      </c>
      <c r="AD38" s="157">
        <v>1</v>
      </c>
      <c r="AE38" s="157">
        <v>2</v>
      </c>
      <c r="AF38" s="157">
        <v>2</v>
      </c>
      <c r="AG38" s="157">
        <v>3</v>
      </c>
      <c r="AH38" s="157">
        <v>3</v>
      </c>
      <c r="AI38" s="157">
        <v>3</v>
      </c>
      <c r="AJ38" s="157">
        <v>3</v>
      </c>
      <c r="AK38" s="157">
        <v>3</v>
      </c>
      <c r="AL38" s="157">
        <v>3</v>
      </c>
      <c r="AM38" s="157"/>
      <c r="AN38" s="157">
        <v>3</v>
      </c>
      <c r="AO38" s="157">
        <v>3</v>
      </c>
      <c r="AP38" s="157">
        <v>3</v>
      </c>
      <c r="AQ38" s="157">
        <v>3</v>
      </c>
      <c r="AR38" s="157">
        <v>3</v>
      </c>
      <c r="AS38" s="157"/>
      <c r="AT38" s="157"/>
      <c r="AU38" s="182"/>
      <c r="AV38" s="157">
        <v>1</v>
      </c>
      <c r="AW38" s="157">
        <v>2</v>
      </c>
      <c r="AX38" s="157">
        <v>2</v>
      </c>
      <c r="AY38" s="157">
        <v>2</v>
      </c>
      <c r="AZ38" s="157">
        <v>3</v>
      </c>
      <c r="BA38" s="157">
        <v>3</v>
      </c>
      <c r="BB38" s="157">
        <v>3</v>
      </c>
      <c r="BC38" s="157"/>
      <c r="BD38" s="183"/>
      <c r="BE38" s="15"/>
      <c r="BF38" s="15"/>
    </row>
    <row r="39" spans="1:58" ht="21.75" customHeight="1" x14ac:dyDescent="0.2">
      <c r="A39" s="671"/>
      <c r="B39" s="668"/>
      <c r="C39" s="355" t="str">
        <f>Tact_06</f>
        <v>Mirage</v>
      </c>
      <c r="D39" s="356">
        <f>Tact_Gap_06</f>
        <v>3</v>
      </c>
      <c r="E39" s="182"/>
      <c r="F39" s="157"/>
      <c r="G39" s="157"/>
      <c r="H39" s="157"/>
      <c r="I39" s="157"/>
      <c r="J39" s="157"/>
      <c r="K39" s="157"/>
      <c r="L39" s="157"/>
      <c r="M39" s="157"/>
      <c r="N39" s="157"/>
      <c r="O39" s="157"/>
      <c r="P39" s="157"/>
      <c r="Q39" s="157"/>
      <c r="R39" s="157"/>
      <c r="S39" s="157"/>
      <c r="T39" s="157"/>
      <c r="U39" s="157">
        <v>1</v>
      </c>
      <c r="V39" s="157"/>
      <c r="W39" s="157"/>
      <c r="X39" s="157"/>
      <c r="Y39" s="157"/>
      <c r="Z39" s="157"/>
      <c r="AA39" s="157">
        <v>1</v>
      </c>
      <c r="AB39" s="157"/>
      <c r="AC39" s="157">
        <v>1</v>
      </c>
      <c r="AD39" s="157">
        <v>1</v>
      </c>
      <c r="AE39" s="157">
        <v>1</v>
      </c>
      <c r="AF39" s="157">
        <v>1</v>
      </c>
      <c r="AG39" s="157">
        <v>1</v>
      </c>
      <c r="AH39" s="157">
        <v>2</v>
      </c>
      <c r="AI39" s="157">
        <v>2</v>
      </c>
      <c r="AJ39" s="157">
        <v>3</v>
      </c>
      <c r="AK39" s="157">
        <v>3</v>
      </c>
      <c r="AL39" s="157">
        <v>3</v>
      </c>
      <c r="AM39" s="157"/>
      <c r="AN39" s="157">
        <v>3</v>
      </c>
      <c r="AO39" s="157">
        <v>3</v>
      </c>
      <c r="AP39" s="157">
        <v>3</v>
      </c>
      <c r="AQ39" s="157">
        <v>3</v>
      </c>
      <c r="AR39" s="157">
        <v>3</v>
      </c>
      <c r="AS39" s="157"/>
      <c r="AT39" s="157"/>
      <c r="AU39" s="182"/>
      <c r="AV39" s="157">
        <v>1</v>
      </c>
      <c r="AW39" s="157">
        <v>2</v>
      </c>
      <c r="AX39" s="157">
        <v>2</v>
      </c>
      <c r="AY39" s="157">
        <v>2</v>
      </c>
      <c r="AZ39" s="157">
        <v>3</v>
      </c>
      <c r="BA39" s="157">
        <v>3</v>
      </c>
      <c r="BB39" s="157">
        <v>3</v>
      </c>
      <c r="BC39" s="157"/>
      <c r="BD39" s="183"/>
      <c r="BE39" s="15"/>
      <c r="BF39" s="15"/>
    </row>
    <row r="40" spans="1:58" s="118" customFormat="1" ht="21.75" customHeight="1" thickBot="1" x14ac:dyDescent="0.25">
      <c r="A40" s="672"/>
      <c r="B40" s="669"/>
      <c r="C40" s="359">
        <f>Tact_07</f>
        <v>0</v>
      </c>
      <c r="D40" s="360" t="str">
        <f>Tact_Gap_07</f>
        <v/>
      </c>
      <c r="E40" s="361"/>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1"/>
      <c r="AV40" s="362"/>
      <c r="AW40" s="362"/>
      <c r="AX40" s="362"/>
      <c r="AY40" s="362"/>
      <c r="AZ40" s="362"/>
      <c r="BA40" s="362"/>
      <c r="BB40" s="362"/>
      <c r="BC40" s="362"/>
      <c r="BD40" s="363"/>
      <c r="BE40" s="15"/>
      <c r="BF40" s="15"/>
    </row>
    <row r="41" spans="1:58" s="98" customFormat="1" ht="21.75" customHeight="1" x14ac:dyDescent="0.2">
      <c r="A41" s="673" t="s">
        <v>24</v>
      </c>
      <c r="B41" s="676" t="s">
        <v>6</v>
      </c>
      <c r="C41" s="364" t="str">
        <f>Mental_01</f>
        <v>Sport Confidence</v>
      </c>
      <c r="D41" s="344">
        <f>Mental_Gap_01</f>
        <v>0</v>
      </c>
      <c r="E41" s="262" t="s">
        <v>452</v>
      </c>
      <c r="F41" s="263" t="s">
        <v>452</v>
      </c>
      <c r="G41" s="263" t="s">
        <v>452</v>
      </c>
      <c r="H41" s="263" t="s">
        <v>452</v>
      </c>
      <c r="I41" s="263" t="s">
        <v>452</v>
      </c>
      <c r="J41" s="263" t="s">
        <v>452</v>
      </c>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2"/>
      <c r="AV41" s="263"/>
      <c r="AW41" s="263"/>
      <c r="AX41" s="263"/>
      <c r="AY41" s="263"/>
      <c r="AZ41" s="263"/>
      <c r="BA41" s="263"/>
      <c r="BB41" s="263"/>
      <c r="BC41" s="263"/>
      <c r="BD41" s="264"/>
      <c r="BE41" s="15"/>
      <c r="BF41" s="15"/>
    </row>
    <row r="42" spans="1:58" s="97" customFormat="1" ht="21.75" customHeight="1" x14ac:dyDescent="0.2">
      <c r="A42" s="673"/>
      <c r="B42" s="676"/>
      <c r="C42" s="364" t="str">
        <f>Mental_02</f>
        <v>Emotional Regulation</v>
      </c>
      <c r="D42" s="344">
        <f>Mental_Gap_02</f>
        <v>2</v>
      </c>
      <c r="E42" s="262"/>
      <c r="F42" s="263"/>
      <c r="G42" s="263"/>
      <c r="H42" s="263"/>
      <c r="I42" s="263"/>
      <c r="J42" s="263"/>
      <c r="K42" s="263"/>
      <c r="L42" s="263"/>
      <c r="M42" s="263"/>
      <c r="N42" s="263"/>
      <c r="O42" s="263"/>
      <c r="P42" s="263"/>
      <c r="Q42" s="263"/>
      <c r="R42" s="263" t="s">
        <v>452</v>
      </c>
      <c r="S42" s="263" t="s">
        <v>452</v>
      </c>
      <c r="T42" s="263" t="s">
        <v>452</v>
      </c>
      <c r="U42" s="263" t="s">
        <v>452</v>
      </c>
      <c r="V42" s="263"/>
      <c r="W42" s="263"/>
      <c r="X42" s="263"/>
      <c r="Y42" s="263" t="s">
        <v>452</v>
      </c>
      <c r="Z42" s="263" t="s">
        <v>452</v>
      </c>
      <c r="AA42" s="263" t="s">
        <v>452</v>
      </c>
      <c r="AB42" s="263"/>
      <c r="AC42" s="263"/>
      <c r="AD42" s="263"/>
      <c r="AE42" s="263" t="s">
        <v>452</v>
      </c>
      <c r="AF42" s="263" t="s">
        <v>452</v>
      </c>
      <c r="AG42" s="263" t="s">
        <v>452</v>
      </c>
      <c r="AH42" s="263"/>
      <c r="AI42" s="263"/>
      <c r="AJ42" s="263"/>
      <c r="AK42" s="263"/>
      <c r="AL42" s="263"/>
      <c r="AM42" s="263"/>
      <c r="AN42" s="263"/>
      <c r="AO42" s="263"/>
      <c r="AP42" s="263" t="s">
        <v>452</v>
      </c>
      <c r="AQ42" s="263" t="s">
        <v>452</v>
      </c>
      <c r="AR42" s="263" t="s">
        <v>452</v>
      </c>
      <c r="AS42" s="263"/>
      <c r="AT42" s="263"/>
      <c r="AU42" s="262"/>
      <c r="AV42" s="263"/>
      <c r="AW42" s="263"/>
      <c r="AX42" s="263"/>
      <c r="AY42" s="263"/>
      <c r="AZ42" s="263" t="s">
        <v>452</v>
      </c>
      <c r="BA42" s="263" t="s">
        <v>452</v>
      </c>
      <c r="BB42" s="263" t="s">
        <v>452</v>
      </c>
      <c r="BC42" s="263"/>
      <c r="BD42" s="264"/>
      <c r="BE42" s="15"/>
      <c r="BF42" s="15"/>
    </row>
    <row r="43" spans="1:58" s="97" customFormat="1" ht="21.75" customHeight="1" x14ac:dyDescent="0.2">
      <c r="A43" s="673"/>
      <c r="B43" s="676"/>
      <c r="C43" s="364" t="str">
        <f>Mental_03</f>
        <v>Imagery</v>
      </c>
      <c r="D43" s="344">
        <f>Mental_Gap_03</f>
        <v>2</v>
      </c>
      <c r="E43" s="262"/>
      <c r="F43" s="263"/>
      <c r="G43" s="263"/>
      <c r="H43" s="263"/>
      <c r="I43" s="263" t="s">
        <v>452</v>
      </c>
      <c r="J43" s="263" t="s">
        <v>452</v>
      </c>
      <c r="K43" s="263" t="s">
        <v>452</v>
      </c>
      <c r="L43" s="263" t="s">
        <v>452</v>
      </c>
      <c r="M43" s="263" t="s">
        <v>452</v>
      </c>
      <c r="N43" s="263" t="s">
        <v>452</v>
      </c>
      <c r="O43" s="263" t="s">
        <v>452</v>
      </c>
      <c r="P43" s="263" t="s">
        <v>452</v>
      </c>
      <c r="Q43" s="263" t="s">
        <v>452</v>
      </c>
      <c r="R43" s="263" t="s">
        <v>452</v>
      </c>
      <c r="S43" s="263" t="s">
        <v>452</v>
      </c>
      <c r="T43" s="263" t="s">
        <v>452</v>
      </c>
      <c r="U43" s="263" t="s">
        <v>452</v>
      </c>
      <c r="V43" s="263"/>
      <c r="W43" s="263"/>
      <c r="X43" s="263"/>
      <c r="Y43" s="263"/>
      <c r="Z43" s="263"/>
      <c r="AA43" s="263"/>
      <c r="AB43" s="263"/>
      <c r="AC43" s="263"/>
      <c r="AD43" s="263"/>
      <c r="AE43" s="263"/>
      <c r="AF43" s="263"/>
      <c r="AG43" s="263"/>
      <c r="AH43" s="263" t="s">
        <v>452</v>
      </c>
      <c r="AI43" s="263" t="s">
        <v>452</v>
      </c>
      <c r="AJ43" s="263" t="s">
        <v>452</v>
      </c>
      <c r="AK43" s="263" t="s">
        <v>452</v>
      </c>
      <c r="AL43" s="263"/>
      <c r="AM43" s="263"/>
      <c r="AN43" s="263"/>
      <c r="AO43" s="263" t="s">
        <v>452</v>
      </c>
      <c r="AP43" s="263" t="s">
        <v>452</v>
      </c>
      <c r="AQ43" s="263" t="s">
        <v>452</v>
      </c>
      <c r="AR43" s="263" t="s">
        <v>452</v>
      </c>
      <c r="AS43" s="263"/>
      <c r="AT43" s="263"/>
      <c r="AU43" s="262"/>
      <c r="AV43" s="263"/>
      <c r="AW43" s="263"/>
      <c r="AX43" s="263"/>
      <c r="AY43" s="263" t="s">
        <v>452</v>
      </c>
      <c r="AZ43" s="263" t="s">
        <v>452</v>
      </c>
      <c r="BA43" s="263" t="s">
        <v>452</v>
      </c>
      <c r="BB43" s="263" t="s">
        <v>452</v>
      </c>
      <c r="BC43" s="263"/>
      <c r="BD43" s="264"/>
      <c r="BE43" s="15"/>
      <c r="BF43" s="15"/>
    </row>
    <row r="44" spans="1:58" s="97" customFormat="1" ht="21.75" customHeight="1" x14ac:dyDescent="0.2">
      <c r="A44" s="673"/>
      <c r="B44" s="676"/>
      <c r="C44" s="364" t="str">
        <f>Mental_04</f>
        <v>Arousal Regulation</v>
      </c>
      <c r="D44" s="344">
        <f>Mental_Gap_04</f>
        <v>1</v>
      </c>
      <c r="E44" s="262"/>
      <c r="F44" s="263"/>
      <c r="G44" s="263"/>
      <c r="H44" s="263"/>
      <c r="I44" s="263"/>
      <c r="J44" s="263"/>
      <c r="K44" s="263"/>
      <c r="L44" s="263"/>
      <c r="M44" s="263"/>
      <c r="N44" s="263"/>
      <c r="O44" s="263"/>
      <c r="P44" s="263"/>
      <c r="Q44" s="263"/>
      <c r="R44" s="263" t="s">
        <v>452</v>
      </c>
      <c r="S44" s="263" t="s">
        <v>452</v>
      </c>
      <c r="T44" s="263" t="s">
        <v>452</v>
      </c>
      <c r="U44" s="263" t="s">
        <v>452</v>
      </c>
      <c r="V44" s="263"/>
      <c r="W44" s="263"/>
      <c r="X44" s="263"/>
      <c r="Y44" s="263" t="s">
        <v>452</v>
      </c>
      <c r="Z44" s="263" t="s">
        <v>452</v>
      </c>
      <c r="AA44" s="263" t="s">
        <v>452</v>
      </c>
      <c r="AB44" s="263"/>
      <c r="AC44" s="263"/>
      <c r="AD44" s="263"/>
      <c r="AE44" s="263" t="s">
        <v>452</v>
      </c>
      <c r="AF44" s="263" t="s">
        <v>452</v>
      </c>
      <c r="AG44" s="263" t="s">
        <v>452</v>
      </c>
      <c r="AH44" s="263"/>
      <c r="AI44" s="263"/>
      <c r="AJ44" s="263"/>
      <c r="AK44" s="263"/>
      <c r="AL44" s="263"/>
      <c r="AM44" s="263"/>
      <c r="AN44" s="263"/>
      <c r="AO44" s="263"/>
      <c r="AP44" s="263" t="s">
        <v>452</v>
      </c>
      <c r="AQ44" s="263" t="s">
        <v>452</v>
      </c>
      <c r="AR44" s="263" t="s">
        <v>452</v>
      </c>
      <c r="AS44" s="263"/>
      <c r="AT44" s="263"/>
      <c r="AU44" s="262"/>
      <c r="AV44" s="263"/>
      <c r="AW44" s="263"/>
      <c r="AX44" s="263"/>
      <c r="AY44" s="263"/>
      <c r="AZ44" s="263" t="s">
        <v>452</v>
      </c>
      <c r="BA44" s="263" t="s">
        <v>452</v>
      </c>
      <c r="BB44" s="263" t="s">
        <v>452</v>
      </c>
      <c r="BC44" s="263"/>
      <c r="BD44" s="264"/>
      <c r="BE44" s="15"/>
      <c r="BF44" s="15"/>
    </row>
    <row r="45" spans="1:58" s="97" customFormat="1" ht="21.75" customHeight="1" x14ac:dyDescent="0.2">
      <c r="A45" s="673"/>
      <c r="B45" s="676"/>
      <c r="C45" s="364" t="str">
        <f>Mental_05</f>
        <v>Attentional Control</v>
      </c>
      <c r="D45" s="344">
        <f>Mental_Gap_05</f>
        <v>2</v>
      </c>
      <c r="E45" s="262"/>
      <c r="F45" s="263"/>
      <c r="G45" s="263"/>
      <c r="H45" s="263"/>
      <c r="I45" s="263" t="s">
        <v>452</v>
      </c>
      <c r="J45" s="263" t="s">
        <v>452</v>
      </c>
      <c r="K45" s="263" t="s">
        <v>452</v>
      </c>
      <c r="L45" s="263" t="s">
        <v>452</v>
      </c>
      <c r="M45" s="263" t="s">
        <v>452</v>
      </c>
      <c r="N45" s="263" t="s">
        <v>452</v>
      </c>
      <c r="O45" s="263" t="s">
        <v>452</v>
      </c>
      <c r="P45" s="263"/>
      <c r="Q45" s="263"/>
      <c r="R45" s="263"/>
      <c r="S45" s="263"/>
      <c r="T45" s="263"/>
      <c r="U45" s="263"/>
      <c r="V45" s="260"/>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2"/>
      <c r="AV45" s="263"/>
      <c r="AW45" s="263"/>
      <c r="AX45" s="263"/>
      <c r="AY45" s="263"/>
      <c r="AZ45" s="263"/>
      <c r="BA45" s="263"/>
      <c r="BB45" s="263"/>
      <c r="BC45" s="263"/>
      <c r="BD45" s="264"/>
      <c r="BE45" s="15"/>
      <c r="BF45" s="15"/>
    </row>
    <row r="46" spans="1:58" s="118" customFormat="1" ht="21.75" customHeight="1" x14ac:dyDescent="0.2">
      <c r="A46" s="673"/>
      <c r="B46" s="676"/>
      <c r="C46" s="365" t="str">
        <f>Mental_06</f>
        <v>Refocus</v>
      </c>
      <c r="D46" s="366">
        <f>Mental_Gap_06</f>
        <v>3</v>
      </c>
      <c r="E46" s="265"/>
      <c r="F46" s="266"/>
      <c r="G46" s="266"/>
      <c r="H46" s="266"/>
      <c r="I46" s="266"/>
      <c r="J46" s="266"/>
      <c r="K46" s="266"/>
      <c r="L46" s="266"/>
      <c r="M46" s="266"/>
      <c r="N46" s="266"/>
      <c r="O46" s="266"/>
      <c r="P46" s="266" t="s">
        <v>452</v>
      </c>
      <c r="Q46" s="266" t="s">
        <v>452</v>
      </c>
      <c r="R46" s="266" t="s">
        <v>452</v>
      </c>
      <c r="S46" s="266" t="s">
        <v>452</v>
      </c>
      <c r="T46" s="266"/>
      <c r="U46" s="266"/>
      <c r="V46" s="267" t="s">
        <v>452</v>
      </c>
      <c r="W46" s="266" t="s">
        <v>452</v>
      </c>
      <c r="X46" s="266" t="s">
        <v>452</v>
      </c>
      <c r="Y46" s="266"/>
      <c r="Z46" s="266"/>
      <c r="AA46" s="266"/>
      <c r="AB46" s="266"/>
      <c r="AC46" s="266" t="s">
        <v>452</v>
      </c>
      <c r="AD46" s="266" t="s">
        <v>452</v>
      </c>
      <c r="AE46" s="266"/>
      <c r="AF46" s="266"/>
      <c r="AG46" s="266"/>
      <c r="AH46" s="266"/>
      <c r="AI46" s="266"/>
      <c r="AJ46" s="266" t="s">
        <v>452</v>
      </c>
      <c r="AK46" s="266" t="s">
        <v>452</v>
      </c>
      <c r="AL46" s="266" t="s">
        <v>452</v>
      </c>
      <c r="AM46" s="266"/>
      <c r="AN46" s="266"/>
      <c r="AO46" s="266"/>
      <c r="AP46" s="266"/>
      <c r="AQ46" s="266"/>
      <c r="AR46" s="266"/>
      <c r="AS46" s="266"/>
      <c r="AT46" s="266"/>
      <c r="AU46" s="265"/>
      <c r="AV46" s="266"/>
      <c r="AW46" s="266"/>
      <c r="AX46" s="266"/>
      <c r="AY46" s="266"/>
      <c r="AZ46" s="266"/>
      <c r="BA46" s="266"/>
      <c r="BB46" s="266"/>
      <c r="BC46" s="266"/>
      <c r="BD46" s="268"/>
      <c r="BE46" s="15"/>
      <c r="BF46" s="15"/>
    </row>
    <row r="47" spans="1:58" s="118" customFormat="1" ht="21.75" customHeight="1" thickBot="1" x14ac:dyDescent="0.25">
      <c r="A47" s="673"/>
      <c r="B47" s="677"/>
      <c r="C47" s="349">
        <f>Mental_07</f>
        <v>0</v>
      </c>
      <c r="D47" s="348" t="str">
        <f>Mental_Gap_07</f>
        <v/>
      </c>
      <c r="E47" s="269"/>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9"/>
      <c r="AV47" s="267"/>
      <c r="AW47" s="267"/>
      <c r="AX47" s="267"/>
      <c r="AY47" s="267"/>
      <c r="AZ47" s="267"/>
      <c r="BA47" s="267"/>
      <c r="BB47" s="267"/>
      <c r="BC47" s="267"/>
      <c r="BD47" s="270"/>
      <c r="BE47" s="15"/>
      <c r="BF47" s="15"/>
    </row>
    <row r="48" spans="1:58" ht="21.75" customHeight="1" x14ac:dyDescent="0.2">
      <c r="A48" s="673"/>
      <c r="B48" s="675" t="s">
        <v>1</v>
      </c>
      <c r="C48" s="339" t="str">
        <f>Equip_01</f>
        <v>Air Gun</v>
      </c>
      <c r="D48" s="231">
        <f>Equip_Gap_01</f>
        <v>0</v>
      </c>
      <c r="E48" s="271" t="s">
        <v>452</v>
      </c>
      <c r="F48" s="272" t="s">
        <v>452</v>
      </c>
      <c r="G48" s="272"/>
      <c r="H48" s="272"/>
      <c r="I48" s="272"/>
      <c r="J48" s="272"/>
      <c r="K48" s="272"/>
      <c r="L48" s="272"/>
      <c r="M48" s="272"/>
      <c r="N48" s="272"/>
      <c r="O48" s="272"/>
      <c r="P48" s="272"/>
      <c r="Q48" s="272"/>
      <c r="R48" s="272" t="s">
        <v>452</v>
      </c>
      <c r="S48" s="272"/>
      <c r="T48" s="272"/>
      <c r="U48" s="272"/>
      <c r="V48" s="272"/>
      <c r="W48" s="272"/>
      <c r="X48" s="272"/>
      <c r="Y48" s="272" t="s">
        <v>452</v>
      </c>
      <c r="Z48" s="272"/>
      <c r="AA48" s="272"/>
      <c r="AB48" s="272"/>
      <c r="AC48" s="272"/>
      <c r="AD48" s="272"/>
      <c r="AE48" s="272" t="s">
        <v>452</v>
      </c>
      <c r="AF48" s="272"/>
      <c r="AG48" s="272"/>
      <c r="AH48" s="272"/>
      <c r="AI48" s="272"/>
      <c r="AJ48" s="272"/>
      <c r="AK48" s="272"/>
      <c r="AL48" s="272"/>
      <c r="AM48" s="272"/>
      <c r="AN48" s="272"/>
      <c r="AO48" s="272"/>
      <c r="AP48" s="272" t="s">
        <v>452</v>
      </c>
      <c r="AQ48" s="272"/>
      <c r="AR48" s="272"/>
      <c r="AS48" s="272"/>
      <c r="AT48" s="272"/>
      <c r="AU48" s="271"/>
      <c r="AV48" s="272"/>
      <c r="AW48" s="272"/>
      <c r="AX48" s="272"/>
      <c r="AY48" s="272"/>
      <c r="AZ48" s="272" t="s">
        <v>452</v>
      </c>
      <c r="BA48" s="272"/>
      <c r="BB48" s="272"/>
      <c r="BC48" s="272"/>
      <c r="BD48" s="273"/>
      <c r="BE48" s="15"/>
      <c r="BF48" s="15"/>
    </row>
    <row r="49" spans="1:58" s="98" customFormat="1" ht="21.75" customHeight="1" x14ac:dyDescent="0.2">
      <c r="A49" s="673"/>
      <c r="B49" s="676"/>
      <c r="C49" s="340" t="str">
        <f>Equip_02</f>
        <v>Pellets</v>
      </c>
      <c r="D49" s="227">
        <f>Equip_Gap_02</f>
        <v>0</v>
      </c>
      <c r="E49" s="262" t="s">
        <v>452</v>
      </c>
      <c r="F49" s="263"/>
      <c r="G49" s="263"/>
      <c r="H49" s="263"/>
      <c r="I49" s="263"/>
      <c r="J49" s="263"/>
      <c r="K49" s="263"/>
      <c r="L49" s="263"/>
      <c r="M49" s="263"/>
      <c r="N49" s="263"/>
      <c r="O49" s="263"/>
      <c r="P49" s="263"/>
      <c r="Q49" s="263"/>
      <c r="R49" s="263" t="s">
        <v>452</v>
      </c>
      <c r="S49" s="263"/>
      <c r="T49" s="263"/>
      <c r="U49" s="263"/>
      <c r="V49" s="263"/>
      <c r="W49" s="263"/>
      <c r="X49" s="263"/>
      <c r="Y49" s="263" t="s">
        <v>452</v>
      </c>
      <c r="Z49" s="263"/>
      <c r="AA49" s="263"/>
      <c r="AB49" s="263"/>
      <c r="AC49" s="263"/>
      <c r="AD49" s="263"/>
      <c r="AE49" s="263" t="s">
        <v>452</v>
      </c>
      <c r="AF49" s="263"/>
      <c r="AG49" s="263"/>
      <c r="AH49" s="263"/>
      <c r="AI49" s="263"/>
      <c r="AJ49" s="263"/>
      <c r="AK49" s="263"/>
      <c r="AL49" s="263"/>
      <c r="AM49" s="263"/>
      <c r="AN49" s="263"/>
      <c r="AO49" s="263"/>
      <c r="AP49" s="263" t="s">
        <v>452</v>
      </c>
      <c r="AQ49" s="263"/>
      <c r="AR49" s="263"/>
      <c r="AS49" s="263"/>
      <c r="AT49" s="263"/>
      <c r="AU49" s="262"/>
      <c r="AV49" s="263"/>
      <c r="AW49" s="263"/>
      <c r="AX49" s="263"/>
      <c r="AY49" s="263"/>
      <c r="AZ49" s="263" t="s">
        <v>452</v>
      </c>
      <c r="BA49" s="263"/>
      <c r="BB49" s="263"/>
      <c r="BC49" s="263"/>
      <c r="BD49" s="264"/>
      <c r="BE49" s="15"/>
      <c r="BF49" s="15"/>
    </row>
    <row r="50" spans="1:58" s="98" customFormat="1" ht="21.75" customHeight="1" x14ac:dyDescent="0.2">
      <c r="A50" s="673"/>
      <c r="B50" s="676"/>
      <c r="C50" s="341" t="str">
        <f>Equip_03</f>
        <v>Small Bore</v>
      </c>
      <c r="D50" s="227">
        <f>Equip_Gap_03</f>
        <v>0</v>
      </c>
      <c r="E50" s="262" t="s">
        <v>452</v>
      </c>
      <c r="F50" s="263" t="s">
        <v>452</v>
      </c>
      <c r="G50" s="263"/>
      <c r="H50" s="263"/>
      <c r="I50" s="263"/>
      <c r="J50" s="263"/>
      <c r="K50" s="263"/>
      <c r="L50" s="263"/>
      <c r="M50" s="263"/>
      <c r="N50" s="263"/>
      <c r="O50" s="263"/>
      <c r="P50" s="263"/>
      <c r="Q50" s="263"/>
      <c r="R50" s="263" t="s">
        <v>452</v>
      </c>
      <c r="S50" s="263"/>
      <c r="T50" s="263"/>
      <c r="U50" s="263"/>
      <c r="V50" s="263"/>
      <c r="W50" s="263"/>
      <c r="X50" s="263"/>
      <c r="Y50" s="263" t="s">
        <v>452</v>
      </c>
      <c r="Z50" s="263"/>
      <c r="AA50" s="263"/>
      <c r="AB50" s="263"/>
      <c r="AC50" s="263"/>
      <c r="AD50" s="263"/>
      <c r="AE50" s="263" t="s">
        <v>452</v>
      </c>
      <c r="AF50" s="263"/>
      <c r="AG50" s="263"/>
      <c r="AH50" s="263"/>
      <c r="AI50" s="263"/>
      <c r="AJ50" s="263"/>
      <c r="AK50" s="263"/>
      <c r="AL50" s="263"/>
      <c r="AM50" s="263"/>
      <c r="AN50" s="263"/>
      <c r="AO50" s="263"/>
      <c r="AP50" s="263" t="s">
        <v>452</v>
      </c>
      <c r="AQ50" s="263"/>
      <c r="AR50" s="263"/>
      <c r="AS50" s="263"/>
      <c r="AT50" s="263"/>
      <c r="AU50" s="262"/>
      <c r="AV50" s="263"/>
      <c r="AW50" s="263"/>
      <c r="AX50" s="263"/>
      <c r="AY50" s="263"/>
      <c r="AZ50" s="263" t="s">
        <v>452</v>
      </c>
      <c r="BA50" s="263"/>
      <c r="BB50" s="263"/>
      <c r="BC50" s="263"/>
      <c r="BD50" s="264"/>
      <c r="BE50" s="15"/>
      <c r="BF50" s="15"/>
    </row>
    <row r="51" spans="1:58" s="98" customFormat="1" ht="21.75" customHeight="1" x14ac:dyDescent="0.2">
      <c r="A51" s="673"/>
      <c r="B51" s="676"/>
      <c r="C51" s="341" t="str">
        <f>Equip_04</f>
        <v>Cartridges, 0.22</v>
      </c>
      <c r="D51" s="227">
        <f>Equip_Gap_04</f>
        <v>2</v>
      </c>
      <c r="E51" s="262"/>
      <c r="F51" s="263" t="s">
        <v>452</v>
      </c>
      <c r="G51" s="263"/>
      <c r="H51" s="263"/>
      <c r="I51" s="263"/>
      <c r="J51" s="263"/>
      <c r="K51" s="263"/>
      <c r="L51" s="263"/>
      <c r="M51" s="263"/>
      <c r="N51" s="263"/>
      <c r="O51" s="263"/>
      <c r="P51" s="263"/>
      <c r="Q51" s="263"/>
      <c r="R51" s="263" t="s">
        <v>452</v>
      </c>
      <c r="S51" s="263"/>
      <c r="T51" s="263"/>
      <c r="U51" s="263"/>
      <c r="V51" s="263"/>
      <c r="W51" s="263"/>
      <c r="X51" s="263"/>
      <c r="Y51" s="263" t="s">
        <v>452</v>
      </c>
      <c r="Z51" s="263"/>
      <c r="AA51" s="263"/>
      <c r="AB51" s="263"/>
      <c r="AC51" s="263"/>
      <c r="AD51" s="263"/>
      <c r="AE51" s="263" t="s">
        <v>452</v>
      </c>
      <c r="AF51" s="263"/>
      <c r="AG51" s="263"/>
      <c r="AH51" s="263"/>
      <c r="AI51" s="263"/>
      <c r="AJ51" s="263"/>
      <c r="AK51" s="263"/>
      <c r="AL51" s="263"/>
      <c r="AM51" s="263"/>
      <c r="AN51" s="263"/>
      <c r="AO51" s="263"/>
      <c r="AP51" s="263" t="s">
        <v>452</v>
      </c>
      <c r="AQ51" s="263"/>
      <c r="AR51" s="263"/>
      <c r="AS51" s="263"/>
      <c r="AT51" s="263"/>
      <c r="AU51" s="262"/>
      <c r="AV51" s="263"/>
      <c r="AW51" s="263"/>
      <c r="AX51" s="263"/>
      <c r="AY51" s="263"/>
      <c r="AZ51" s="263" t="s">
        <v>452</v>
      </c>
      <c r="BA51" s="263"/>
      <c r="BB51" s="263"/>
      <c r="BC51" s="263"/>
      <c r="BD51" s="264"/>
      <c r="BE51" s="15"/>
      <c r="BF51" s="15"/>
    </row>
    <row r="52" spans="1:58" s="458" customFormat="1" ht="21.75" customHeight="1" x14ac:dyDescent="0.2">
      <c r="A52" s="673"/>
      <c r="B52" s="676"/>
      <c r="C52" s="497" t="str">
        <f>Equip_05</f>
        <v>Clothing</v>
      </c>
      <c r="D52" s="498">
        <f>Equip_Gap_05</f>
        <v>2</v>
      </c>
      <c r="E52" s="265" t="s">
        <v>452</v>
      </c>
      <c r="F52" s="266" t="s">
        <v>452</v>
      </c>
      <c r="G52" s="266"/>
      <c r="H52" s="266"/>
      <c r="I52" s="266"/>
      <c r="J52" s="266"/>
      <c r="K52" s="266"/>
      <c r="L52" s="266"/>
      <c r="M52" s="266"/>
      <c r="N52" s="266"/>
      <c r="O52" s="266"/>
      <c r="P52" s="266"/>
      <c r="Q52" s="266"/>
      <c r="R52" s="266" t="s">
        <v>452</v>
      </c>
      <c r="S52" s="266"/>
      <c r="T52" s="266"/>
      <c r="U52" s="266"/>
      <c r="V52" s="266"/>
      <c r="W52" s="266"/>
      <c r="X52" s="266"/>
      <c r="Y52" s="266" t="s">
        <v>452</v>
      </c>
      <c r="Z52" s="266"/>
      <c r="AA52" s="266"/>
      <c r="AB52" s="266"/>
      <c r="AC52" s="266"/>
      <c r="AD52" s="266"/>
      <c r="AE52" s="266" t="s">
        <v>452</v>
      </c>
      <c r="AF52" s="266"/>
      <c r="AG52" s="266"/>
      <c r="AH52" s="266"/>
      <c r="AI52" s="266"/>
      <c r="AJ52" s="266"/>
      <c r="AK52" s="266"/>
      <c r="AL52" s="266"/>
      <c r="AM52" s="266"/>
      <c r="AN52" s="266"/>
      <c r="AO52" s="266"/>
      <c r="AP52" s="266" t="s">
        <v>452</v>
      </c>
      <c r="AQ52" s="266"/>
      <c r="AR52" s="266"/>
      <c r="AS52" s="266"/>
      <c r="AT52" s="266"/>
      <c r="AU52" s="265"/>
      <c r="AV52" s="266"/>
      <c r="AW52" s="266"/>
      <c r="AX52" s="266"/>
      <c r="AY52" s="266"/>
      <c r="AZ52" s="266" t="s">
        <v>452</v>
      </c>
      <c r="BA52" s="266"/>
      <c r="BB52" s="266"/>
      <c r="BC52" s="266"/>
      <c r="BD52" s="268"/>
      <c r="BE52" s="15"/>
      <c r="BF52" s="15"/>
    </row>
    <row r="53" spans="1:58" s="118" customFormat="1" ht="21.75" customHeight="1" thickBot="1" x14ac:dyDescent="0.25">
      <c r="A53" s="673"/>
      <c r="B53" s="677"/>
      <c r="C53" s="342" t="str">
        <f>Equip_06</f>
        <v xml:space="preserve">Sights </v>
      </c>
      <c r="D53" s="229">
        <f>Equip_Gap_06</f>
        <v>0</v>
      </c>
      <c r="E53" s="269"/>
      <c r="F53" s="267"/>
      <c r="G53" s="267"/>
      <c r="H53" s="267"/>
      <c r="I53" s="267" t="s">
        <v>452</v>
      </c>
      <c r="J53" s="267"/>
      <c r="K53" s="267"/>
      <c r="L53" s="267"/>
      <c r="M53" s="267"/>
      <c r="N53" s="267"/>
      <c r="O53" s="267"/>
      <c r="P53" s="267"/>
      <c r="Q53" s="267"/>
      <c r="R53" s="267" t="s">
        <v>452</v>
      </c>
      <c r="S53" s="267"/>
      <c r="T53" s="267"/>
      <c r="U53" s="267"/>
      <c r="V53" s="267"/>
      <c r="W53" s="267"/>
      <c r="X53" s="267"/>
      <c r="Y53" s="267" t="s">
        <v>452</v>
      </c>
      <c r="Z53" s="267"/>
      <c r="AA53" s="267"/>
      <c r="AB53" s="267"/>
      <c r="AC53" s="267"/>
      <c r="AD53" s="267"/>
      <c r="AE53" s="267" t="s">
        <v>452</v>
      </c>
      <c r="AF53" s="267"/>
      <c r="AG53" s="267"/>
      <c r="AH53" s="267"/>
      <c r="AI53" s="267"/>
      <c r="AJ53" s="267"/>
      <c r="AK53" s="267"/>
      <c r="AL53" s="267"/>
      <c r="AM53" s="267"/>
      <c r="AN53" s="267"/>
      <c r="AO53" s="267"/>
      <c r="AP53" s="267" t="s">
        <v>452</v>
      </c>
      <c r="AQ53" s="267"/>
      <c r="AR53" s="267"/>
      <c r="AS53" s="267"/>
      <c r="AT53" s="267"/>
      <c r="AU53" s="269"/>
      <c r="AV53" s="267"/>
      <c r="AW53" s="267"/>
      <c r="AX53" s="267"/>
      <c r="AY53" s="267"/>
      <c r="AZ53" s="267" t="s">
        <v>452</v>
      </c>
      <c r="BA53" s="267"/>
      <c r="BB53" s="267"/>
      <c r="BC53" s="267"/>
      <c r="BD53" s="270"/>
      <c r="BE53" s="15"/>
      <c r="BF53" s="15"/>
    </row>
    <row r="54" spans="1:58" ht="21.75" hidden="1" customHeight="1" x14ac:dyDescent="0.2">
      <c r="A54" s="673"/>
      <c r="B54" s="149" t="s">
        <v>7</v>
      </c>
      <c r="C54" s="339" t="s">
        <v>104</v>
      </c>
      <c r="D54" s="231"/>
      <c r="E54" s="271"/>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1"/>
      <c r="AV54" s="272"/>
      <c r="AW54" s="272"/>
      <c r="AX54" s="272"/>
      <c r="AY54" s="272"/>
      <c r="AZ54" s="272"/>
      <c r="BA54" s="272"/>
      <c r="BB54" s="272"/>
      <c r="BC54" s="272"/>
      <c r="BD54" s="273"/>
      <c r="BE54" s="15"/>
      <c r="BF54" s="15"/>
    </row>
    <row r="55" spans="1:58" ht="21.75" hidden="1" customHeight="1" x14ac:dyDescent="0.2">
      <c r="A55" s="673"/>
      <c r="B55" s="150" t="s">
        <v>2</v>
      </c>
      <c r="C55" s="341" t="s">
        <v>103</v>
      </c>
      <c r="D55" s="228"/>
      <c r="E55" s="259"/>
      <c r="F55" s="260"/>
      <c r="G55" s="260"/>
      <c r="H55" s="260"/>
      <c r="I55" s="260"/>
      <c r="J55" s="260"/>
      <c r="K55" s="260"/>
      <c r="L55" s="260"/>
      <c r="M55" s="260"/>
      <c r="N55" s="260"/>
      <c r="O55" s="260"/>
      <c r="P55" s="260"/>
      <c r="Q55" s="260"/>
      <c r="R55" s="260" t="s">
        <v>452</v>
      </c>
      <c r="S55" s="260"/>
      <c r="T55" s="260" t="s">
        <v>452</v>
      </c>
      <c r="U55" s="260" t="s">
        <v>452</v>
      </c>
      <c r="V55" s="260"/>
      <c r="W55" s="260"/>
      <c r="X55" s="260"/>
      <c r="Y55" s="260"/>
      <c r="Z55" s="260" t="s">
        <v>452</v>
      </c>
      <c r="AA55" s="260" t="s">
        <v>452</v>
      </c>
      <c r="AB55" s="260"/>
      <c r="AC55" s="260"/>
      <c r="AD55" s="260"/>
      <c r="AE55" s="260"/>
      <c r="AF55" s="260" t="s">
        <v>452</v>
      </c>
      <c r="AG55" s="260" t="s">
        <v>452</v>
      </c>
      <c r="AH55" s="260"/>
      <c r="AI55" s="260"/>
      <c r="AJ55" s="260"/>
      <c r="AK55" s="260"/>
      <c r="AL55" s="260"/>
      <c r="AM55" s="260"/>
      <c r="AN55" s="260"/>
      <c r="AO55" s="260"/>
      <c r="AP55" s="260"/>
      <c r="AQ55" s="260" t="s">
        <v>452</v>
      </c>
      <c r="AR55" s="260" t="s">
        <v>452</v>
      </c>
      <c r="AS55" s="260"/>
      <c r="AT55" s="260"/>
      <c r="AU55" s="259"/>
      <c r="AV55" s="260"/>
      <c r="AW55" s="260"/>
      <c r="AX55" s="260"/>
      <c r="AY55" s="260"/>
      <c r="AZ55" s="260"/>
      <c r="BA55" s="260" t="s">
        <v>452</v>
      </c>
      <c r="BB55" s="260" t="s">
        <v>452</v>
      </c>
      <c r="BC55" s="260"/>
      <c r="BD55" s="261"/>
      <c r="BE55" s="15"/>
      <c r="BF55" s="15"/>
    </row>
    <row r="56" spans="1:58" ht="21.75" hidden="1" customHeight="1" x14ac:dyDescent="0.2">
      <c r="A56" s="673"/>
      <c r="B56" s="150" t="s">
        <v>25</v>
      </c>
      <c r="C56" s="341" t="s">
        <v>357</v>
      </c>
      <c r="D56" s="228"/>
      <c r="E56" s="259" t="s">
        <v>452</v>
      </c>
      <c r="F56" s="260" t="s">
        <v>452</v>
      </c>
      <c r="G56" s="260" t="s">
        <v>452</v>
      </c>
      <c r="H56" s="260"/>
      <c r="I56" s="260" t="s">
        <v>452</v>
      </c>
      <c r="J56" s="260"/>
      <c r="K56" s="260"/>
      <c r="L56" s="260"/>
      <c r="M56" s="260"/>
      <c r="N56" s="260"/>
      <c r="O56" s="260"/>
      <c r="P56" s="260" t="s">
        <v>452</v>
      </c>
      <c r="Q56" s="260"/>
      <c r="R56" s="260"/>
      <c r="S56" s="260"/>
      <c r="T56" s="260"/>
      <c r="U56" s="260"/>
      <c r="V56" s="260"/>
      <c r="W56" s="260" t="s">
        <v>452</v>
      </c>
      <c r="X56" s="260"/>
      <c r="Y56" s="260"/>
      <c r="Z56" s="260"/>
      <c r="AA56" s="260"/>
      <c r="AB56" s="260"/>
      <c r="AC56" s="260" t="s">
        <v>452</v>
      </c>
      <c r="AD56" s="260"/>
      <c r="AE56" s="260"/>
      <c r="AF56" s="260"/>
      <c r="AG56" s="260"/>
      <c r="AH56" s="260"/>
      <c r="AI56" s="260"/>
      <c r="AJ56" s="260"/>
      <c r="AK56" s="260"/>
      <c r="AL56" s="260"/>
      <c r="AM56" s="260"/>
      <c r="AN56" s="260" t="s">
        <v>452</v>
      </c>
      <c r="AO56" s="260"/>
      <c r="AP56" s="260"/>
      <c r="AQ56" s="260"/>
      <c r="AR56" s="260"/>
      <c r="AS56" s="260"/>
      <c r="AT56" s="260"/>
      <c r="AU56" s="259"/>
      <c r="AV56" s="260" t="s">
        <v>452</v>
      </c>
      <c r="AW56" s="260" t="s">
        <v>452</v>
      </c>
      <c r="AX56" s="260"/>
      <c r="AY56" s="260"/>
      <c r="AZ56" s="260"/>
      <c r="BA56" s="260"/>
      <c r="BB56" s="260"/>
      <c r="BC56" s="260"/>
      <c r="BD56" s="261"/>
      <c r="BE56" s="15"/>
      <c r="BF56" s="15"/>
    </row>
    <row r="57" spans="1:58" s="118" customFormat="1" ht="21.75" hidden="1" customHeight="1" x14ac:dyDescent="0.2">
      <c r="A57" s="673"/>
      <c r="B57" s="212" t="s">
        <v>26</v>
      </c>
      <c r="C57" s="341" t="s">
        <v>453</v>
      </c>
      <c r="D57" s="228"/>
      <c r="E57" s="259" t="s">
        <v>452</v>
      </c>
      <c r="F57" s="260"/>
      <c r="G57" s="260"/>
      <c r="H57" s="260"/>
      <c r="I57" s="260"/>
      <c r="J57" s="260" t="s">
        <v>452</v>
      </c>
      <c r="K57" s="260"/>
      <c r="L57" s="260"/>
      <c r="M57" s="260"/>
      <c r="N57" s="260" t="s">
        <v>452</v>
      </c>
      <c r="O57" s="260"/>
      <c r="P57" s="260"/>
      <c r="Q57" s="260"/>
      <c r="R57" s="260" t="s">
        <v>452</v>
      </c>
      <c r="S57" s="260"/>
      <c r="T57" s="260"/>
      <c r="U57" s="260" t="s">
        <v>452</v>
      </c>
      <c r="V57" s="260"/>
      <c r="W57" s="260"/>
      <c r="X57" s="260" t="s">
        <v>452</v>
      </c>
      <c r="Y57" s="260"/>
      <c r="Z57" s="260"/>
      <c r="AA57" s="260" t="s">
        <v>452</v>
      </c>
      <c r="AB57" s="260"/>
      <c r="AC57" s="260"/>
      <c r="AD57" s="260"/>
      <c r="AE57" s="260"/>
      <c r="AF57" s="260" t="s">
        <v>452</v>
      </c>
      <c r="AG57" s="260"/>
      <c r="AH57" s="260"/>
      <c r="AI57" s="260"/>
      <c r="AJ57" s="260" t="s">
        <v>452</v>
      </c>
      <c r="AK57" s="260"/>
      <c r="AL57" s="260"/>
      <c r="AM57" s="260"/>
      <c r="AN57" s="260" t="s">
        <v>452</v>
      </c>
      <c r="AO57" s="260"/>
      <c r="AP57" s="260"/>
      <c r="AQ57" s="260"/>
      <c r="AR57" s="260" t="s">
        <v>452</v>
      </c>
      <c r="AS57" s="260"/>
      <c r="AT57" s="260"/>
      <c r="AU57" s="259"/>
      <c r="AV57" s="260"/>
      <c r="AW57" s="260" t="s">
        <v>452</v>
      </c>
      <c r="AX57" s="260"/>
      <c r="AY57" s="260"/>
      <c r="AZ57" s="260"/>
      <c r="BA57" s="260" t="s">
        <v>452</v>
      </c>
      <c r="BB57" s="260"/>
      <c r="BC57" s="260"/>
      <c r="BD57" s="261"/>
      <c r="BE57" s="15"/>
      <c r="BF57" s="15"/>
    </row>
    <row r="58" spans="1:58" ht="21.75" hidden="1" customHeight="1" thickBot="1" x14ac:dyDescent="0.25">
      <c r="A58" s="674"/>
      <c r="B58" s="151"/>
      <c r="C58" s="342"/>
      <c r="D58" s="230"/>
      <c r="E58" s="274"/>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4"/>
      <c r="AV58" s="275"/>
      <c r="AW58" s="275"/>
      <c r="AX58" s="275"/>
      <c r="AY58" s="275"/>
      <c r="AZ58" s="275"/>
      <c r="BA58" s="275"/>
      <c r="BB58" s="275"/>
      <c r="BC58" s="275"/>
      <c r="BD58" s="276"/>
      <c r="BE58" s="15"/>
      <c r="BF58" s="15"/>
    </row>
    <row r="59" spans="1:58" ht="21.75" hidden="1" customHeight="1" x14ac:dyDescent="0.2">
      <c r="A59" s="646" t="s">
        <v>168</v>
      </c>
      <c r="B59" s="647"/>
      <c r="C59" s="169" t="s">
        <v>3</v>
      </c>
      <c r="D59" s="222"/>
      <c r="E59" s="208">
        <f>IF(E$72 = 0,0,(E67/E$72)*100)</f>
        <v>33.802816901408448</v>
      </c>
      <c r="F59" s="208">
        <f t="shared" ref="F59:BD59" si="4">IF(F$72 = 0,0,(F67/F$72)*100)</f>
        <v>31.03448275862069</v>
      </c>
      <c r="G59" s="208">
        <f t="shared" si="4"/>
        <v>48.979591836734691</v>
      </c>
      <c r="H59" s="208">
        <f t="shared" si="4"/>
        <v>31.578947368421051</v>
      </c>
      <c r="I59" s="208">
        <f t="shared" si="4"/>
        <v>37.5</v>
      </c>
      <c r="J59" s="208">
        <f t="shared" si="4"/>
        <v>38.297872340425535</v>
      </c>
      <c r="K59" s="208">
        <f t="shared" si="4"/>
        <v>38.095238095238095</v>
      </c>
      <c r="L59" s="208">
        <f t="shared" si="4"/>
        <v>36</v>
      </c>
      <c r="M59" s="208">
        <f t="shared" si="4"/>
        <v>48.979591836734691</v>
      </c>
      <c r="N59" s="208">
        <f t="shared" si="4"/>
        <v>36</v>
      </c>
      <c r="O59" s="208">
        <f t="shared" si="4"/>
        <v>38.095238095238095</v>
      </c>
      <c r="P59" s="208">
        <f t="shared" si="4"/>
        <v>36</v>
      </c>
      <c r="Q59" s="208">
        <f t="shared" si="4"/>
        <v>48.979591836734691</v>
      </c>
      <c r="R59" s="208">
        <f t="shared" si="4"/>
        <v>23.684210526315788</v>
      </c>
      <c r="S59" s="208">
        <f t="shared" si="4"/>
        <v>61.53846153846154</v>
      </c>
      <c r="T59" s="208">
        <f t="shared" si="4"/>
        <v>26.666666666666668</v>
      </c>
      <c r="U59" s="208">
        <f t="shared" si="4"/>
        <v>32.432432432432435</v>
      </c>
      <c r="V59" s="208">
        <f t="shared" si="4"/>
        <v>68.571428571428569</v>
      </c>
      <c r="W59" s="208">
        <f t="shared" si="4"/>
        <v>31.578947368421051</v>
      </c>
      <c r="X59" s="208">
        <f t="shared" si="4"/>
        <v>36</v>
      </c>
      <c r="Y59" s="208">
        <f t="shared" si="4"/>
        <v>18.181818181818183</v>
      </c>
      <c r="Z59" s="208">
        <f t="shared" si="4"/>
        <v>38.70967741935484</v>
      </c>
      <c r="AA59" s="208">
        <f t="shared" si="4"/>
        <v>32.432432432432435</v>
      </c>
      <c r="AB59" s="208">
        <f t="shared" si="4"/>
        <v>100</v>
      </c>
      <c r="AC59" s="208">
        <f t="shared" si="4"/>
        <v>31.578947368421051</v>
      </c>
      <c r="AD59" s="208">
        <f t="shared" si="4"/>
        <v>25</v>
      </c>
      <c r="AE59" s="208">
        <f t="shared" si="4"/>
        <v>17.142857142857142</v>
      </c>
      <c r="AF59" s="208">
        <f t="shared" si="4"/>
        <v>48.648648648648653</v>
      </c>
      <c r="AG59" s="208">
        <f t="shared" si="4"/>
        <v>32.432432432432435</v>
      </c>
      <c r="AH59" s="208">
        <f t="shared" si="4"/>
        <v>68.571428571428569</v>
      </c>
      <c r="AI59" s="208">
        <f t="shared" si="4"/>
        <v>38.297872340425535</v>
      </c>
      <c r="AJ59" s="208">
        <f t="shared" si="4"/>
        <v>29.268292682926827</v>
      </c>
      <c r="AK59" s="208">
        <f t="shared" si="4"/>
        <v>54.54545454545454</v>
      </c>
      <c r="AL59" s="208">
        <f t="shared" si="4"/>
        <v>32.432432432432435</v>
      </c>
      <c r="AM59" s="208">
        <f t="shared" si="4"/>
        <v>100</v>
      </c>
      <c r="AN59" s="208">
        <f t="shared" si="4"/>
        <v>25.531914893617021</v>
      </c>
      <c r="AO59" s="208">
        <f t="shared" si="4"/>
        <v>27.27272727272727</v>
      </c>
      <c r="AP59" s="208">
        <f t="shared" si="4"/>
        <v>17.142857142857142</v>
      </c>
      <c r="AQ59" s="208">
        <f t="shared" si="4"/>
        <v>38.70967741935484</v>
      </c>
      <c r="AR59" s="208">
        <f t="shared" si="4"/>
        <v>29.268292682926827</v>
      </c>
      <c r="AS59" s="208">
        <f t="shared" si="4"/>
        <v>100</v>
      </c>
      <c r="AT59" s="208">
        <f t="shared" si="4"/>
        <v>100</v>
      </c>
      <c r="AU59" s="208">
        <f t="shared" si="4"/>
        <v>100</v>
      </c>
      <c r="AV59" s="208">
        <f t="shared" si="4"/>
        <v>25.531914893617021</v>
      </c>
      <c r="AW59" s="208">
        <f t="shared" si="4"/>
        <v>33.962264150943398</v>
      </c>
      <c r="AX59" s="208">
        <f t="shared" si="4"/>
        <v>25.531914893617021</v>
      </c>
      <c r="AY59" s="208">
        <f t="shared" si="4"/>
        <v>27.27272727272727</v>
      </c>
      <c r="AZ59" s="208">
        <f t="shared" si="4"/>
        <v>17.142857142857142</v>
      </c>
      <c r="BA59" s="208">
        <f t="shared" si="4"/>
        <v>48.648648648648653</v>
      </c>
      <c r="BB59" s="208">
        <f t="shared" si="4"/>
        <v>29.268292682926827</v>
      </c>
      <c r="BC59" s="208">
        <f t="shared" si="4"/>
        <v>0</v>
      </c>
      <c r="BD59" s="208">
        <f t="shared" si="4"/>
        <v>0</v>
      </c>
      <c r="BE59" s="15"/>
      <c r="BF59" s="15"/>
    </row>
    <row r="60" spans="1:58" ht="21.75" hidden="1" customHeight="1" x14ac:dyDescent="0.2">
      <c r="A60" s="648"/>
      <c r="B60" s="649"/>
      <c r="C60" s="207" t="s">
        <v>5</v>
      </c>
      <c r="D60" s="223"/>
      <c r="E60" s="209">
        <f>IF(E$72 = 0,0,(E68/E$72)*100)</f>
        <v>49.295774647887328</v>
      </c>
      <c r="F60" s="209">
        <f t="shared" ref="F60:BD60" si="5">IF(F$72 = 0,0,(F68/F$72)*100)</f>
        <v>48.275862068965516</v>
      </c>
      <c r="G60" s="209">
        <f t="shared" si="5"/>
        <v>42.857142857142854</v>
      </c>
      <c r="H60" s="209">
        <f t="shared" si="5"/>
        <v>61.403508771929829</v>
      </c>
      <c r="I60" s="209">
        <f t="shared" si="5"/>
        <v>31.25</v>
      </c>
      <c r="J60" s="209">
        <f t="shared" si="5"/>
        <v>27.659574468085108</v>
      </c>
      <c r="K60" s="209">
        <f t="shared" si="5"/>
        <v>42.857142857142854</v>
      </c>
      <c r="L60" s="209">
        <f t="shared" si="5"/>
        <v>40</v>
      </c>
      <c r="M60" s="209">
        <f t="shared" si="5"/>
        <v>26.530612244897959</v>
      </c>
      <c r="N60" s="209">
        <f t="shared" si="5"/>
        <v>40</v>
      </c>
      <c r="O60" s="209">
        <f t="shared" si="5"/>
        <v>36.507936507936506</v>
      </c>
      <c r="P60" s="209">
        <f t="shared" si="5"/>
        <v>32</v>
      </c>
      <c r="Q60" s="209">
        <f t="shared" si="5"/>
        <v>18.367346938775512</v>
      </c>
      <c r="R60" s="209">
        <f t="shared" si="5"/>
        <v>39.473684210526315</v>
      </c>
      <c r="S60" s="209">
        <f t="shared" si="5"/>
        <v>7.6923076923076925</v>
      </c>
      <c r="T60" s="209">
        <f t="shared" si="5"/>
        <v>20</v>
      </c>
      <c r="U60" s="209">
        <f t="shared" si="5"/>
        <v>2.7027027027027026</v>
      </c>
      <c r="V60" s="209">
        <f t="shared" si="5"/>
        <v>8.5714285714285712</v>
      </c>
      <c r="W60" s="209">
        <f t="shared" si="5"/>
        <v>40.350877192982452</v>
      </c>
      <c r="X60" s="209">
        <f t="shared" si="5"/>
        <v>32</v>
      </c>
      <c r="Y60" s="209">
        <f t="shared" si="5"/>
        <v>45.454545454545453</v>
      </c>
      <c r="Z60" s="209">
        <f t="shared" si="5"/>
        <v>9.67741935483871</v>
      </c>
      <c r="AA60" s="209">
        <f t="shared" si="5"/>
        <v>2.7027027027027026</v>
      </c>
      <c r="AB60" s="209">
        <f t="shared" si="5"/>
        <v>0</v>
      </c>
      <c r="AC60" s="209">
        <f t="shared" si="5"/>
        <v>33.333333333333329</v>
      </c>
      <c r="AD60" s="209">
        <f t="shared" si="5"/>
        <v>25</v>
      </c>
      <c r="AE60" s="209">
        <f t="shared" si="5"/>
        <v>25.714285714285712</v>
      </c>
      <c r="AF60" s="209">
        <f t="shared" si="5"/>
        <v>8.1081081081081088</v>
      </c>
      <c r="AG60" s="209">
        <f t="shared" si="5"/>
        <v>2.7027027027027026</v>
      </c>
      <c r="AH60" s="209">
        <f t="shared" si="5"/>
        <v>8.5714285714285712</v>
      </c>
      <c r="AI60" s="209">
        <f t="shared" si="5"/>
        <v>10.638297872340425</v>
      </c>
      <c r="AJ60" s="209">
        <f t="shared" si="5"/>
        <v>12.195121951219512</v>
      </c>
      <c r="AK60" s="209">
        <f t="shared" si="5"/>
        <v>9.0909090909090917</v>
      </c>
      <c r="AL60" s="209">
        <f t="shared" si="5"/>
        <v>13.513513513513514</v>
      </c>
      <c r="AM60" s="209">
        <f t="shared" si="5"/>
        <v>0</v>
      </c>
      <c r="AN60" s="209">
        <f t="shared" si="5"/>
        <v>14.893617021276595</v>
      </c>
      <c r="AO60" s="209">
        <f t="shared" si="5"/>
        <v>9.0909090909090917</v>
      </c>
      <c r="AP60" s="209">
        <f t="shared" si="5"/>
        <v>8.5714285714285712</v>
      </c>
      <c r="AQ60" s="209">
        <f t="shared" si="5"/>
        <v>9.67741935483871</v>
      </c>
      <c r="AR60" s="209">
        <f t="shared" si="5"/>
        <v>2.4390243902439024</v>
      </c>
      <c r="AS60" s="209">
        <f t="shared" si="5"/>
        <v>0</v>
      </c>
      <c r="AT60" s="209">
        <f t="shared" si="5"/>
        <v>0</v>
      </c>
      <c r="AU60" s="209">
        <f t="shared" si="5"/>
        <v>0</v>
      </c>
      <c r="AV60" s="209">
        <f t="shared" si="5"/>
        <v>23.404255319148938</v>
      </c>
      <c r="AW60" s="209">
        <f t="shared" si="5"/>
        <v>13.20754716981132</v>
      </c>
      <c r="AX60" s="209">
        <f t="shared" si="5"/>
        <v>14.893617021276595</v>
      </c>
      <c r="AY60" s="209">
        <f t="shared" si="5"/>
        <v>0</v>
      </c>
      <c r="AZ60" s="209">
        <f t="shared" si="5"/>
        <v>8.5714285714285712</v>
      </c>
      <c r="BA60" s="209">
        <f t="shared" si="5"/>
        <v>8.1081081081081088</v>
      </c>
      <c r="BB60" s="209">
        <f t="shared" si="5"/>
        <v>2.4390243902439024</v>
      </c>
      <c r="BC60" s="209">
        <f t="shared" si="5"/>
        <v>0</v>
      </c>
      <c r="BD60" s="209">
        <f t="shared" si="5"/>
        <v>0</v>
      </c>
      <c r="BE60" s="15"/>
      <c r="BF60" s="15"/>
    </row>
    <row r="61" spans="1:58" ht="21.75" hidden="1" customHeight="1" x14ac:dyDescent="0.2">
      <c r="A61" s="648"/>
      <c r="B61" s="649"/>
      <c r="C61" s="175" t="s">
        <v>169</v>
      </c>
      <c r="D61" s="223"/>
      <c r="E61" s="209">
        <f>IF(E$72 = 0,0,(E69/E$72)*100)</f>
        <v>0</v>
      </c>
      <c r="F61" s="209">
        <f t="shared" ref="F61:BD61" si="6">IF(F$72 = 0,0,(F69/F$72)*100)</f>
        <v>0</v>
      </c>
      <c r="G61" s="209">
        <f t="shared" si="6"/>
        <v>0</v>
      </c>
      <c r="H61" s="209">
        <f t="shared" si="6"/>
        <v>0</v>
      </c>
      <c r="I61" s="209">
        <f t="shared" si="6"/>
        <v>12.5</v>
      </c>
      <c r="J61" s="209">
        <f t="shared" si="6"/>
        <v>17.021276595744681</v>
      </c>
      <c r="K61" s="209">
        <f t="shared" si="6"/>
        <v>12.698412698412698</v>
      </c>
      <c r="L61" s="209">
        <f t="shared" si="6"/>
        <v>16</v>
      </c>
      <c r="M61" s="209">
        <f t="shared" si="6"/>
        <v>16.326530612244898</v>
      </c>
      <c r="N61" s="209">
        <f t="shared" si="6"/>
        <v>16</v>
      </c>
      <c r="O61" s="209">
        <f t="shared" si="6"/>
        <v>19.047619047619047</v>
      </c>
      <c r="P61" s="209">
        <f t="shared" si="6"/>
        <v>24</v>
      </c>
      <c r="Q61" s="209">
        <f t="shared" si="6"/>
        <v>24.489795918367346</v>
      </c>
      <c r="R61" s="209">
        <f t="shared" si="6"/>
        <v>15.789473684210526</v>
      </c>
      <c r="S61" s="209">
        <f t="shared" si="6"/>
        <v>10.256410256410255</v>
      </c>
      <c r="T61" s="209">
        <f t="shared" si="6"/>
        <v>26.666666666666668</v>
      </c>
      <c r="U61" s="209">
        <f t="shared" si="6"/>
        <v>54.054054054054056</v>
      </c>
      <c r="V61" s="209">
        <f t="shared" si="6"/>
        <v>11.428571428571429</v>
      </c>
      <c r="W61" s="209">
        <f t="shared" si="6"/>
        <v>21.052631578947366</v>
      </c>
      <c r="X61" s="209">
        <f t="shared" si="6"/>
        <v>24</v>
      </c>
      <c r="Y61" s="209">
        <f t="shared" si="6"/>
        <v>18.181818181818183</v>
      </c>
      <c r="Z61" s="209">
        <f t="shared" si="6"/>
        <v>12.903225806451612</v>
      </c>
      <c r="AA61" s="209">
        <f t="shared" si="6"/>
        <v>54.054054054054056</v>
      </c>
      <c r="AB61" s="209">
        <f t="shared" si="6"/>
        <v>0</v>
      </c>
      <c r="AC61" s="209">
        <f t="shared" si="6"/>
        <v>28.07017543859649</v>
      </c>
      <c r="AD61" s="209">
        <f t="shared" si="6"/>
        <v>33.333333333333329</v>
      </c>
      <c r="AE61" s="209">
        <f t="shared" si="6"/>
        <v>34.285714285714285</v>
      </c>
      <c r="AF61" s="209">
        <f t="shared" si="6"/>
        <v>10.810810810810811</v>
      </c>
      <c r="AG61" s="209">
        <f t="shared" si="6"/>
        <v>54.054054054054056</v>
      </c>
      <c r="AH61" s="209">
        <f t="shared" si="6"/>
        <v>11.428571428571429</v>
      </c>
      <c r="AI61" s="209">
        <f t="shared" si="6"/>
        <v>34.042553191489361</v>
      </c>
      <c r="AJ61" s="209">
        <f t="shared" si="6"/>
        <v>39.024390243902438</v>
      </c>
      <c r="AK61" s="209">
        <f t="shared" si="6"/>
        <v>12.121212121212121</v>
      </c>
      <c r="AL61" s="209">
        <f t="shared" si="6"/>
        <v>43.243243243243242</v>
      </c>
      <c r="AM61" s="209">
        <f t="shared" si="6"/>
        <v>0</v>
      </c>
      <c r="AN61" s="209">
        <f t="shared" si="6"/>
        <v>59.574468085106382</v>
      </c>
      <c r="AO61" s="209">
        <f t="shared" si="6"/>
        <v>54.54545454545454</v>
      </c>
      <c r="AP61" s="209">
        <f t="shared" si="6"/>
        <v>51.428571428571423</v>
      </c>
      <c r="AQ61" s="209">
        <f t="shared" si="6"/>
        <v>12.903225806451612</v>
      </c>
      <c r="AR61" s="209">
        <f t="shared" si="6"/>
        <v>48.780487804878049</v>
      </c>
      <c r="AS61" s="209">
        <f t="shared" si="6"/>
        <v>0</v>
      </c>
      <c r="AT61" s="209">
        <f t="shared" si="6"/>
        <v>0</v>
      </c>
      <c r="AU61" s="209">
        <f t="shared" si="6"/>
        <v>0</v>
      </c>
      <c r="AV61" s="209">
        <f t="shared" si="6"/>
        <v>51.063829787234042</v>
      </c>
      <c r="AW61" s="209">
        <f t="shared" si="6"/>
        <v>52.830188679245282</v>
      </c>
      <c r="AX61" s="209">
        <f t="shared" si="6"/>
        <v>59.574468085106382</v>
      </c>
      <c r="AY61" s="209">
        <f t="shared" si="6"/>
        <v>63.636363636363633</v>
      </c>
      <c r="AZ61" s="209">
        <f t="shared" si="6"/>
        <v>51.428571428571423</v>
      </c>
      <c r="BA61" s="209">
        <f t="shared" si="6"/>
        <v>10.810810810810811</v>
      </c>
      <c r="BB61" s="209">
        <f t="shared" si="6"/>
        <v>48.780487804878049</v>
      </c>
      <c r="BC61" s="209">
        <f t="shared" si="6"/>
        <v>0</v>
      </c>
      <c r="BD61" s="209">
        <f t="shared" si="6"/>
        <v>0</v>
      </c>
      <c r="BE61" s="15"/>
      <c r="BF61" s="15"/>
    </row>
    <row r="62" spans="1:58" ht="21.75" hidden="1" customHeight="1" x14ac:dyDescent="0.2">
      <c r="A62" s="648"/>
      <c r="B62" s="649"/>
      <c r="C62" s="175" t="s">
        <v>6</v>
      </c>
      <c r="D62" s="223"/>
      <c r="E62" s="209">
        <f>IF(E$72 = 0,0,(E70/E$72)*100)</f>
        <v>5.6338028169014089</v>
      </c>
      <c r="F62" s="209">
        <f t="shared" ref="F62:BD62" si="7">IF(F$72 = 0,0,(F70/F$72)*100)</f>
        <v>6.8965517241379306</v>
      </c>
      <c r="G62" s="209">
        <f t="shared" si="7"/>
        <v>8.1632653061224492</v>
      </c>
      <c r="H62" s="209">
        <f t="shared" si="7"/>
        <v>7.0175438596491224</v>
      </c>
      <c r="I62" s="209">
        <f t="shared" si="7"/>
        <v>12.5</v>
      </c>
      <c r="J62" s="209">
        <f t="shared" si="7"/>
        <v>17.021276595744681</v>
      </c>
      <c r="K62" s="209">
        <f t="shared" si="7"/>
        <v>6.3492063492063489</v>
      </c>
      <c r="L62" s="209">
        <f t="shared" si="7"/>
        <v>8</v>
      </c>
      <c r="M62" s="209">
        <f t="shared" si="7"/>
        <v>8.1632653061224492</v>
      </c>
      <c r="N62" s="209">
        <f t="shared" si="7"/>
        <v>8</v>
      </c>
      <c r="O62" s="209">
        <f t="shared" si="7"/>
        <v>6.3492063492063489</v>
      </c>
      <c r="P62" s="209">
        <f t="shared" si="7"/>
        <v>8</v>
      </c>
      <c r="Q62" s="209">
        <f t="shared" si="7"/>
        <v>8.1632653061224492</v>
      </c>
      <c r="R62" s="209">
        <f t="shared" si="7"/>
        <v>10.526315789473683</v>
      </c>
      <c r="S62" s="209">
        <f t="shared" si="7"/>
        <v>20.512820512820511</v>
      </c>
      <c r="T62" s="209">
        <f t="shared" si="7"/>
        <v>26.666666666666668</v>
      </c>
      <c r="U62" s="209">
        <f t="shared" si="7"/>
        <v>10.810810810810811</v>
      </c>
      <c r="V62" s="209">
        <f t="shared" si="7"/>
        <v>11.428571428571429</v>
      </c>
      <c r="W62" s="209">
        <f t="shared" si="7"/>
        <v>7.0175438596491224</v>
      </c>
      <c r="X62" s="209">
        <f t="shared" si="7"/>
        <v>8</v>
      </c>
      <c r="Y62" s="209">
        <f t="shared" si="7"/>
        <v>6.0606060606060606</v>
      </c>
      <c r="Z62" s="209">
        <f t="shared" si="7"/>
        <v>38.70967741935484</v>
      </c>
      <c r="AA62" s="209">
        <f t="shared" si="7"/>
        <v>10.810810810810811</v>
      </c>
      <c r="AB62" s="209">
        <f t="shared" si="7"/>
        <v>0</v>
      </c>
      <c r="AC62" s="209">
        <f t="shared" si="7"/>
        <v>7.0175438596491224</v>
      </c>
      <c r="AD62" s="209">
        <f t="shared" si="7"/>
        <v>16.666666666666664</v>
      </c>
      <c r="AE62" s="209">
        <f t="shared" si="7"/>
        <v>11.428571428571429</v>
      </c>
      <c r="AF62" s="209">
        <f t="shared" si="7"/>
        <v>32.432432432432435</v>
      </c>
      <c r="AG62" s="209">
        <f t="shared" si="7"/>
        <v>10.810810810810811</v>
      </c>
      <c r="AH62" s="209">
        <f t="shared" si="7"/>
        <v>11.428571428571429</v>
      </c>
      <c r="AI62" s="209">
        <f t="shared" si="7"/>
        <v>17.021276595744681</v>
      </c>
      <c r="AJ62" s="209">
        <f t="shared" si="7"/>
        <v>19.512195121951219</v>
      </c>
      <c r="AK62" s="209">
        <f t="shared" si="7"/>
        <v>24.242424242424242</v>
      </c>
      <c r="AL62" s="209">
        <f t="shared" si="7"/>
        <v>10.810810810810811</v>
      </c>
      <c r="AM62" s="209">
        <f t="shared" si="7"/>
        <v>0</v>
      </c>
      <c r="AN62" s="209">
        <f t="shared" si="7"/>
        <v>0</v>
      </c>
      <c r="AO62" s="209">
        <f t="shared" si="7"/>
        <v>9.0909090909090917</v>
      </c>
      <c r="AP62" s="209">
        <f t="shared" si="7"/>
        <v>11.428571428571429</v>
      </c>
      <c r="AQ62" s="209">
        <f t="shared" si="7"/>
        <v>38.70967741935484</v>
      </c>
      <c r="AR62" s="209">
        <f t="shared" si="7"/>
        <v>19.512195121951219</v>
      </c>
      <c r="AS62" s="209">
        <f t="shared" si="7"/>
        <v>0</v>
      </c>
      <c r="AT62" s="209">
        <f t="shared" si="7"/>
        <v>0</v>
      </c>
      <c r="AU62" s="209">
        <f t="shared" si="7"/>
        <v>0</v>
      </c>
      <c r="AV62" s="209">
        <f t="shared" si="7"/>
        <v>0</v>
      </c>
      <c r="AW62" s="209">
        <f t="shared" si="7"/>
        <v>0</v>
      </c>
      <c r="AX62" s="209">
        <f t="shared" si="7"/>
        <v>0</v>
      </c>
      <c r="AY62" s="209">
        <f t="shared" si="7"/>
        <v>9.0909090909090917</v>
      </c>
      <c r="AZ62" s="209">
        <f t="shared" si="7"/>
        <v>11.428571428571429</v>
      </c>
      <c r="BA62" s="209">
        <f t="shared" si="7"/>
        <v>32.432432432432435</v>
      </c>
      <c r="BB62" s="209">
        <f t="shared" si="7"/>
        <v>19.512195121951219</v>
      </c>
      <c r="BC62" s="209">
        <f t="shared" si="7"/>
        <v>0</v>
      </c>
      <c r="BD62" s="209">
        <f t="shared" si="7"/>
        <v>0</v>
      </c>
      <c r="BE62" s="15"/>
      <c r="BF62" s="15"/>
    </row>
    <row r="63" spans="1:58" s="118" customFormat="1" ht="21.75" hidden="1" customHeight="1" x14ac:dyDescent="0.2">
      <c r="A63" s="648"/>
      <c r="B63" s="649"/>
      <c r="C63" s="175" t="s">
        <v>170</v>
      </c>
      <c r="D63" s="223"/>
      <c r="E63" s="209">
        <f>IF(E$72 = 0,0,(E71/E$72)*100)</f>
        <v>11.267605633802818</v>
      </c>
      <c r="F63" s="209">
        <f t="shared" ref="F63:BD63" si="8">IF(F$72 = 0,0,(F71/F$72)*100)</f>
        <v>13.793103448275861</v>
      </c>
      <c r="G63" s="209">
        <f t="shared" si="8"/>
        <v>0</v>
      </c>
      <c r="H63" s="209">
        <f t="shared" si="8"/>
        <v>0</v>
      </c>
      <c r="I63" s="209">
        <f t="shared" si="8"/>
        <v>6.25</v>
      </c>
      <c r="J63" s="209">
        <f t="shared" si="8"/>
        <v>0</v>
      </c>
      <c r="K63" s="209">
        <f t="shared" si="8"/>
        <v>0</v>
      </c>
      <c r="L63" s="209">
        <f t="shared" si="8"/>
        <v>0</v>
      </c>
      <c r="M63" s="209">
        <f t="shared" si="8"/>
        <v>0</v>
      </c>
      <c r="N63" s="209">
        <f t="shared" si="8"/>
        <v>0</v>
      </c>
      <c r="O63" s="209">
        <f t="shared" si="8"/>
        <v>0</v>
      </c>
      <c r="P63" s="209">
        <f t="shared" si="8"/>
        <v>0</v>
      </c>
      <c r="Q63" s="209">
        <f t="shared" si="8"/>
        <v>0</v>
      </c>
      <c r="R63" s="209">
        <f t="shared" si="8"/>
        <v>10.526315789473683</v>
      </c>
      <c r="S63" s="209">
        <f t="shared" si="8"/>
        <v>0</v>
      </c>
      <c r="T63" s="209">
        <f t="shared" si="8"/>
        <v>0</v>
      </c>
      <c r="U63" s="209">
        <f t="shared" si="8"/>
        <v>0</v>
      </c>
      <c r="V63" s="209">
        <f t="shared" si="8"/>
        <v>0</v>
      </c>
      <c r="W63" s="209">
        <f t="shared" si="8"/>
        <v>0</v>
      </c>
      <c r="X63" s="209">
        <f t="shared" si="8"/>
        <v>0</v>
      </c>
      <c r="Y63" s="209">
        <f t="shared" si="8"/>
        <v>12.121212121212121</v>
      </c>
      <c r="Z63" s="209">
        <f t="shared" si="8"/>
        <v>0</v>
      </c>
      <c r="AA63" s="209">
        <f t="shared" si="8"/>
        <v>0</v>
      </c>
      <c r="AB63" s="209">
        <f t="shared" si="8"/>
        <v>0</v>
      </c>
      <c r="AC63" s="209">
        <f t="shared" si="8"/>
        <v>0</v>
      </c>
      <c r="AD63" s="209">
        <f t="shared" si="8"/>
        <v>0</v>
      </c>
      <c r="AE63" s="209">
        <f t="shared" si="8"/>
        <v>11.428571428571429</v>
      </c>
      <c r="AF63" s="209">
        <f t="shared" si="8"/>
        <v>0</v>
      </c>
      <c r="AG63" s="209">
        <f t="shared" si="8"/>
        <v>0</v>
      </c>
      <c r="AH63" s="209">
        <f t="shared" si="8"/>
        <v>0</v>
      </c>
      <c r="AI63" s="209">
        <f t="shared" si="8"/>
        <v>0</v>
      </c>
      <c r="AJ63" s="209">
        <f t="shared" si="8"/>
        <v>0</v>
      </c>
      <c r="AK63" s="209">
        <f t="shared" si="8"/>
        <v>0</v>
      </c>
      <c r="AL63" s="209">
        <f t="shared" si="8"/>
        <v>0</v>
      </c>
      <c r="AM63" s="209">
        <f t="shared" si="8"/>
        <v>0</v>
      </c>
      <c r="AN63" s="209">
        <f t="shared" si="8"/>
        <v>0</v>
      </c>
      <c r="AO63" s="209">
        <f t="shared" si="8"/>
        <v>0</v>
      </c>
      <c r="AP63" s="209">
        <f t="shared" si="8"/>
        <v>11.428571428571429</v>
      </c>
      <c r="AQ63" s="209">
        <f t="shared" si="8"/>
        <v>0</v>
      </c>
      <c r="AR63" s="209">
        <f t="shared" si="8"/>
        <v>0</v>
      </c>
      <c r="AS63" s="209">
        <f t="shared" si="8"/>
        <v>0</v>
      </c>
      <c r="AT63" s="209">
        <f t="shared" si="8"/>
        <v>0</v>
      </c>
      <c r="AU63" s="209">
        <f t="shared" si="8"/>
        <v>0</v>
      </c>
      <c r="AV63" s="209">
        <f t="shared" si="8"/>
        <v>0</v>
      </c>
      <c r="AW63" s="209">
        <f t="shared" si="8"/>
        <v>0</v>
      </c>
      <c r="AX63" s="209">
        <f t="shared" si="8"/>
        <v>0</v>
      </c>
      <c r="AY63" s="209">
        <f t="shared" si="8"/>
        <v>0</v>
      </c>
      <c r="AZ63" s="209">
        <f t="shared" si="8"/>
        <v>11.428571428571429</v>
      </c>
      <c r="BA63" s="209">
        <f t="shared" si="8"/>
        <v>0</v>
      </c>
      <c r="BB63" s="209">
        <f t="shared" si="8"/>
        <v>0</v>
      </c>
      <c r="BC63" s="209">
        <f t="shared" si="8"/>
        <v>0</v>
      </c>
      <c r="BD63" s="209">
        <f t="shared" si="8"/>
        <v>0</v>
      </c>
      <c r="BE63" s="15"/>
      <c r="BF63" s="15"/>
    </row>
    <row r="64" spans="1:58" ht="21.75" hidden="1" customHeight="1" thickBot="1" x14ac:dyDescent="0.25">
      <c r="A64" s="648"/>
      <c r="B64" s="649"/>
      <c r="C64" s="177" t="s">
        <v>131</v>
      </c>
      <c r="D64" s="220"/>
      <c r="E64" s="246">
        <f>SUM(E59:E63)</f>
        <v>100</v>
      </c>
      <c r="F64" s="247">
        <f t="shared" ref="F64:BD64" si="9">SUM(F59:F63)</f>
        <v>100</v>
      </c>
      <c r="G64" s="247">
        <f t="shared" si="9"/>
        <v>100</v>
      </c>
      <c r="H64" s="247">
        <f t="shared" si="9"/>
        <v>100</v>
      </c>
      <c r="I64" s="247">
        <f t="shared" si="9"/>
        <v>100</v>
      </c>
      <c r="J64" s="247">
        <f t="shared" si="9"/>
        <v>100</v>
      </c>
      <c r="K64" s="247">
        <f t="shared" si="9"/>
        <v>100</v>
      </c>
      <c r="L64" s="247">
        <f t="shared" si="9"/>
        <v>100</v>
      </c>
      <c r="M64" s="247">
        <f t="shared" si="9"/>
        <v>100</v>
      </c>
      <c r="N64" s="247">
        <f t="shared" si="9"/>
        <v>100</v>
      </c>
      <c r="O64" s="247">
        <f t="shared" si="9"/>
        <v>100.00000000000001</v>
      </c>
      <c r="P64" s="247">
        <f t="shared" si="9"/>
        <v>100</v>
      </c>
      <c r="Q64" s="247">
        <f t="shared" si="9"/>
        <v>100.00000000000001</v>
      </c>
      <c r="R64" s="247">
        <f t="shared" si="9"/>
        <v>100</v>
      </c>
      <c r="S64" s="247">
        <f t="shared" si="9"/>
        <v>99.999999999999986</v>
      </c>
      <c r="T64" s="247">
        <f t="shared" si="9"/>
        <v>100.00000000000001</v>
      </c>
      <c r="U64" s="247">
        <f t="shared" si="9"/>
        <v>100</v>
      </c>
      <c r="V64" s="247">
        <f t="shared" si="9"/>
        <v>100</v>
      </c>
      <c r="W64" s="247">
        <f t="shared" si="9"/>
        <v>100</v>
      </c>
      <c r="X64" s="247">
        <f t="shared" si="9"/>
        <v>100</v>
      </c>
      <c r="Y64" s="247">
        <f t="shared" si="9"/>
        <v>100.00000000000001</v>
      </c>
      <c r="Z64" s="247">
        <f t="shared" si="9"/>
        <v>100</v>
      </c>
      <c r="AA64" s="247">
        <f t="shared" si="9"/>
        <v>100</v>
      </c>
      <c r="AB64" s="247">
        <f t="shared" si="9"/>
        <v>100</v>
      </c>
      <c r="AC64" s="247">
        <f t="shared" si="9"/>
        <v>100</v>
      </c>
      <c r="AD64" s="247">
        <f t="shared" si="9"/>
        <v>100</v>
      </c>
      <c r="AE64" s="247">
        <f t="shared" si="9"/>
        <v>100</v>
      </c>
      <c r="AF64" s="247">
        <f t="shared" si="9"/>
        <v>100</v>
      </c>
      <c r="AG64" s="247">
        <f t="shared" si="9"/>
        <v>100</v>
      </c>
      <c r="AH64" s="247">
        <f t="shared" si="9"/>
        <v>100</v>
      </c>
      <c r="AI64" s="247">
        <f t="shared" si="9"/>
        <v>100</v>
      </c>
      <c r="AJ64" s="247">
        <f t="shared" si="9"/>
        <v>100</v>
      </c>
      <c r="AK64" s="247">
        <f t="shared" si="9"/>
        <v>100</v>
      </c>
      <c r="AL64" s="247">
        <f t="shared" si="9"/>
        <v>100</v>
      </c>
      <c r="AM64" s="247">
        <f t="shared" si="9"/>
        <v>100</v>
      </c>
      <c r="AN64" s="247">
        <f t="shared" si="9"/>
        <v>100</v>
      </c>
      <c r="AO64" s="247">
        <f t="shared" si="9"/>
        <v>100</v>
      </c>
      <c r="AP64" s="247">
        <f t="shared" si="9"/>
        <v>100</v>
      </c>
      <c r="AQ64" s="247">
        <f t="shared" si="9"/>
        <v>100</v>
      </c>
      <c r="AR64" s="247">
        <f t="shared" si="9"/>
        <v>100</v>
      </c>
      <c r="AS64" s="247">
        <f t="shared" si="9"/>
        <v>100</v>
      </c>
      <c r="AT64" s="247">
        <f t="shared" si="9"/>
        <v>100</v>
      </c>
      <c r="AU64" s="246">
        <f t="shared" si="9"/>
        <v>100</v>
      </c>
      <c r="AV64" s="247">
        <f t="shared" si="9"/>
        <v>100</v>
      </c>
      <c r="AW64" s="247">
        <f t="shared" si="9"/>
        <v>100</v>
      </c>
      <c r="AX64" s="247">
        <f t="shared" si="9"/>
        <v>100</v>
      </c>
      <c r="AY64" s="247">
        <f t="shared" si="9"/>
        <v>100</v>
      </c>
      <c r="AZ64" s="247">
        <f t="shared" si="9"/>
        <v>100</v>
      </c>
      <c r="BA64" s="247">
        <f t="shared" si="9"/>
        <v>100</v>
      </c>
      <c r="BB64" s="247">
        <f t="shared" si="9"/>
        <v>100</v>
      </c>
      <c r="BC64" s="247">
        <f t="shared" si="9"/>
        <v>0</v>
      </c>
      <c r="BD64" s="247">
        <f t="shared" si="9"/>
        <v>0</v>
      </c>
      <c r="BE64" s="15"/>
      <c r="BF64" s="15"/>
    </row>
    <row r="65" spans="1:58" ht="151.9" hidden="1" customHeight="1" thickBot="1" x14ac:dyDescent="0.25">
      <c r="A65" s="650"/>
      <c r="B65" s="651"/>
      <c r="C65" s="186"/>
      <c r="D65" s="224"/>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599"/>
      <c r="AU65" s="159"/>
      <c r="AV65" s="159"/>
      <c r="AW65" s="159"/>
      <c r="AX65" s="159"/>
      <c r="AY65" s="159"/>
      <c r="AZ65" s="159"/>
      <c r="BA65" s="159"/>
      <c r="BB65" s="159"/>
      <c r="BC65" s="159"/>
      <c r="BD65" s="187"/>
      <c r="BE65" s="15"/>
      <c r="BF65" s="15"/>
    </row>
    <row r="66" spans="1:58" ht="32.25" hidden="1" customHeight="1" x14ac:dyDescent="0.2">
      <c r="A66" s="655" t="s">
        <v>58</v>
      </c>
      <c r="B66" s="656"/>
      <c r="C66" s="180" t="s">
        <v>27</v>
      </c>
      <c r="D66" s="218"/>
      <c r="E66" s="188">
        <f>MAX(E72:BD72)</f>
        <v>19</v>
      </c>
      <c r="F66" s="210">
        <f>MIN(E72:AL72)</f>
        <v>6</v>
      </c>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84"/>
      <c r="AM66" s="158"/>
      <c r="AN66" s="158"/>
      <c r="AO66" s="158"/>
      <c r="AP66" s="158"/>
      <c r="AQ66" s="158"/>
      <c r="AR66" s="158"/>
      <c r="AS66" s="158"/>
      <c r="AT66" s="158"/>
      <c r="AU66" s="598"/>
      <c r="AV66" s="158"/>
      <c r="AW66" s="158"/>
      <c r="AX66" s="158"/>
      <c r="AY66" s="158"/>
      <c r="AZ66" s="158"/>
      <c r="BA66" s="158"/>
      <c r="BB66" s="158"/>
      <c r="BC66" s="158"/>
      <c r="BD66" s="185"/>
      <c r="BE66" s="15"/>
      <c r="BF66" s="15"/>
    </row>
    <row r="67" spans="1:58" s="118" customFormat="1" ht="32.25" customHeight="1" x14ac:dyDescent="0.2">
      <c r="A67" s="657"/>
      <c r="B67" s="658"/>
      <c r="C67" s="189" t="s">
        <v>3</v>
      </c>
      <c r="D67" s="225"/>
      <c r="E67" s="190">
        <f t="shared" ref="E67:AJ67" si="10">E15*Duration_Gym</f>
        <v>6</v>
      </c>
      <c r="F67" s="190">
        <f t="shared" si="10"/>
        <v>4.5</v>
      </c>
      <c r="G67" s="190">
        <f t="shared" si="10"/>
        <v>6</v>
      </c>
      <c r="H67" s="190">
        <f t="shared" si="10"/>
        <v>4.5</v>
      </c>
      <c r="I67" s="190">
        <f t="shared" si="10"/>
        <v>6</v>
      </c>
      <c r="J67" s="190">
        <f t="shared" si="10"/>
        <v>4.5</v>
      </c>
      <c r="K67" s="190">
        <f t="shared" si="10"/>
        <v>6</v>
      </c>
      <c r="L67" s="190">
        <f t="shared" si="10"/>
        <v>4.5</v>
      </c>
      <c r="M67" s="190">
        <f t="shared" si="10"/>
        <v>6</v>
      </c>
      <c r="N67" s="190">
        <f t="shared" si="10"/>
        <v>4.5</v>
      </c>
      <c r="O67" s="190">
        <f t="shared" si="10"/>
        <v>6</v>
      </c>
      <c r="P67" s="190">
        <f t="shared" si="10"/>
        <v>4.5</v>
      </c>
      <c r="Q67" s="190">
        <f t="shared" si="10"/>
        <v>6</v>
      </c>
      <c r="R67" s="190">
        <f t="shared" si="10"/>
        <v>4.5</v>
      </c>
      <c r="S67" s="190">
        <f t="shared" si="10"/>
        <v>6</v>
      </c>
      <c r="T67" s="190">
        <f t="shared" si="10"/>
        <v>3</v>
      </c>
      <c r="U67" s="190">
        <f t="shared" si="10"/>
        <v>3</v>
      </c>
      <c r="V67" s="190">
        <f t="shared" si="10"/>
        <v>6</v>
      </c>
      <c r="W67" s="190">
        <f t="shared" si="10"/>
        <v>4.5</v>
      </c>
      <c r="X67" s="190">
        <f t="shared" si="10"/>
        <v>4.5</v>
      </c>
      <c r="Y67" s="190">
        <f t="shared" si="10"/>
        <v>3</v>
      </c>
      <c r="Z67" s="190">
        <f t="shared" si="10"/>
        <v>3</v>
      </c>
      <c r="AA67" s="190">
        <f t="shared" si="10"/>
        <v>3</v>
      </c>
      <c r="AB67" s="190">
        <f t="shared" si="10"/>
        <v>6</v>
      </c>
      <c r="AC67" s="190">
        <f t="shared" si="10"/>
        <v>4.5</v>
      </c>
      <c r="AD67" s="190">
        <f t="shared" si="10"/>
        <v>3</v>
      </c>
      <c r="AE67" s="190">
        <f t="shared" si="10"/>
        <v>3</v>
      </c>
      <c r="AF67" s="190">
        <f t="shared" si="10"/>
        <v>4.5</v>
      </c>
      <c r="AG67" s="190">
        <f t="shared" si="10"/>
        <v>3</v>
      </c>
      <c r="AH67" s="190">
        <f t="shared" si="10"/>
        <v>6</v>
      </c>
      <c r="AI67" s="190">
        <f t="shared" si="10"/>
        <v>4.5</v>
      </c>
      <c r="AJ67" s="190">
        <f t="shared" si="10"/>
        <v>3</v>
      </c>
      <c r="AK67" s="190">
        <f t="shared" ref="AK67:BD67" si="11">AK15*Duration_Gym</f>
        <v>4.5</v>
      </c>
      <c r="AL67" s="190">
        <f t="shared" si="11"/>
        <v>3</v>
      </c>
      <c r="AM67" s="190">
        <f t="shared" si="11"/>
        <v>6</v>
      </c>
      <c r="AN67" s="190">
        <f t="shared" si="11"/>
        <v>3</v>
      </c>
      <c r="AO67" s="190">
        <f t="shared" si="11"/>
        <v>3</v>
      </c>
      <c r="AP67" s="190">
        <f t="shared" si="11"/>
        <v>3</v>
      </c>
      <c r="AQ67" s="190">
        <f t="shared" si="11"/>
        <v>3</v>
      </c>
      <c r="AR67" s="190">
        <f t="shared" si="11"/>
        <v>3</v>
      </c>
      <c r="AS67" s="190">
        <f t="shared" si="11"/>
        <v>6</v>
      </c>
      <c r="AT67" s="190">
        <f t="shared" si="11"/>
        <v>4.5</v>
      </c>
      <c r="AU67" s="190">
        <f t="shared" si="11"/>
        <v>3</v>
      </c>
      <c r="AV67" s="190">
        <f t="shared" si="11"/>
        <v>3</v>
      </c>
      <c r="AW67" s="190">
        <f t="shared" si="11"/>
        <v>4.5</v>
      </c>
      <c r="AX67" s="190">
        <f t="shared" si="11"/>
        <v>3</v>
      </c>
      <c r="AY67" s="190">
        <f t="shared" si="11"/>
        <v>3</v>
      </c>
      <c r="AZ67" s="190">
        <f t="shared" si="11"/>
        <v>3</v>
      </c>
      <c r="BA67" s="190">
        <f t="shared" si="11"/>
        <v>4.5</v>
      </c>
      <c r="BB67" s="190">
        <f t="shared" si="11"/>
        <v>3</v>
      </c>
      <c r="BC67" s="190">
        <f t="shared" si="11"/>
        <v>0</v>
      </c>
      <c r="BD67" s="190">
        <f t="shared" si="11"/>
        <v>0</v>
      </c>
      <c r="BE67" s="15"/>
      <c r="BF67" s="15"/>
    </row>
    <row r="68" spans="1:58" s="118" customFormat="1" ht="32.25" customHeight="1" x14ac:dyDescent="0.2">
      <c r="A68" s="657"/>
      <c r="B68" s="658"/>
      <c r="C68" s="189" t="s">
        <v>5</v>
      </c>
      <c r="D68" s="225"/>
      <c r="E68" s="190">
        <f t="shared" ref="E68:AJ68" si="12">E14*Duration_Tech-E69</f>
        <v>8.75</v>
      </c>
      <c r="F68" s="190">
        <f t="shared" si="12"/>
        <v>7</v>
      </c>
      <c r="G68" s="190">
        <f t="shared" si="12"/>
        <v>5.25</v>
      </c>
      <c r="H68" s="190">
        <f t="shared" si="12"/>
        <v>8.75</v>
      </c>
      <c r="I68" s="190">
        <f t="shared" si="12"/>
        <v>5</v>
      </c>
      <c r="J68" s="190">
        <f t="shared" si="12"/>
        <v>3.25</v>
      </c>
      <c r="K68" s="190">
        <f t="shared" si="12"/>
        <v>6.75</v>
      </c>
      <c r="L68" s="190">
        <f t="shared" si="12"/>
        <v>5</v>
      </c>
      <c r="M68" s="190">
        <f t="shared" si="12"/>
        <v>3.25</v>
      </c>
      <c r="N68" s="190">
        <f t="shared" si="12"/>
        <v>5</v>
      </c>
      <c r="O68" s="190">
        <f t="shared" si="12"/>
        <v>5.75</v>
      </c>
      <c r="P68" s="190">
        <f t="shared" si="12"/>
        <v>4</v>
      </c>
      <c r="Q68" s="190">
        <f t="shared" si="12"/>
        <v>2.25</v>
      </c>
      <c r="R68" s="190">
        <f t="shared" si="12"/>
        <v>7.5</v>
      </c>
      <c r="S68" s="190">
        <f t="shared" si="12"/>
        <v>0.75</v>
      </c>
      <c r="T68" s="190">
        <f t="shared" si="12"/>
        <v>2.25</v>
      </c>
      <c r="U68" s="190">
        <f t="shared" si="12"/>
        <v>0.25</v>
      </c>
      <c r="V68" s="190">
        <f t="shared" si="12"/>
        <v>0.75</v>
      </c>
      <c r="W68" s="190">
        <f t="shared" si="12"/>
        <v>5.75</v>
      </c>
      <c r="X68" s="190">
        <f t="shared" si="12"/>
        <v>4</v>
      </c>
      <c r="Y68" s="190">
        <f t="shared" si="12"/>
        <v>7.5</v>
      </c>
      <c r="Z68" s="190">
        <f t="shared" si="12"/>
        <v>0.75</v>
      </c>
      <c r="AA68" s="190">
        <f t="shared" si="12"/>
        <v>0.25</v>
      </c>
      <c r="AB68" s="190">
        <f t="shared" si="12"/>
        <v>0</v>
      </c>
      <c r="AC68" s="190">
        <f t="shared" si="12"/>
        <v>4.75</v>
      </c>
      <c r="AD68" s="190">
        <f t="shared" si="12"/>
        <v>3</v>
      </c>
      <c r="AE68" s="190">
        <f t="shared" si="12"/>
        <v>4.5</v>
      </c>
      <c r="AF68" s="190">
        <f t="shared" si="12"/>
        <v>0.75</v>
      </c>
      <c r="AG68" s="190">
        <f t="shared" si="12"/>
        <v>0.25</v>
      </c>
      <c r="AH68" s="190">
        <f t="shared" si="12"/>
        <v>0.75</v>
      </c>
      <c r="AI68" s="190">
        <f t="shared" si="12"/>
        <v>1.25</v>
      </c>
      <c r="AJ68" s="190">
        <f t="shared" si="12"/>
        <v>1.25</v>
      </c>
      <c r="AK68" s="190">
        <f t="shared" ref="AK68:BD68" si="13">AK14*Duration_Tech-AK69</f>
        <v>0.75</v>
      </c>
      <c r="AL68" s="190">
        <f t="shared" si="13"/>
        <v>1.25</v>
      </c>
      <c r="AM68" s="190">
        <f t="shared" si="13"/>
        <v>0</v>
      </c>
      <c r="AN68" s="190">
        <f t="shared" si="13"/>
        <v>1.75</v>
      </c>
      <c r="AO68" s="190">
        <f t="shared" si="13"/>
        <v>1</v>
      </c>
      <c r="AP68" s="190">
        <f t="shared" si="13"/>
        <v>1.5</v>
      </c>
      <c r="AQ68" s="190">
        <f t="shared" si="13"/>
        <v>0.75</v>
      </c>
      <c r="AR68" s="190">
        <f t="shared" si="13"/>
        <v>0.25</v>
      </c>
      <c r="AS68" s="190">
        <f t="shared" si="13"/>
        <v>0</v>
      </c>
      <c r="AT68" s="190">
        <f t="shared" si="13"/>
        <v>0</v>
      </c>
      <c r="AU68" s="190">
        <f t="shared" si="13"/>
        <v>0</v>
      </c>
      <c r="AV68" s="190">
        <f t="shared" si="13"/>
        <v>2.75</v>
      </c>
      <c r="AW68" s="190">
        <f t="shared" si="13"/>
        <v>1.75</v>
      </c>
      <c r="AX68" s="190">
        <f t="shared" si="13"/>
        <v>1.75</v>
      </c>
      <c r="AY68" s="190">
        <f t="shared" si="13"/>
        <v>0</v>
      </c>
      <c r="AZ68" s="190">
        <f t="shared" si="13"/>
        <v>1.5</v>
      </c>
      <c r="BA68" s="190">
        <f t="shared" si="13"/>
        <v>0.75</v>
      </c>
      <c r="BB68" s="190">
        <f t="shared" si="13"/>
        <v>0.25</v>
      </c>
      <c r="BC68" s="190">
        <f t="shared" si="13"/>
        <v>0</v>
      </c>
      <c r="BD68" s="190">
        <f t="shared" si="13"/>
        <v>0</v>
      </c>
      <c r="BE68" s="15"/>
      <c r="BF68" s="15"/>
    </row>
    <row r="69" spans="1:58" s="118" customFormat="1" ht="32.25" customHeight="1" x14ac:dyDescent="0.2">
      <c r="A69" s="657"/>
      <c r="B69" s="658"/>
      <c r="C69" s="189" t="s">
        <v>169</v>
      </c>
      <c r="D69" s="225"/>
      <c r="E69" s="232"/>
      <c r="F69" s="232"/>
      <c r="G69" s="232"/>
      <c r="H69" s="232"/>
      <c r="I69" s="232">
        <v>2</v>
      </c>
      <c r="J69" s="232">
        <v>2</v>
      </c>
      <c r="K69" s="232">
        <v>2</v>
      </c>
      <c r="L69" s="232">
        <v>2</v>
      </c>
      <c r="M69" s="232">
        <v>2</v>
      </c>
      <c r="N69" s="232">
        <v>2</v>
      </c>
      <c r="O69" s="232">
        <v>3</v>
      </c>
      <c r="P69" s="232">
        <v>3</v>
      </c>
      <c r="Q69" s="232">
        <v>3</v>
      </c>
      <c r="R69" s="232">
        <v>3</v>
      </c>
      <c r="S69" s="232">
        <v>1</v>
      </c>
      <c r="T69" s="232">
        <v>3</v>
      </c>
      <c r="U69" s="232">
        <v>5</v>
      </c>
      <c r="V69" s="232">
        <v>1</v>
      </c>
      <c r="W69" s="232">
        <v>3</v>
      </c>
      <c r="X69" s="232">
        <v>3</v>
      </c>
      <c r="Y69" s="232">
        <v>3</v>
      </c>
      <c r="Z69" s="232">
        <v>1</v>
      </c>
      <c r="AA69" s="232">
        <v>5</v>
      </c>
      <c r="AB69" s="232"/>
      <c r="AC69" s="232">
        <v>4</v>
      </c>
      <c r="AD69" s="232">
        <v>4</v>
      </c>
      <c r="AE69" s="232">
        <v>6</v>
      </c>
      <c r="AF69" s="232">
        <v>1</v>
      </c>
      <c r="AG69" s="232">
        <v>5</v>
      </c>
      <c r="AH69" s="232">
        <v>1</v>
      </c>
      <c r="AI69" s="232">
        <v>4</v>
      </c>
      <c r="AJ69" s="232">
        <v>4</v>
      </c>
      <c r="AK69" s="232">
        <v>1</v>
      </c>
      <c r="AL69" s="232">
        <v>4</v>
      </c>
      <c r="AM69" s="232"/>
      <c r="AN69" s="232">
        <v>7</v>
      </c>
      <c r="AO69" s="232">
        <v>6</v>
      </c>
      <c r="AP69" s="232">
        <v>9</v>
      </c>
      <c r="AQ69" s="232">
        <v>1</v>
      </c>
      <c r="AR69" s="232">
        <v>5</v>
      </c>
      <c r="AS69" s="232"/>
      <c r="AT69" s="232"/>
      <c r="AU69" s="232"/>
      <c r="AV69" s="232">
        <v>6</v>
      </c>
      <c r="AW69" s="232">
        <v>7</v>
      </c>
      <c r="AX69" s="232">
        <v>7</v>
      </c>
      <c r="AY69" s="232">
        <v>7</v>
      </c>
      <c r="AZ69" s="232">
        <v>9</v>
      </c>
      <c r="BA69" s="232">
        <v>1</v>
      </c>
      <c r="BB69" s="232">
        <v>5</v>
      </c>
      <c r="BC69" s="232"/>
      <c r="BD69" s="232"/>
      <c r="BE69" s="15"/>
      <c r="BF69" s="15"/>
    </row>
    <row r="70" spans="1:58" s="118" customFormat="1" ht="32.25" customHeight="1" x14ac:dyDescent="0.2">
      <c r="A70" s="657"/>
      <c r="B70" s="658"/>
      <c r="C70" s="189" t="s">
        <v>6</v>
      </c>
      <c r="D70" s="225"/>
      <c r="E70" s="232">
        <v>1</v>
      </c>
      <c r="F70" s="232">
        <v>1</v>
      </c>
      <c r="G70" s="232">
        <v>1</v>
      </c>
      <c r="H70" s="232">
        <v>1</v>
      </c>
      <c r="I70" s="232">
        <v>2</v>
      </c>
      <c r="J70" s="232">
        <v>2</v>
      </c>
      <c r="K70" s="232">
        <v>1</v>
      </c>
      <c r="L70" s="232">
        <v>1</v>
      </c>
      <c r="M70" s="232">
        <v>1</v>
      </c>
      <c r="N70" s="232">
        <v>1</v>
      </c>
      <c r="O70" s="232">
        <v>1</v>
      </c>
      <c r="P70" s="232">
        <v>1</v>
      </c>
      <c r="Q70" s="232">
        <v>1</v>
      </c>
      <c r="R70" s="232">
        <v>2</v>
      </c>
      <c r="S70" s="232">
        <v>2</v>
      </c>
      <c r="T70" s="232">
        <v>3</v>
      </c>
      <c r="U70" s="232">
        <v>1</v>
      </c>
      <c r="V70" s="232">
        <v>1</v>
      </c>
      <c r="W70" s="232">
        <v>1</v>
      </c>
      <c r="X70" s="232">
        <v>1</v>
      </c>
      <c r="Y70" s="232">
        <v>1</v>
      </c>
      <c r="Z70" s="232">
        <v>3</v>
      </c>
      <c r="AA70" s="232">
        <v>1</v>
      </c>
      <c r="AB70" s="232"/>
      <c r="AC70" s="232">
        <v>1</v>
      </c>
      <c r="AD70" s="232">
        <v>2</v>
      </c>
      <c r="AE70" s="232">
        <v>2</v>
      </c>
      <c r="AF70" s="232">
        <v>3</v>
      </c>
      <c r="AG70" s="232">
        <v>1</v>
      </c>
      <c r="AH70" s="232">
        <v>1</v>
      </c>
      <c r="AI70" s="232">
        <v>2</v>
      </c>
      <c r="AJ70" s="232">
        <v>2</v>
      </c>
      <c r="AK70" s="232">
        <v>2</v>
      </c>
      <c r="AL70" s="232">
        <v>1</v>
      </c>
      <c r="AM70" s="232"/>
      <c r="AN70" s="232"/>
      <c r="AO70" s="232">
        <v>1</v>
      </c>
      <c r="AP70" s="232">
        <v>2</v>
      </c>
      <c r="AQ70" s="232">
        <v>3</v>
      </c>
      <c r="AR70" s="232">
        <v>2</v>
      </c>
      <c r="AS70" s="232"/>
      <c r="AT70" s="232"/>
      <c r="AU70" s="232"/>
      <c r="AV70" s="232"/>
      <c r="AW70" s="232"/>
      <c r="AX70" s="232"/>
      <c r="AY70" s="232">
        <v>1</v>
      </c>
      <c r="AZ70" s="232">
        <v>2</v>
      </c>
      <c r="BA70" s="232">
        <v>3</v>
      </c>
      <c r="BB70" s="232">
        <v>2</v>
      </c>
      <c r="BC70" s="232"/>
      <c r="BD70" s="232"/>
      <c r="BE70" s="15"/>
      <c r="BF70" s="15"/>
    </row>
    <row r="71" spans="1:58" s="118" customFormat="1" ht="32.25" customHeight="1" x14ac:dyDescent="0.2">
      <c r="A71" s="657"/>
      <c r="B71" s="658"/>
      <c r="C71" s="189" t="s">
        <v>170</v>
      </c>
      <c r="D71" s="225"/>
      <c r="E71" s="232">
        <v>2</v>
      </c>
      <c r="F71" s="232">
        <v>2</v>
      </c>
      <c r="G71" s="232"/>
      <c r="H71" s="232"/>
      <c r="I71" s="232">
        <v>1</v>
      </c>
      <c r="J71" s="232"/>
      <c r="K71" s="232"/>
      <c r="L71" s="232"/>
      <c r="M71" s="232"/>
      <c r="N71" s="232"/>
      <c r="O71" s="232"/>
      <c r="P71" s="232"/>
      <c r="Q71" s="232"/>
      <c r="R71" s="232">
        <v>2</v>
      </c>
      <c r="S71" s="232"/>
      <c r="T71" s="232"/>
      <c r="U71" s="232"/>
      <c r="V71" s="232"/>
      <c r="W71" s="232"/>
      <c r="X71" s="232"/>
      <c r="Y71" s="232">
        <v>2</v>
      </c>
      <c r="Z71" s="232"/>
      <c r="AA71" s="232"/>
      <c r="AB71" s="232"/>
      <c r="AC71" s="232"/>
      <c r="AD71" s="232"/>
      <c r="AE71" s="232">
        <v>2</v>
      </c>
      <c r="AF71" s="232"/>
      <c r="AG71" s="232"/>
      <c r="AH71" s="232"/>
      <c r="AI71" s="232"/>
      <c r="AJ71" s="232"/>
      <c r="AK71" s="232"/>
      <c r="AL71" s="232"/>
      <c r="AM71" s="232"/>
      <c r="AN71" s="232"/>
      <c r="AO71" s="232"/>
      <c r="AP71" s="232">
        <v>2</v>
      </c>
      <c r="AQ71" s="232"/>
      <c r="AR71" s="232"/>
      <c r="AS71" s="232"/>
      <c r="AT71" s="232"/>
      <c r="AU71" s="232"/>
      <c r="AV71" s="232"/>
      <c r="AW71" s="232"/>
      <c r="AX71" s="232"/>
      <c r="AY71" s="232"/>
      <c r="AZ71" s="232">
        <v>2</v>
      </c>
      <c r="BA71" s="232"/>
      <c r="BB71" s="232"/>
      <c r="BC71" s="232"/>
      <c r="BD71" s="232"/>
      <c r="BE71" s="15"/>
      <c r="BF71" s="15"/>
    </row>
    <row r="72" spans="1:58" ht="31.5" customHeight="1" x14ac:dyDescent="0.2">
      <c r="A72" s="657"/>
      <c r="B72" s="658"/>
      <c r="C72" s="181" t="s">
        <v>106</v>
      </c>
      <c r="D72" s="219"/>
      <c r="E72" s="191">
        <f>SUM(E67:E71)</f>
        <v>17.75</v>
      </c>
      <c r="F72" s="160">
        <f t="shared" ref="F72:AJ72" si="14">SUM(F67:F71)</f>
        <v>14.5</v>
      </c>
      <c r="G72" s="160">
        <f t="shared" si="14"/>
        <v>12.25</v>
      </c>
      <c r="H72" s="160">
        <f t="shared" si="14"/>
        <v>14.25</v>
      </c>
      <c r="I72" s="160">
        <f t="shared" si="14"/>
        <v>16</v>
      </c>
      <c r="J72" s="160">
        <f t="shared" si="14"/>
        <v>11.75</v>
      </c>
      <c r="K72" s="160">
        <f t="shared" si="14"/>
        <v>15.75</v>
      </c>
      <c r="L72" s="160">
        <f t="shared" si="14"/>
        <v>12.5</v>
      </c>
      <c r="M72" s="160">
        <f t="shared" si="14"/>
        <v>12.25</v>
      </c>
      <c r="N72" s="160">
        <f t="shared" si="14"/>
        <v>12.5</v>
      </c>
      <c r="O72" s="160">
        <f t="shared" si="14"/>
        <v>15.75</v>
      </c>
      <c r="P72" s="160">
        <f t="shared" si="14"/>
        <v>12.5</v>
      </c>
      <c r="Q72" s="160">
        <f t="shared" si="14"/>
        <v>12.25</v>
      </c>
      <c r="R72" s="160">
        <f t="shared" si="14"/>
        <v>19</v>
      </c>
      <c r="S72" s="160">
        <f t="shared" si="14"/>
        <v>9.75</v>
      </c>
      <c r="T72" s="160">
        <f t="shared" si="14"/>
        <v>11.25</v>
      </c>
      <c r="U72" s="160">
        <f t="shared" si="14"/>
        <v>9.25</v>
      </c>
      <c r="V72" s="160">
        <f t="shared" si="14"/>
        <v>8.75</v>
      </c>
      <c r="W72" s="160">
        <f t="shared" si="14"/>
        <v>14.25</v>
      </c>
      <c r="X72" s="160">
        <f t="shared" si="14"/>
        <v>12.5</v>
      </c>
      <c r="Y72" s="160">
        <f t="shared" si="14"/>
        <v>16.5</v>
      </c>
      <c r="Z72" s="160">
        <f t="shared" si="14"/>
        <v>7.75</v>
      </c>
      <c r="AA72" s="160">
        <f t="shared" si="14"/>
        <v>9.25</v>
      </c>
      <c r="AB72" s="160">
        <f t="shared" si="14"/>
        <v>6</v>
      </c>
      <c r="AC72" s="160">
        <f t="shared" si="14"/>
        <v>14.25</v>
      </c>
      <c r="AD72" s="160">
        <f t="shared" si="14"/>
        <v>12</v>
      </c>
      <c r="AE72" s="160">
        <f t="shared" si="14"/>
        <v>17.5</v>
      </c>
      <c r="AF72" s="160">
        <f t="shared" si="14"/>
        <v>9.25</v>
      </c>
      <c r="AG72" s="160">
        <f t="shared" si="14"/>
        <v>9.25</v>
      </c>
      <c r="AH72" s="160">
        <f t="shared" si="14"/>
        <v>8.75</v>
      </c>
      <c r="AI72" s="160">
        <f t="shared" si="14"/>
        <v>11.75</v>
      </c>
      <c r="AJ72" s="160">
        <f t="shared" si="14"/>
        <v>10.25</v>
      </c>
      <c r="AK72" s="160">
        <f t="shared" ref="AK72:BD72" si="15">SUM(AK67:AK71)</f>
        <v>8.25</v>
      </c>
      <c r="AL72" s="160">
        <f t="shared" si="15"/>
        <v>9.25</v>
      </c>
      <c r="AM72" s="160">
        <f t="shared" si="15"/>
        <v>6</v>
      </c>
      <c r="AN72" s="160">
        <f t="shared" si="15"/>
        <v>11.75</v>
      </c>
      <c r="AO72" s="160">
        <f t="shared" si="15"/>
        <v>11</v>
      </c>
      <c r="AP72" s="160">
        <f t="shared" si="15"/>
        <v>17.5</v>
      </c>
      <c r="AQ72" s="160">
        <f t="shared" si="15"/>
        <v>7.75</v>
      </c>
      <c r="AR72" s="160">
        <f t="shared" si="15"/>
        <v>10.25</v>
      </c>
      <c r="AS72" s="160">
        <f t="shared" si="15"/>
        <v>6</v>
      </c>
      <c r="AT72" s="160">
        <f t="shared" si="15"/>
        <v>4.5</v>
      </c>
      <c r="AU72" s="191">
        <f t="shared" si="15"/>
        <v>3</v>
      </c>
      <c r="AV72" s="160">
        <f t="shared" si="15"/>
        <v>11.75</v>
      </c>
      <c r="AW72" s="160">
        <f t="shared" si="15"/>
        <v>13.25</v>
      </c>
      <c r="AX72" s="160">
        <f t="shared" si="15"/>
        <v>11.75</v>
      </c>
      <c r="AY72" s="160">
        <f t="shared" si="15"/>
        <v>11</v>
      </c>
      <c r="AZ72" s="160">
        <f t="shared" si="15"/>
        <v>17.5</v>
      </c>
      <c r="BA72" s="160">
        <f t="shared" si="15"/>
        <v>9.25</v>
      </c>
      <c r="BB72" s="160">
        <f t="shared" si="15"/>
        <v>10.25</v>
      </c>
      <c r="BC72" s="160">
        <f t="shared" si="15"/>
        <v>0</v>
      </c>
      <c r="BD72" s="192">
        <f t="shared" si="15"/>
        <v>0</v>
      </c>
      <c r="BE72" s="15"/>
      <c r="BF72" s="109">
        <f>SUM(E72:BD72)</f>
        <v>577.25</v>
      </c>
    </row>
    <row r="73" spans="1:58" s="92" customFormat="1" ht="31.5" customHeight="1" x14ac:dyDescent="0.2">
      <c r="A73" s="657"/>
      <c r="B73" s="658"/>
      <c r="C73" s="193" t="s">
        <v>28</v>
      </c>
      <c r="D73" s="234"/>
      <c r="E73" s="194">
        <f t="shared" ref="E73:J73" si="16">E72/(MAX($E72:$BD72))*100</f>
        <v>93.421052631578945</v>
      </c>
      <c r="F73" s="161">
        <f t="shared" si="16"/>
        <v>76.31578947368422</v>
      </c>
      <c r="G73" s="161">
        <f t="shared" si="16"/>
        <v>64.473684210526315</v>
      </c>
      <c r="H73" s="161">
        <f t="shared" si="16"/>
        <v>75</v>
      </c>
      <c r="I73" s="161">
        <f t="shared" si="16"/>
        <v>84.210526315789465</v>
      </c>
      <c r="J73" s="161">
        <f t="shared" si="16"/>
        <v>61.842105263157897</v>
      </c>
      <c r="K73" s="161">
        <f t="shared" ref="K73:BD73" si="17">K72/(MAX($E72:$BD72))*100</f>
        <v>82.89473684210526</v>
      </c>
      <c r="L73" s="161">
        <f t="shared" si="17"/>
        <v>65.789473684210535</v>
      </c>
      <c r="M73" s="161">
        <f t="shared" si="17"/>
        <v>64.473684210526315</v>
      </c>
      <c r="N73" s="161">
        <f t="shared" si="17"/>
        <v>65.789473684210535</v>
      </c>
      <c r="O73" s="161">
        <f t="shared" si="17"/>
        <v>82.89473684210526</v>
      </c>
      <c r="P73" s="161">
        <f t="shared" si="17"/>
        <v>65.789473684210535</v>
      </c>
      <c r="Q73" s="161">
        <f t="shared" si="17"/>
        <v>64.473684210526315</v>
      </c>
      <c r="R73" s="161">
        <f t="shared" si="17"/>
        <v>100</v>
      </c>
      <c r="S73" s="161">
        <f t="shared" si="17"/>
        <v>51.315789473684212</v>
      </c>
      <c r="T73" s="161">
        <f t="shared" si="17"/>
        <v>59.210526315789465</v>
      </c>
      <c r="U73" s="161">
        <f t="shared" si="17"/>
        <v>48.684210526315788</v>
      </c>
      <c r="V73" s="161">
        <f t="shared" si="17"/>
        <v>46.05263157894737</v>
      </c>
      <c r="W73" s="161">
        <f t="shared" si="17"/>
        <v>75</v>
      </c>
      <c r="X73" s="161">
        <f t="shared" si="17"/>
        <v>65.789473684210535</v>
      </c>
      <c r="Y73" s="161">
        <f t="shared" si="17"/>
        <v>86.842105263157904</v>
      </c>
      <c r="Z73" s="161">
        <f t="shared" si="17"/>
        <v>40.789473684210527</v>
      </c>
      <c r="AA73" s="161">
        <f t="shared" si="17"/>
        <v>48.684210526315788</v>
      </c>
      <c r="AB73" s="161">
        <f t="shared" si="17"/>
        <v>31.578947368421051</v>
      </c>
      <c r="AC73" s="161">
        <f t="shared" si="17"/>
        <v>75</v>
      </c>
      <c r="AD73" s="161">
        <f t="shared" si="17"/>
        <v>63.157894736842103</v>
      </c>
      <c r="AE73" s="161">
        <f t="shared" si="17"/>
        <v>92.10526315789474</v>
      </c>
      <c r="AF73" s="161">
        <f t="shared" si="17"/>
        <v>48.684210526315788</v>
      </c>
      <c r="AG73" s="161">
        <f t="shared" si="17"/>
        <v>48.684210526315788</v>
      </c>
      <c r="AH73" s="161">
        <f t="shared" si="17"/>
        <v>46.05263157894737</v>
      </c>
      <c r="AI73" s="161">
        <f t="shared" si="17"/>
        <v>61.842105263157897</v>
      </c>
      <c r="AJ73" s="161">
        <f t="shared" si="17"/>
        <v>53.94736842105263</v>
      </c>
      <c r="AK73" s="161">
        <f t="shared" si="17"/>
        <v>43.421052631578952</v>
      </c>
      <c r="AL73" s="161">
        <f t="shared" si="17"/>
        <v>48.684210526315788</v>
      </c>
      <c r="AM73" s="161">
        <f t="shared" si="17"/>
        <v>31.578947368421051</v>
      </c>
      <c r="AN73" s="161">
        <f t="shared" si="17"/>
        <v>61.842105263157897</v>
      </c>
      <c r="AO73" s="161">
        <f t="shared" si="17"/>
        <v>57.894736842105267</v>
      </c>
      <c r="AP73" s="161">
        <f t="shared" si="17"/>
        <v>92.10526315789474</v>
      </c>
      <c r="AQ73" s="161">
        <f t="shared" si="17"/>
        <v>40.789473684210527</v>
      </c>
      <c r="AR73" s="161">
        <f t="shared" si="17"/>
        <v>53.94736842105263</v>
      </c>
      <c r="AS73" s="161">
        <f t="shared" si="17"/>
        <v>31.578947368421051</v>
      </c>
      <c r="AT73" s="161">
        <f t="shared" si="17"/>
        <v>23.684210526315788</v>
      </c>
      <c r="AU73" s="194">
        <f t="shared" si="17"/>
        <v>15.789473684210526</v>
      </c>
      <c r="AV73" s="161">
        <f t="shared" si="17"/>
        <v>61.842105263157897</v>
      </c>
      <c r="AW73" s="161">
        <f t="shared" si="17"/>
        <v>69.73684210526315</v>
      </c>
      <c r="AX73" s="161">
        <f t="shared" si="17"/>
        <v>61.842105263157897</v>
      </c>
      <c r="AY73" s="161">
        <f t="shared" si="17"/>
        <v>57.894736842105267</v>
      </c>
      <c r="AZ73" s="161">
        <f t="shared" si="17"/>
        <v>92.10526315789474</v>
      </c>
      <c r="BA73" s="161">
        <f t="shared" si="17"/>
        <v>48.684210526315788</v>
      </c>
      <c r="BB73" s="161">
        <f t="shared" si="17"/>
        <v>53.94736842105263</v>
      </c>
      <c r="BC73" s="161">
        <f t="shared" si="17"/>
        <v>0</v>
      </c>
      <c r="BD73" s="161">
        <f t="shared" si="17"/>
        <v>0</v>
      </c>
      <c r="BE73" s="109"/>
      <c r="BF73" s="109"/>
    </row>
    <row r="74" spans="1:58" s="92" customFormat="1" ht="31.5" customHeight="1" x14ac:dyDescent="0.2">
      <c r="A74" s="657"/>
      <c r="B74" s="658"/>
      <c r="C74" s="193" t="s">
        <v>29</v>
      </c>
      <c r="D74" s="233"/>
      <c r="E74" s="235">
        <f>(50+(100-E73))</f>
        <v>56.578947368421055</v>
      </c>
      <c r="F74" s="236">
        <f>(50+(100-F73))</f>
        <v>73.68421052631578</v>
      </c>
      <c r="G74" s="236">
        <f t="shared" ref="G74:J74" si="18">(50+(100-G73))</f>
        <v>85.526315789473685</v>
      </c>
      <c r="H74" s="236">
        <f t="shared" si="18"/>
        <v>75</v>
      </c>
      <c r="I74" s="236">
        <f t="shared" si="18"/>
        <v>65.789473684210535</v>
      </c>
      <c r="J74" s="236">
        <f t="shared" si="18"/>
        <v>88.15789473684211</v>
      </c>
      <c r="K74" s="236"/>
      <c r="L74" s="236"/>
      <c r="M74" s="236"/>
      <c r="N74" s="236"/>
      <c r="O74" s="236"/>
      <c r="P74" s="236"/>
      <c r="Q74" s="236"/>
      <c r="R74" s="236">
        <f>(50+(100-R73))</f>
        <v>50</v>
      </c>
      <c r="S74" s="236">
        <f t="shared" ref="S74:V74" si="19">(50+(100-S73))</f>
        <v>98.68421052631578</v>
      </c>
      <c r="T74" s="236">
        <f t="shared" si="19"/>
        <v>90.789473684210535</v>
      </c>
      <c r="U74" s="236">
        <f t="shared" si="19"/>
        <v>101.31578947368422</v>
      </c>
      <c r="V74" s="236">
        <f t="shared" si="19"/>
        <v>103.94736842105263</v>
      </c>
      <c r="W74" s="236">
        <f>(50+(100-W73))</f>
        <v>75</v>
      </c>
      <c r="X74" s="236">
        <f>(50+(100-X73))</f>
        <v>84.210526315789465</v>
      </c>
      <c r="Y74" s="236">
        <f>(50+(100-Y73))</f>
        <v>63.157894736842096</v>
      </c>
      <c r="Z74" s="236">
        <f>(50+(100-Z73))</f>
        <v>109.21052631578948</v>
      </c>
      <c r="AA74" s="236">
        <f>(50+(100-AA73))</f>
        <v>101.31578947368422</v>
      </c>
      <c r="AB74" s="236"/>
      <c r="AC74" s="236"/>
      <c r="AD74" s="236"/>
      <c r="AE74" s="236"/>
      <c r="AF74" s="236"/>
      <c r="AG74" s="236"/>
      <c r="AH74" s="236"/>
      <c r="AI74" s="236"/>
      <c r="AJ74" s="236"/>
      <c r="AK74" s="236"/>
      <c r="AL74" s="236"/>
      <c r="AM74" s="236"/>
      <c r="AN74" s="236"/>
      <c r="AO74" s="236"/>
      <c r="AP74" s="236"/>
      <c r="AQ74" s="236"/>
      <c r="AR74" s="236"/>
      <c r="AS74" s="236"/>
      <c r="AT74" s="236"/>
      <c r="AU74" s="235"/>
      <c r="AV74" s="236"/>
      <c r="AW74" s="236"/>
      <c r="AX74" s="236"/>
      <c r="AY74" s="236"/>
      <c r="AZ74" s="236"/>
      <c r="BA74" s="236"/>
      <c r="BB74" s="236"/>
      <c r="BC74" s="236"/>
      <c r="BD74" s="237"/>
      <c r="BE74" s="109"/>
      <c r="BF74" s="109"/>
    </row>
    <row r="75" spans="1:58" s="92" customFormat="1" ht="31.5" customHeight="1" thickBot="1" x14ac:dyDescent="0.25">
      <c r="A75" s="657"/>
      <c r="B75" s="658"/>
      <c r="C75" s="195" t="s">
        <v>30</v>
      </c>
      <c r="D75" s="238"/>
      <c r="E75" s="239">
        <f t="shared" ref="E75:BD75" si="20">(E73/7.5)*(E74/10)</f>
        <v>70.475530932594651</v>
      </c>
      <c r="F75" s="240">
        <f t="shared" si="20"/>
        <v>74.976915974145896</v>
      </c>
      <c r="G75" s="240">
        <f t="shared" si="20"/>
        <v>73.522622345337012</v>
      </c>
      <c r="H75" s="240">
        <f t="shared" si="20"/>
        <v>75</v>
      </c>
      <c r="I75" s="240">
        <f t="shared" si="20"/>
        <v>73.868882733148666</v>
      </c>
      <c r="J75" s="240">
        <f t="shared" si="20"/>
        <v>72.691597414589097</v>
      </c>
      <c r="K75" s="240">
        <f t="shared" si="20"/>
        <v>0</v>
      </c>
      <c r="L75" s="240">
        <f t="shared" ref="L75" si="21">(L73/7.5)*(L74/10)</f>
        <v>0</v>
      </c>
      <c r="M75" s="240">
        <f t="shared" si="20"/>
        <v>0</v>
      </c>
      <c r="N75" s="240">
        <f t="shared" si="20"/>
        <v>0</v>
      </c>
      <c r="O75" s="240">
        <f t="shared" si="20"/>
        <v>0</v>
      </c>
      <c r="P75" s="240">
        <f t="shared" si="20"/>
        <v>0</v>
      </c>
      <c r="Q75" s="240">
        <f t="shared" si="20"/>
        <v>0</v>
      </c>
      <c r="R75" s="240">
        <f t="shared" si="20"/>
        <v>66.666666666666671</v>
      </c>
      <c r="S75" s="240">
        <f t="shared" si="20"/>
        <v>67.52077562326869</v>
      </c>
      <c r="T75" s="240">
        <f t="shared" si="20"/>
        <v>71.67590027700831</v>
      </c>
      <c r="U75" s="240">
        <f t="shared" si="20"/>
        <v>65.766389658356417</v>
      </c>
      <c r="V75" s="240">
        <f t="shared" si="20"/>
        <v>63.827331486611271</v>
      </c>
      <c r="W75" s="240">
        <f t="shared" si="20"/>
        <v>75</v>
      </c>
      <c r="X75" s="240">
        <f t="shared" si="20"/>
        <v>73.868882733148666</v>
      </c>
      <c r="Y75" s="240">
        <f t="shared" si="20"/>
        <v>73.130193905817166</v>
      </c>
      <c r="Z75" s="240">
        <f t="shared" si="20"/>
        <v>59.395198522622351</v>
      </c>
      <c r="AA75" s="240">
        <f t="shared" ref="AA75:AC75" si="22">(AA73/7.5)*(AA74/10)</f>
        <v>65.766389658356417</v>
      </c>
      <c r="AB75" s="240">
        <f t="shared" si="20"/>
        <v>0</v>
      </c>
      <c r="AC75" s="240">
        <f t="shared" si="22"/>
        <v>0</v>
      </c>
      <c r="AD75" s="240">
        <f t="shared" si="20"/>
        <v>0</v>
      </c>
      <c r="AE75" s="240">
        <f t="shared" si="20"/>
        <v>0</v>
      </c>
      <c r="AF75" s="240">
        <f t="shared" si="20"/>
        <v>0</v>
      </c>
      <c r="AG75" s="240">
        <f t="shared" si="20"/>
        <v>0</v>
      </c>
      <c r="AH75" s="240">
        <f t="shared" si="20"/>
        <v>0</v>
      </c>
      <c r="AI75" s="240">
        <f t="shared" si="20"/>
        <v>0</v>
      </c>
      <c r="AJ75" s="240">
        <f t="shared" ref="AJ75:BC75" si="23">(AJ73/7.5)*(AJ74/10)</f>
        <v>0</v>
      </c>
      <c r="AK75" s="240">
        <f t="shared" si="23"/>
        <v>0</v>
      </c>
      <c r="AL75" s="240">
        <f t="shared" si="23"/>
        <v>0</v>
      </c>
      <c r="AM75" s="240">
        <f t="shared" si="23"/>
        <v>0</v>
      </c>
      <c r="AN75" s="240">
        <f t="shared" si="23"/>
        <v>0</v>
      </c>
      <c r="AO75" s="240">
        <f t="shared" si="23"/>
        <v>0</v>
      </c>
      <c r="AP75" s="240">
        <f t="shared" si="23"/>
        <v>0</v>
      </c>
      <c r="AQ75" s="240">
        <f t="shared" si="23"/>
        <v>0</v>
      </c>
      <c r="AR75" s="240">
        <f t="shared" si="23"/>
        <v>0</v>
      </c>
      <c r="AS75" s="240">
        <f t="shared" si="23"/>
        <v>0</v>
      </c>
      <c r="AT75" s="240">
        <f t="shared" si="23"/>
        <v>0</v>
      </c>
      <c r="AU75" s="239">
        <f t="shared" si="23"/>
        <v>0</v>
      </c>
      <c r="AV75" s="240">
        <f t="shared" si="23"/>
        <v>0</v>
      </c>
      <c r="AW75" s="240">
        <f t="shared" si="23"/>
        <v>0</v>
      </c>
      <c r="AX75" s="240">
        <f t="shared" si="23"/>
        <v>0</v>
      </c>
      <c r="AY75" s="240">
        <f t="shared" si="23"/>
        <v>0</v>
      </c>
      <c r="AZ75" s="240">
        <f t="shared" si="23"/>
        <v>0</v>
      </c>
      <c r="BA75" s="240">
        <f t="shared" si="23"/>
        <v>0</v>
      </c>
      <c r="BB75" s="240">
        <f t="shared" si="23"/>
        <v>0</v>
      </c>
      <c r="BC75" s="240">
        <f t="shared" si="23"/>
        <v>0</v>
      </c>
      <c r="BD75" s="241">
        <f t="shared" si="20"/>
        <v>0</v>
      </c>
      <c r="BE75" s="109"/>
      <c r="BF75" s="109"/>
    </row>
    <row r="76" spans="1:58" ht="205.15" customHeight="1" thickBot="1" x14ac:dyDescent="0.25">
      <c r="A76" s="659"/>
      <c r="B76" s="660"/>
      <c r="C76" s="196"/>
      <c r="D76" s="226"/>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97"/>
      <c r="AK76" s="197"/>
      <c r="AL76" s="197"/>
      <c r="AM76" s="197"/>
      <c r="AN76" s="197"/>
      <c r="AO76" s="197"/>
      <c r="AP76" s="197"/>
      <c r="AQ76" s="197"/>
      <c r="AR76" s="197"/>
      <c r="AS76" s="197"/>
      <c r="AT76" s="197"/>
      <c r="AU76" s="198"/>
      <c r="AV76" s="197"/>
      <c r="AW76" s="197"/>
      <c r="AX76" s="197"/>
      <c r="AY76" s="197"/>
      <c r="AZ76" s="197"/>
      <c r="BA76" s="197"/>
      <c r="BB76" s="197"/>
      <c r="BC76" s="197"/>
      <c r="BD76" s="199"/>
      <c r="BE76" s="15"/>
      <c r="BF76" s="15"/>
    </row>
    <row r="77" spans="1:58" ht="38.25" customHeight="1" x14ac:dyDescent="0.25">
      <c r="A77" s="30"/>
      <c r="B77" s="30"/>
      <c r="C77" s="200"/>
      <c r="D77" s="200"/>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
      <c r="BF77" s="1"/>
    </row>
    <row r="78" spans="1:58" ht="12.75" customHeight="1" x14ac:dyDescent="0.25">
      <c r="A78" s="31"/>
      <c r="B78" s="30"/>
      <c r="C78" s="200"/>
      <c r="D78" s="200"/>
      <c r="E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
      <c r="BF78" s="1"/>
    </row>
    <row r="79" spans="1:58" ht="12.75" customHeight="1" x14ac:dyDescent="0.25">
      <c r="A79" s="31"/>
      <c r="B79" s="31"/>
      <c r="C79" s="31"/>
      <c r="D79" s="31"/>
      <c r="E79" s="31"/>
      <c r="F79" s="31"/>
      <c r="G79" s="31"/>
      <c r="H79" s="31"/>
      <c r="I79" s="31"/>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
      <c r="BF79" s="1"/>
    </row>
    <row r="80" spans="1:58" ht="12.75" customHeight="1" x14ac:dyDescent="0.25">
      <c r="A80" s="31"/>
      <c r="B80" s="31"/>
      <c r="C80" s="31"/>
      <c r="D80" s="31"/>
      <c r="E80" s="31"/>
      <c r="F80" s="31"/>
      <c r="G80" s="31"/>
      <c r="H80" s="31"/>
      <c r="I80" s="31"/>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
      <c r="BF80" s="1"/>
    </row>
    <row r="81" spans="1:58" ht="12.75" customHeight="1" x14ac:dyDescent="0.25">
      <c r="A81" s="31"/>
      <c r="B81" s="31"/>
      <c r="C81" s="31"/>
      <c r="D81" s="31"/>
      <c r="E81" s="31"/>
      <c r="F81" s="31"/>
      <c r="G81" s="31"/>
      <c r="H81" s="31"/>
      <c r="I81" s="31"/>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
      <c r="BF81" s="1"/>
    </row>
    <row r="82" spans="1:58" ht="12.75" customHeight="1" x14ac:dyDescent="0.25">
      <c r="A82" s="31"/>
      <c r="B82" s="31"/>
      <c r="C82" s="31"/>
      <c r="D82" s="31"/>
      <c r="E82" s="31"/>
      <c r="F82" s="31"/>
      <c r="G82" s="31"/>
      <c r="H82" s="31"/>
      <c r="I82" s="31"/>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
      <c r="BF82" s="1"/>
    </row>
    <row r="83" spans="1:58" ht="12.75" customHeight="1" x14ac:dyDescent="0.25">
      <c r="A83" s="31"/>
      <c r="B83" s="31"/>
      <c r="C83" s="31"/>
      <c r="D83" s="31"/>
      <c r="E83" s="31"/>
      <c r="F83" s="31"/>
      <c r="G83" s="31"/>
      <c r="H83" s="31"/>
      <c r="I83" s="31"/>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
      <c r="BF83" s="1"/>
    </row>
    <row r="84" spans="1:58" ht="12.75" customHeight="1" x14ac:dyDescent="0.25">
      <c r="A84" s="31"/>
      <c r="B84" s="31"/>
      <c r="C84" s="31"/>
      <c r="D84" s="31"/>
      <c r="E84" s="31"/>
      <c r="F84" s="31"/>
      <c r="G84" s="31"/>
      <c r="H84" s="31"/>
      <c r="I84" s="31"/>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
      <c r="BF84" s="1"/>
    </row>
    <row r="85" spans="1:58" ht="12.75" customHeight="1" x14ac:dyDescent="0.25">
      <c r="A85" s="31"/>
      <c r="B85" s="31"/>
      <c r="C85" s="31"/>
      <c r="D85" s="31"/>
      <c r="E85" s="31"/>
      <c r="F85" s="31"/>
      <c r="G85" s="31"/>
      <c r="H85" s="31"/>
      <c r="I85" s="31"/>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
      <c r="BF85" s="1"/>
    </row>
    <row r="86" spans="1:58" ht="39.950000000000003" customHeight="1" x14ac:dyDescent="0.25">
      <c r="A86" s="31"/>
      <c r="B86" s="31"/>
      <c r="C86" s="31"/>
      <c r="D86" s="31"/>
      <c r="E86" s="31"/>
      <c r="F86" s="31"/>
      <c r="G86" s="31"/>
      <c r="H86" s="31"/>
      <c r="I86" s="31"/>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
      <c r="BF86" s="1"/>
    </row>
    <row r="87" spans="1:58" ht="12.75" customHeight="1" x14ac:dyDescent="0.25">
      <c r="A87" s="31"/>
      <c r="B87" s="31"/>
      <c r="C87" s="31"/>
      <c r="D87" s="31"/>
      <c r="E87" s="31"/>
      <c r="F87" s="31"/>
      <c r="G87" s="31"/>
      <c r="H87" s="31"/>
      <c r="I87" s="31"/>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
      <c r="BF87" s="1"/>
    </row>
    <row r="88" spans="1:58" ht="12.75" customHeight="1" x14ac:dyDescent="0.25">
      <c r="A88" s="31"/>
      <c r="B88" s="31"/>
      <c r="C88" s="31"/>
      <c r="D88" s="31"/>
      <c r="E88" s="31"/>
      <c r="F88" s="31"/>
      <c r="G88" s="31"/>
      <c r="H88" s="31"/>
      <c r="I88" s="31"/>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
      <c r="BF88" s="1"/>
    </row>
    <row r="89" spans="1:58" ht="39.950000000000003" customHeight="1" x14ac:dyDescent="0.25">
      <c r="A89" s="31"/>
      <c r="B89" s="31"/>
      <c r="C89" s="31"/>
      <c r="D89" s="31"/>
      <c r="E89" s="31"/>
      <c r="F89" s="31"/>
      <c r="G89" s="31"/>
      <c r="H89" s="31"/>
      <c r="I89" s="31"/>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
      <c r="BF89" s="1"/>
    </row>
    <row r="90" spans="1:58" ht="12.75" customHeight="1" x14ac:dyDescent="0.25">
      <c r="A90" s="31"/>
      <c r="B90" s="31"/>
      <c r="C90" s="31"/>
      <c r="D90" s="31"/>
      <c r="E90" s="31"/>
      <c r="F90" s="31"/>
      <c r="G90" s="31"/>
      <c r="H90" s="31"/>
      <c r="I90" s="31"/>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
      <c r="BF90" s="1"/>
    </row>
    <row r="91" spans="1:58" ht="12.75" customHeight="1" x14ac:dyDescent="0.25">
      <c r="A91" s="31"/>
      <c r="B91" s="31"/>
      <c r="C91" s="31"/>
      <c r="D91" s="31"/>
      <c r="E91" s="31"/>
      <c r="F91" s="31"/>
      <c r="G91" s="31"/>
      <c r="H91" s="31"/>
      <c r="I91" s="31"/>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
      <c r="BF91" s="1"/>
    </row>
    <row r="92" spans="1:58" ht="12.75" customHeight="1" x14ac:dyDescent="0.25">
      <c r="A92" s="31"/>
      <c r="B92" s="31"/>
      <c r="C92" s="31"/>
      <c r="D92" s="200"/>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68"/>
      <c r="AK92" s="168"/>
      <c r="AL92" s="168"/>
      <c r="AM92" s="168"/>
      <c r="AN92" s="168"/>
      <c r="AO92" s="168"/>
      <c r="AP92" s="168"/>
      <c r="AQ92" s="168"/>
      <c r="AR92" s="168"/>
      <c r="AS92" s="168"/>
      <c r="AT92" s="168"/>
      <c r="AU92" s="168"/>
      <c r="AV92" s="168"/>
      <c r="AW92" s="168"/>
      <c r="AX92" s="168"/>
      <c r="AY92" s="168"/>
      <c r="AZ92" s="168"/>
      <c r="BA92" s="168"/>
      <c r="BB92" s="168"/>
      <c r="BC92" s="168"/>
      <c r="BD92" s="168"/>
      <c r="BE92" s="1"/>
      <c r="BF92" s="1"/>
    </row>
    <row r="93" spans="1:58" ht="12.75" customHeight="1" x14ac:dyDescent="0.25">
      <c r="A93" s="31"/>
      <c r="B93" s="31"/>
      <c r="C93" s="31"/>
      <c r="D93" s="200"/>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68"/>
      <c r="AK93" s="168"/>
      <c r="AL93" s="168"/>
      <c r="AM93" s="168"/>
      <c r="AN93" s="168"/>
      <c r="AO93" s="168"/>
      <c r="AP93" s="168"/>
      <c r="AQ93" s="168"/>
      <c r="AR93" s="168"/>
      <c r="AS93" s="168"/>
      <c r="AT93" s="168"/>
      <c r="AU93" s="168"/>
      <c r="AV93" s="168"/>
      <c r="AW93" s="168"/>
      <c r="AX93" s="168"/>
      <c r="AY93" s="168"/>
      <c r="AZ93" s="168"/>
      <c r="BA93" s="168"/>
      <c r="BB93" s="168"/>
      <c r="BC93" s="168"/>
      <c r="BD93" s="168"/>
      <c r="BE93" s="1"/>
      <c r="BF93" s="1"/>
    </row>
    <row r="94" spans="1:58" ht="12.75" customHeight="1" x14ac:dyDescent="0.25">
      <c r="A94" s="31"/>
      <c r="B94" s="31"/>
      <c r="C94" s="31"/>
      <c r="D94" s="200"/>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68"/>
      <c r="AK94" s="168"/>
      <c r="AL94" s="168"/>
      <c r="AM94" s="168"/>
      <c r="AN94" s="168"/>
      <c r="AO94" s="168"/>
      <c r="AP94" s="168"/>
      <c r="AQ94" s="168"/>
      <c r="AR94" s="168"/>
      <c r="AS94" s="168"/>
      <c r="AT94" s="168"/>
      <c r="AU94" s="168"/>
      <c r="AV94" s="168"/>
      <c r="AW94" s="168"/>
      <c r="AX94" s="168"/>
      <c r="AY94" s="168"/>
      <c r="AZ94" s="168"/>
      <c r="BA94" s="168"/>
      <c r="BB94" s="168"/>
      <c r="BC94" s="168"/>
      <c r="BD94" s="168"/>
      <c r="BE94" s="1"/>
      <c r="BF94" s="1"/>
    </row>
    <row r="95" spans="1:58" ht="12.75" customHeight="1" x14ac:dyDescent="0.25">
      <c r="A95" s="31"/>
      <c r="B95" s="31"/>
      <c r="C95" s="31"/>
      <c r="D95" s="200"/>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68"/>
      <c r="AK95" s="168"/>
      <c r="AL95" s="168"/>
      <c r="AM95" s="168"/>
      <c r="AN95" s="168"/>
      <c r="AO95" s="168"/>
      <c r="AP95" s="168"/>
      <c r="AQ95" s="168"/>
      <c r="AR95" s="168"/>
      <c r="AS95" s="168"/>
      <c r="AT95" s="168"/>
      <c r="AU95" s="168"/>
      <c r="AV95" s="168"/>
      <c r="AW95" s="168"/>
      <c r="AX95" s="168"/>
      <c r="AY95" s="168"/>
      <c r="AZ95" s="168"/>
      <c r="BA95" s="168"/>
      <c r="BB95" s="168"/>
      <c r="BC95" s="168"/>
      <c r="BD95" s="168"/>
      <c r="BE95" s="1"/>
      <c r="BF95" s="1"/>
    </row>
    <row r="96" spans="1:58" ht="12.75" customHeight="1" x14ac:dyDescent="0.25">
      <c r="A96" s="31"/>
      <c r="B96" s="31"/>
      <c r="C96" s="31"/>
      <c r="D96" s="200"/>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
      <c r="BF96" s="1"/>
    </row>
    <row r="97" spans="1:58" ht="12.75" customHeight="1" x14ac:dyDescent="0.25">
      <c r="A97" s="30"/>
      <c r="B97" s="30"/>
      <c r="C97" s="200"/>
      <c r="D97" s="200"/>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1"/>
      <c r="BF97" s="1"/>
    </row>
    <row r="98" spans="1:58" ht="12.75" customHeight="1" x14ac:dyDescent="0.25">
      <c r="A98" s="31"/>
      <c r="B98" s="30"/>
      <c r="C98" s="200"/>
      <c r="D98" s="200"/>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68"/>
      <c r="AK98" s="168"/>
      <c r="AL98" s="168"/>
      <c r="AM98" s="168"/>
      <c r="AN98" s="168"/>
      <c r="AO98" s="168"/>
      <c r="AP98" s="168"/>
      <c r="AQ98" s="168"/>
      <c r="AR98" s="168"/>
      <c r="AS98" s="168"/>
      <c r="AT98" s="168"/>
      <c r="AU98" s="168"/>
      <c r="AV98" s="168"/>
      <c r="AW98" s="168"/>
      <c r="AX98" s="168"/>
      <c r="AY98" s="168"/>
      <c r="AZ98" s="168"/>
      <c r="BA98" s="168"/>
      <c r="BB98" s="168"/>
      <c r="BC98" s="168"/>
      <c r="BD98" s="168"/>
      <c r="BE98" s="1"/>
      <c r="BF98" s="1"/>
    </row>
    <row r="99" spans="1:58" ht="12.75" customHeight="1" x14ac:dyDescent="0.25">
      <c r="A99" s="30"/>
      <c r="B99" s="30"/>
      <c r="C99" s="200"/>
      <c r="D99" s="200"/>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
      <c r="BF99" s="1"/>
    </row>
    <row r="100" spans="1:58" ht="12.75" customHeight="1" x14ac:dyDescent="0.25">
      <c r="A100" s="31"/>
      <c r="B100" s="30"/>
      <c r="C100" s="200"/>
      <c r="D100" s="200"/>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68"/>
      <c r="AK100" s="168"/>
      <c r="AL100" s="168"/>
      <c r="AM100" s="168"/>
      <c r="AN100" s="168"/>
      <c r="AO100" s="168"/>
      <c r="AP100" s="168"/>
      <c r="AQ100" s="168"/>
      <c r="AR100" s="168"/>
      <c r="AS100" s="168"/>
      <c r="AT100" s="168"/>
      <c r="AU100" s="168"/>
      <c r="AV100" s="168"/>
      <c r="AW100" s="168"/>
      <c r="AX100" s="168"/>
      <c r="AY100" s="168"/>
      <c r="AZ100" s="168"/>
      <c r="BA100" s="168"/>
      <c r="BB100" s="168"/>
      <c r="BC100" s="168"/>
      <c r="BD100" s="168"/>
      <c r="BE100" s="1"/>
      <c r="BF100" s="1"/>
    </row>
    <row r="101" spans="1:58" ht="12.75" customHeight="1" x14ac:dyDescent="0.25">
      <c r="A101" s="30"/>
      <c r="B101" s="30"/>
      <c r="C101" s="200"/>
      <c r="D101" s="200"/>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8"/>
      <c r="BE101" s="1"/>
      <c r="BF101" s="1"/>
    </row>
    <row r="102" spans="1:58" ht="12.75" customHeight="1" x14ac:dyDescent="0.25">
      <c r="A102" s="31"/>
      <c r="B102" s="30"/>
      <c r="C102" s="200"/>
      <c r="D102" s="200"/>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c r="BE102" s="1"/>
      <c r="BF102" s="1"/>
    </row>
    <row r="103" spans="1:58" ht="12.75" customHeight="1" x14ac:dyDescent="0.25">
      <c r="A103" s="30"/>
      <c r="B103" s="30"/>
      <c r="C103" s="200"/>
      <c r="D103" s="200"/>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68"/>
      <c r="AK103" s="168"/>
      <c r="AL103" s="168"/>
      <c r="AM103" s="168"/>
      <c r="AN103" s="168"/>
      <c r="AO103" s="168"/>
      <c r="AP103" s="168"/>
      <c r="AQ103" s="168"/>
      <c r="AR103" s="168"/>
      <c r="AS103" s="168"/>
      <c r="AT103" s="168"/>
      <c r="AU103" s="168"/>
      <c r="AV103" s="168"/>
      <c r="AW103" s="168"/>
      <c r="AX103" s="168"/>
      <c r="AY103" s="168"/>
      <c r="AZ103" s="168"/>
      <c r="BA103" s="168"/>
      <c r="BB103" s="168"/>
      <c r="BC103" s="168"/>
      <c r="BD103" s="168"/>
      <c r="BE103" s="1"/>
      <c r="BF103" s="1"/>
    </row>
    <row r="104" spans="1:58" ht="17.25" customHeight="1" x14ac:dyDescent="0.25">
      <c r="A104" s="31"/>
      <c r="B104" s="30"/>
      <c r="C104" s="200"/>
      <c r="D104" s="200"/>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
      <c r="BF104" s="1"/>
    </row>
    <row r="105" spans="1:58" ht="12.75" customHeight="1" x14ac:dyDescent="0.25">
      <c r="A105" s="30"/>
      <c r="B105" s="30"/>
      <c r="C105" s="200"/>
      <c r="D105" s="200"/>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
      <c r="BF105" s="1"/>
    </row>
    <row r="106" spans="1:58" ht="12.75" customHeight="1" x14ac:dyDescent="0.25">
      <c r="A106" s="31"/>
      <c r="B106" s="30"/>
      <c r="C106" s="200"/>
      <c r="D106" s="200"/>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68"/>
      <c r="AK106" s="168"/>
      <c r="AL106" s="168"/>
      <c r="AM106" s="168"/>
      <c r="AN106" s="168"/>
      <c r="AO106" s="168"/>
      <c r="AP106" s="168"/>
      <c r="AQ106" s="168"/>
      <c r="AR106" s="168"/>
      <c r="AS106" s="168"/>
      <c r="AT106" s="168"/>
      <c r="AU106" s="168"/>
      <c r="AV106" s="168"/>
      <c r="AW106" s="168"/>
      <c r="AX106" s="168"/>
      <c r="AY106" s="168"/>
      <c r="AZ106" s="168"/>
      <c r="BA106" s="168"/>
      <c r="BB106" s="168"/>
      <c r="BC106" s="168"/>
      <c r="BD106" s="168"/>
      <c r="BE106" s="1"/>
      <c r="BF106" s="1"/>
    </row>
    <row r="107" spans="1:58" ht="12.75" customHeight="1" x14ac:dyDescent="0.25">
      <c r="A107" s="30"/>
      <c r="B107" s="30"/>
      <c r="C107" s="200"/>
      <c r="D107" s="200"/>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68"/>
      <c r="AK107" s="168"/>
      <c r="AL107" s="168"/>
      <c r="AM107" s="168"/>
      <c r="AN107" s="168"/>
      <c r="AO107" s="168"/>
      <c r="AP107" s="168"/>
      <c r="AQ107" s="168"/>
      <c r="AR107" s="168"/>
      <c r="AS107" s="168"/>
      <c r="AT107" s="168"/>
      <c r="AU107" s="168"/>
      <c r="AV107" s="168"/>
      <c r="AW107" s="168"/>
      <c r="AX107" s="168"/>
      <c r="AY107" s="168"/>
      <c r="AZ107" s="168"/>
      <c r="BA107" s="168"/>
      <c r="BB107" s="168"/>
      <c r="BC107" s="168"/>
      <c r="BD107" s="168"/>
      <c r="BE107" s="1"/>
      <c r="BF107" s="1"/>
    </row>
    <row r="108" spans="1:58" ht="12.75" customHeight="1" x14ac:dyDescent="0.25">
      <c r="A108" s="31"/>
      <c r="B108" s="30"/>
      <c r="C108" s="200"/>
      <c r="D108" s="200"/>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168"/>
      <c r="BE108" s="1"/>
      <c r="BF108" s="1"/>
    </row>
    <row r="109" spans="1:58" ht="12.75" customHeight="1" x14ac:dyDescent="0.25">
      <c r="A109" s="30"/>
      <c r="B109" s="30"/>
      <c r="C109" s="200"/>
      <c r="D109" s="200"/>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168"/>
      <c r="BE109" s="1"/>
      <c r="BF109" s="1"/>
    </row>
    <row r="110" spans="1:58" ht="17.25" customHeight="1" x14ac:dyDescent="0.25">
      <c r="A110" s="31"/>
      <c r="B110" s="30"/>
      <c r="C110" s="200"/>
      <c r="D110" s="200"/>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68"/>
      <c r="AK110" s="168"/>
      <c r="AL110" s="168"/>
      <c r="AM110" s="168"/>
      <c r="AN110" s="168"/>
      <c r="AO110" s="168"/>
      <c r="AP110" s="168"/>
      <c r="AQ110" s="168"/>
      <c r="AR110" s="168"/>
      <c r="AS110" s="168"/>
      <c r="AT110" s="168"/>
      <c r="AU110" s="168"/>
      <c r="AV110" s="168"/>
      <c r="AW110" s="168"/>
      <c r="AX110" s="168"/>
      <c r="AY110" s="168"/>
      <c r="AZ110" s="168"/>
      <c r="BA110" s="168"/>
      <c r="BB110" s="168"/>
      <c r="BC110" s="168"/>
      <c r="BD110" s="168"/>
      <c r="BE110" s="1"/>
      <c r="BF110" s="1"/>
    </row>
    <row r="111" spans="1:58" ht="12.75" customHeight="1" x14ac:dyDescent="0.25">
      <c r="A111" s="30"/>
      <c r="B111" s="30"/>
      <c r="C111" s="200"/>
      <c r="D111" s="200"/>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
      <c r="BF111" s="1"/>
    </row>
    <row r="112" spans="1:58" ht="12.75" customHeight="1" x14ac:dyDescent="0.25">
      <c r="A112" s="31"/>
      <c r="B112" s="30"/>
      <c r="C112" s="200"/>
      <c r="D112" s="200"/>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68"/>
      <c r="AK112" s="168"/>
      <c r="AL112" s="168"/>
      <c r="AM112" s="168"/>
      <c r="AN112" s="168"/>
      <c r="AO112" s="168"/>
      <c r="AP112" s="168"/>
      <c r="AQ112" s="168"/>
      <c r="AR112" s="168"/>
      <c r="AS112" s="168"/>
      <c r="AT112" s="168"/>
      <c r="AU112" s="168"/>
      <c r="AV112" s="168"/>
      <c r="AW112" s="168"/>
      <c r="AX112" s="168"/>
      <c r="AY112" s="168"/>
      <c r="AZ112" s="168"/>
      <c r="BA112" s="168"/>
      <c r="BB112" s="168"/>
      <c r="BC112" s="168"/>
      <c r="BD112" s="168"/>
      <c r="BE112" s="1"/>
      <c r="BF112" s="1"/>
    </row>
    <row r="113" spans="1:58" ht="12.75" customHeight="1" x14ac:dyDescent="0.25">
      <c r="A113" s="30"/>
      <c r="B113" s="30"/>
      <c r="C113" s="200"/>
      <c r="D113" s="200"/>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
      <c r="BF113" s="1"/>
    </row>
    <row r="114" spans="1:58" ht="17.25" customHeight="1" x14ac:dyDescent="0.25">
      <c r="A114" s="31"/>
      <c r="B114" s="30"/>
      <c r="C114" s="200"/>
      <c r="D114" s="200"/>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
      <c r="BF114" s="1"/>
    </row>
    <row r="115" spans="1:58" ht="12.75" customHeight="1" x14ac:dyDescent="0.25">
      <c r="A115" s="30"/>
      <c r="B115" s="30"/>
      <c r="C115" s="200"/>
      <c r="D115" s="200"/>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
      <c r="BF115" s="1"/>
    </row>
    <row r="116" spans="1:58" ht="12.75" customHeight="1" x14ac:dyDescent="0.25">
      <c r="A116" s="31"/>
      <c r="B116" s="30"/>
      <c r="C116" s="200"/>
      <c r="D116" s="200"/>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
      <c r="BF116" s="1"/>
    </row>
  </sheetData>
  <mergeCells count="72">
    <mergeCell ref="BC6:BD6"/>
    <mergeCell ref="B16:C16"/>
    <mergeCell ref="C13:D13"/>
    <mergeCell ref="C12:D12"/>
    <mergeCell ref="E2:F2"/>
    <mergeCell ref="C11:D11"/>
    <mergeCell ref="W5:Z5"/>
    <mergeCell ref="AB5:AF5"/>
    <mergeCell ref="AG5:AR5"/>
    <mergeCell ref="BC5:BD5"/>
    <mergeCell ref="AS5:AZ5"/>
    <mergeCell ref="BA5:BB5"/>
    <mergeCell ref="G7:H7"/>
    <mergeCell ref="O5:V5"/>
    <mergeCell ref="M6:N6"/>
    <mergeCell ref="O6:S6"/>
    <mergeCell ref="E1:F1"/>
    <mergeCell ref="A1:B1"/>
    <mergeCell ref="A3:B4"/>
    <mergeCell ref="A5:B8"/>
    <mergeCell ref="C2:D2"/>
    <mergeCell ref="C4:D4"/>
    <mergeCell ref="C5:D5"/>
    <mergeCell ref="C3:D3"/>
    <mergeCell ref="A2:B2"/>
    <mergeCell ref="C6:D6"/>
    <mergeCell ref="C7:D7"/>
    <mergeCell ref="C8:D8"/>
    <mergeCell ref="E7:F7"/>
    <mergeCell ref="E5:N5"/>
    <mergeCell ref="E6:H6"/>
    <mergeCell ref="I6:L6"/>
    <mergeCell ref="A59:B65"/>
    <mergeCell ref="B9:B13"/>
    <mergeCell ref="A66:B76"/>
    <mergeCell ref="C10:D10"/>
    <mergeCell ref="C9:D9"/>
    <mergeCell ref="B14:C14"/>
    <mergeCell ref="B24:B40"/>
    <mergeCell ref="A18:A40"/>
    <mergeCell ref="A41:A58"/>
    <mergeCell ref="B48:B53"/>
    <mergeCell ref="B41:B47"/>
    <mergeCell ref="B17:C17"/>
    <mergeCell ref="B15:C15"/>
    <mergeCell ref="A9:A17"/>
    <mergeCell ref="B18:B23"/>
    <mergeCell ref="AG6:AL6"/>
    <mergeCell ref="AM6:AP6"/>
    <mergeCell ref="AS6:AX6"/>
    <mergeCell ref="AY6:AZ6"/>
    <mergeCell ref="I7:J7"/>
    <mergeCell ref="K7:L7"/>
    <mergeCell ref="M7:N7"/>
    <mergeCell ref="O7:P7"/>
    <mergeCell ref="Q7:R7"/>
    <mergeCell ref="S7:U7"/>
    <mergeCell ref="W7:X7"/>
    <mergeCell ref="Y7:Z7"/>
    <mergeCell ref="AC7:AD7"/>
    <mergeCell ref="AE7:AF7"/>
    <mergeCell ref="W6:X6"/>
    <mergeCell ref="AB6:AD6"/>
    <mergeCell ref="AS17:AU17"/>
    <mergeCell ref="BA7:BB7"/>
    <mergeCell ref="BC7:BD7"/>
    <mergeCell ref="AG7:AK7"/>
    <mergeCell ref="AL7:AO7"/>
    <mergeCell ref="AP7:AR7"/>
    <mergeCell ref="AX7:AZ7"/>
    <mergeCell ref="AS7:AU7"/>
    <mergeCell ref="AV7:AW7"/>
  </mergeCells>
  <conditionalFormatting sqref="E18:AT40">
    <cfRule type="cellIs" dxfId="1052" priority="123" operator="equal">
      <formula>1</formula>
    </cfRule>
  </conditionalFormatting>
  <conditionalFormatting sqref="E18:AT40">
    <cfRule type="cellIs" dxfId="1051" priority="124" operator="equal">
      <formula>2</formula>
    </cfRule>
  </conditionalFormatting>
  <conditionalFormatting sqref="E18:AT40">
    <cfRule type="containsText" dxfId="1050" priority="125" operator="containsText" text="3">
      <formula>NOT(ISERROR(SEARCH(("3"),(E18))))</formula>
    </cfRule>
  </conditionalFormatting>
  <conditionalFormatting sqref="AU18:BD23 AU33:BD33 AU24:AU32 BC24:BD32 AU40:BD40 AU34:AU39 BC34:BD39">
    <cfRule type="cellIs" dxfId="1049" priority="90" operator="equal">
      <formula>1</formula>
    </cfRule>
  </conditionalFormatting>
  <conditionalFormatting sqref="AU18:BD23 AU33:BD33 AU24:AU32 BC24:BD32 AU40:BD40 AU34:AU39 BC34:BD39">
    <cfRule type="cellIs" dxfId="1048" priority="91" operator="equal">
      <formula>2</formula>
    </cfRule>
  </conditionalFormatting>
  <conditionalFormatting sqref="AU18:BD23 AU33:BD33 AU24:AU32 BC24:BD32 AU40:BD40 AU34:AU39 BC34:BD39">
    <cfRule type="containsText" dxfId="1047" priority="92" operator="containsText" text="3">
      <formula>NOT(ISERROR(SEARCH(("3"),(AU18))))</formula>
    </cfRule>
  </conditionalFormatting>
  <conditionalFormatting sqref="E74:BD74">
    <cfRule type="cellIs" dxfId="1046" priority="84" operator="greaterThan">
      <formula>100</formula>
    </cfRule>
  </conditionalFormatting>
  <conditionalFormatting sqref="E14:BD14">
    <cfRule type="cellIs" dxfId="1045" priority="82" operator="notBetween">
      <formula>max_practice</formula>
      <formula>min_practice</formula>
    </cfRule>
  </conditionalFormatting>
  <conditionalFormatting sqref="P72:BD72">
    <cfRule type="cellIs" dxfId="1044" priority="79" operator="greaterThanOrEqual">
      <formula>20</formula>
    </cfRule>
  </conditionalFormatting>
  <conditionalFormatting sqref="E72:H72">
    <cfRule type="cellIs" dxfId="1043" priority="78" operator="greaterThanOrEqual">
      <formula>20</formula>
    </cfRule>
  </conditionalFormatting>
  <conditionalFormatting sqref="E64:BD64">
    <cfRule type="cellIs" dxfId="1042" priority="75" operator="notEqual">
      <formula>100</formula>
    </cfRule>
  </conditionalFormatting>
  <conditionalFormatting sqref="E41:BD58">
    <cfRule type="cellIs" dxfId="1041" priority="74" operator="between">
      <formula>"x"</formula>
      <formula>"X"</formula>
    </cfRule>
  </conditionalFormatting>
  <conditionalFormatting sqref="E14:BD15">
    <cfRule type="colorScale" priority="87">
      <colorScale>
        <cfvo type="min"/>
        <cfvo type="max"/>
        <color theme="6" tint="0.39997558519241921"/>
        <color theme="6" tint="-0.249977111117893"/>
      </colorScale>
    </cfRule>
  </conditionalFormatting>
  <conditionalFormatting sqref="E15:BD15">
    <cfRule type="cellIs" dxfId="1040" priority="72" operator="notBetween">
      <formula>max_gym</formula>
      <formula>min_gym</formula>
    </cfRule>
  </conditionalFormatting>
  <conditionalFormatting sqref="D18:D47">
    <cfRule type="cellIs" dxfId="1039" priority="71" operator="greaterThanOrEqual">
      <formula>3</formula>
    </cfRule>
  </conditionalFormatting>
  <conditionalFormatting sqref="E68:H68">
    <cfRule type="cellIs" dxfId="1038" priority="70" operator="lessThan">
      <formula>0</formula>
    </cfRule>
  </conditionalFormatting>
  <conditionalFormatting sqref="I68:BD68">
    <cfRule type="cellIs" dxfId="1037" priority="69" operator="lessThan">
      <formula>0</formula>
    </cfRule>
  </conditionalFormatting>
  <conditionalFormatting sqref="E13:BD13">
    <cfRule type="colorScale" priority="68">
      <colorScale>
        <cfvo type="num" val="0"/>
        <cfvo type="num" val="3"/>
        <color theme="8" tint="0.79998168889431442"/>
        <color theme="8" tint="0.39997558519241921"/>
      </colorScale>
    </cfRule>
  </conditionalFormatting>
  <conditionalFormatting sqref="I72">
    <cfRule type="cellIs" dxfId="1036" priority="65" operator="greaterThanOrEqual">
      <formula>20</formula>
    </cfRule>
  </conditionalFormatting>
  <conditionalFormatting sqref="J72">
    <cfRule type="cellIs" dxfId="1035" priority="64" operator="greaterThanOrEqual">
      <formula>20</formula>
    </cfRule>
  </conditionalFormatting>
  <conditionalFormatting sqref="K72">
    <cfRule type="cellIs" dxfId="1034" priority="63" operator="greaterThanOrEqual">
      <formula>20</formula>
    </cfRule>
  </conditionalFormatting>
  <conditionalFormatting sqref="L72">
    <cfRule type="cellIs" dxfId="1033" priority="62" operator="greaterThanOrEqual">
      <formula>20</formula>
    </cfRule>
  </conditionalFormatting>
  <conditionalFormatting sqref="M72">
    <cfRule type="cellIs" dxfId="1032" priority="61" operator="greaterThanOrEqual">
      <formula>20</formula>
    </cfRule>
  </conditionalFormatting>
  <conditionalFormatting sqref="N72">
    <cfRule type="cellIs" dxfId="1031" priority="60" operator="greaterThanOrEqual">
      <formula>20</formula>
    </cfRule>
  </conditionalFormatting>
  <conditionalFormatting sqref="O72">
    <cfRule type="cellIs" dxfId="1030" priority="59" operator="greaterThanOrEqual">
      <formula>20</formula>
    </cfRule>
  </conditionalFormatting>
  <conditionalFormatting sqref="E7 G7 I7 K7 M7 O7 Q7 S7 V7:W7 Y7 AA7:AC7 AE7 AG7 AL7 AP7 AS7 AX7 BA7 BC7">
    <cfRule type="beginsWith" dxfId="1029" priority="47" operator="beginsWith" text="C">
      <formula>LEFT(E7,LEN("C"))="C"</formula>
    </cfRule>
    <cfRule type="beginsWith" dxfId="1028" priority="48" operator="beginsWith" text="PC">
      <formula>LEFT(E7,LEN("PC"))="PC"</formula>
    </cfRule>
    <cfRule type="beginsWith" dxfId="1027" priority="49" operator="beginsWith" text="SP">
      <formula>LEFT(E7,LEN("SP"))="SP"</formula>
    </cfRule>
    <cfRule type="beginsWith" dxfId="1026" priority="50" operator="beginsWith" text="GP">
      <formula>LEFT(E7,LEN("GP"))="GP"</formula>
    </cfRule>
  </conditionalFormatting>
  <conditionalFormatting sqref="AV7">
    <cfRule type="beginsWith" dxfId="1025" priority="43" operator="beginsWith" text="C">
      <formula>LEFT(AV7,LEN("C"))="C"</formula>
    </cfRule>
    <cfRule type="beginsWith" dxfId="1024" priority="44" operator="beginsWith" text="PC">
      <formula>LEFT(AV7,LEN("PC"))="PC"</formula>
    </cfRule>
    <cfRule type="beginsWith" dxfId="1023" priority="45" operator="beginsWith" text="SP">
      <formula>LEFT(AV7,LEN("SP"))="SP"</formula>
    </cfRule>
    <cfRule type="beginsWith" dxfId="1022" priority="46" operator="beginsWith" text="GP">
      <formula>LEFT(AV7,LEN("GP"))="GP"</formula>
    </cfRule>
  </conditionalFormatting>
  <conditionalFormatting sqref="AV24:AV32">
    <cfRule type="cellIs" dxfId="1021" priority="40" operator="equal">
      <formula>1</formula>
    </cfRule>
  </conditionalFormatting>
  <conditionalFormatting sqref="AV24:AV32">
    <cfRule type="cellIs" dxfId="1020" priority="41" operator="equal">
      <formula>2</formula>
    </cfRule>
  </conditionalFormatting>
  <conditionalFormatting sqref="AV24:AV32">
    <cfRule type="containsText" dxfId="1019" priority="42" operator="containsText" text="3">
      <formula>NOT(ISERROR(SEARCH(("3"),(AV24))))</formula>
    </cfRule>
  </conditionalFormatting>
  <conditionalFormatting sqref="AW24:AW32">
    <cfRule type="cellIs" dxfId="1018" priority="37" operator="equal">
      <formula>1</formula>
    </cfRule>
  </conditionalFormatting>
  <conditionalFormatting sqref="AW24:AW32">
    <cfRule type="cellIs" dxfId="1017" priority="38" operator="equal">
      <formula>2</formula>
    </cfRule>
  </conditionalFormatting>
  <conditionalFormatting sqref="AW24:AW32">
    <cfRule type="containsText" dxfId="1016" priority="39" operator="containsText" text="3">
      <formula>NOT(ISERROR(SEARCH(("3"),(AW24))))</formula>
    </cfRule>
  </conditionalFormatting>
  <conditionalFormatting sqref="AX24:AX32">
    <cfRule type="cellIs" dxfId="1015" priority="34" operator="equal">
      <formula>1</formula>
    </cfRule>
  </conditionalFormatting>
  <conditionalFormatting sqref="AX24:AX32">
    <cfRule type="cellIs" dxfId="1014" priority="35" operator="equal">
      <formula>2</formula>
    </cfRule>
  </conditionalFormatting>
  <conditionalFormatting sqref="AX24:AX32">
    <cfRule type="containsText" dxfId="1013" priority="36" operator="containsText" text="3">
      <formula>NOT(ISERROR(SEARCH(("3"),(AX24))))</formula>
    </cfRule>
  </conditionalFormatting>
  <conditionalFormatting sqref="AY24:AY32">
    <cfRule type="cellIs" dxfId="1012" priority="31" operator="equal">
      <formula>1</formula>
    </cfRule>
  </conditionalFormatting>
  <conditionalFormatting sqref="AY24:AY32">
    <cfRule type="cellIs" dxfId="1011" priority="32" operator="equal">
      <formula>2</formula>
    </cfRule>
  </conditionalFormatting>
  <conditionalFormatting sqref="AY24:AY32">
    <cfRule type="containsText" dxfId="1010" priority="33" operator="containsText" text="3">
      <formula>NOT(ISERROR(SEARCH(("3"),(AY24))))</formula>
    </cfRule>
  </conditionalFormatting>
  <conditionalFormatting sqref="AZ24:AZ32">
    <cfRule type="cellIs" dxfId="1009" priority="28" operator="equal">
      <formula>1</formula>
    </cfRule>
  </conditionalFormatting>
  <conditionalFormatting sqref="AZ24:AZ32">
    <cfRule type="cellIs" dxfId="1008" priority="29" operator="equal">
      <formula>2</formula>
    </cfRule>
  </conditionalFormatting>
  <conditionalFormatting sqref="AZ24:AZ32">
    <cfRule type="containsText" dxfId="1007" priority="30" operator="containsText" text="3">
      <formula>NOT(ISERROR(SEARCH(("3"),(AZ24))))</formula>
    </cfRule>
  </conditionalFormatting>
  <conditionalFormatting sqref="BA24:BA32">
    <cfRule type="cellIs" dxfId="1006" priority="25" operator="equal">
      <formula>1</formula>
    </cfRule>
  </conditionalFormatting>
  <conditionalFormatting sqref="BA24:BA32">
    <cfRule type="cellIs" dxfId="1005" priority="26" operator="equal">
      <formula>2</formula>
    </cfRule>
  </conditionalFormatting>
  <conditionalFormatting sqref="BA24:BA32">
    <cfRule type="containsText" dxfId="1004" priority="27" operator="containsText" text="3">
      <formula>NOT(ISERROR(SEARCH(("3"),(BA24))))</formula>
    </cfRule>
  </conditionalFormatting>
  <conditionalFormatting sqref="BB24:BB32">
    <cfRule type="cellIs" dxfId="1003" priority="22" operator="equal">
      <formula>1</formula>
    </cfRule>
  </conditionalFormatting>
  <conditionalFormatting sqref="BB24:BB32">
    <cfRule type="cellIs" dxfId="1002" priority="23" operator="equal">
      <formula>2</formula>
    </cfRule>
  </conditionalFormatting>
  <conditionalFormatting sqref="BB24:BB32">
    <cfRule type="containsText" dxfId="1001" priority="24" operator="containsText" text="3">
      <formula>NOT(ISERROR(SEARCH(("3"),(BB24))))</formula>
    </cfRule>
  </conditionalFormatting>
  <conditionalFormatting sqref="AV34:AV39">
    <cfRule type="cellIs" dxfId="1000" priority="19" operator="equal">
      <formula>1</formula>
    </cfRule>
  </conditionalFormatting>
  <conditionalFormatting sqref="AV34:AV39">
    <cfRule type="cellIs" dxfId="999" priority="20" operator="equal">
      <formula>2</formula>
    </cfRule>
  </conditionalFormatting>
  <conditionalFormatting sqref="AV34:AV39">
    <cfRule type="containsText" dxfId="998" priority="21" operator="containsText" text="3">
      <formula>NOT(ISERROR(SEARCH(("3"),(AV34))))</formula>
    </cfRule>
  </conditionalFormatting>
  <conditionalFormatting sqref="AW34:AW39">
    <cfRule type="cellIs" dxfId="997" priority="16" operator="equal">
      <formula>1</formula>
    </cfRule>
  </conditionalFormatting>
  <conditionalFormatting sqref="AW34:AW39">
    <cfRule type="cellIs" dxfId="996" priority="17" operator="equal">
      <formula>2</formula>
    </cfRule>
  </conditionalFormatting>
  <conditionalFormatting sqref="AW34:AW39">
    <cfRule type="containsText" dxfId="995" priority="18" operator="containsText" text="3">
      <formula>NOT(ISERROR(SEARCH(("3"),(AW34))))</formula>
    </cfRule>
  </conditionalFormatting>
  <conditionalFormatting sqref="AX34:AX39">
    <cfRule type="cellIs" dxfId="994" priority="13" operator="equal">
      <formula>1</formula>
    </cfRule>
  </conditionalFormatting>
  <conditionalFormatting sqref="AX34:AX39">
    <cfRule type="cellIs" dxfId="993" priority="14" operator="equal">
      <formula>2</formula>
    </cfRule>
  </conditionalFormatting>
  <conditionalFormatting sqref="AX34:AX39">
    <cfRule type="containsText" dxfId="992" priority="15" operator="containsText" text="3">
      <formula>NOT(ISERROR(SEARCH(("3"),(AX34))))</formula>
    </cfRule>
  </conditionalFormatting>
  <conditionalFormatting sqref="AY34:AY39">
    <cfRule type="cellIs" dxfId="991" priority="10" operator="equal">
      <formula>1</formula>
    </cfRule>
  </conditionalFormatting>
  <conditionalFormatting sqref="AY34:AY39">
    <cfRule type="cellIs" dxfId="990" priority="11" operator="equal">
      <formula>2</formula>
    </cfRule>
  </conditionalFormatting>
  <conditionalFormatting sqref="AY34:AY39">
    <cfRule type="containsText" dxfId="989" priority="12" operator="containsText" text="3">
      <formula>NOT(ISERROR(SEARCH(("3"),(AY34))))</formula>
    </cfRule>
  </conditionalFormatting>
  <conditionalFormatting sqref="AZ34:AZ39">
    <cfRule type="cellIs" dxfId="988" priority="7" operator="equal">
      <formula>1</formula>
    </cfRule>
  </conditionalFormatting>
  <conditionalFormatting sqref="AZ34:AZ39">
    <cfRule type="cellIs" dxfId="987" priority="8" operator="equal">
      <formula>2</formula>
    </cfRule>
  </conditionalFormatting>
  <conditionalFormatting sqref="AZ34:AZ39">
    <cfRule type="containsText" dxfId="986" priority="9" operator="containsText" text="3">
      <formula>NOT(ISERROR(SEARCH(("3"),(AZ34))))</formula>
    </cfRule>
  </conditionalFormatting>
  <conditionalFormatting sqref="BA34:BA39">
    <cfRule type="cellIs" dxfId="985" priority="4" operator="equal">
      <formula>1</formula>
    </cfRule>
  </conditionalFormatting>
  <conditionalFormatting sqref="BA34:BA39">
    <cfRule type="cellIs" dxfId="984" priority="5" operator="equal">
      <formula>2</formula>
    </cfRule>
  </conditionalFormatting>
  <conditionalFormatting sqref="BA34:BA39">
    <cfRule type="containsText" dxfId="983" priority="6" operator="containsText" text="3">
      <formula>NOT(ISERROR(SEARCH(("3"),(BA34))))</formula>
    </cfRule>
  </conditionalFormatting>
  <conditionalFormatting sqref="BB34:BB39">
    <cfRule type="cellIs" dxfId="982" priority="1" operator="equal">
      <formula>1</formula>
    </cfRule>
  </conditionalFormatting>
  <conditionalFormatting sqref="BB34:BB39">
    <cfRule type="cellIs" dxfId="981" priority="2" operator="equal">
      <formula>2</formula>
    </cfRule>
  </conditionalFormatting>
  <conditionalFormatting sqref="BB34:BB39">
    <cfRule type="containsText" dxfId="980" priority="3" operator="containsText" text="3">
      <formula>NOT(ISERROR(SEARCH(("3"),(BB34))))</formula>
    </cfRule>
  </conditionalFormatting>
  <dataValidations xWindow="1566" yWindow="567" count="11">
    <dataValidation type="whole" allowBlank="1" showErrorMessage="1" error="Enter 1, 2 or leave the cell blank" promptTitle="Physical Fitness Priorities" prompt="Enter 1, 2, or leave the cell blank in each microcycle where the KPI is being trained._x000a_1 = Developing the KPI to a higher level_x000a_2 = Maintain the KPI at the current level" sqref="E18:BD23" xr:uid="{00000000-0002-0000-0100-000001000000}">
      <formula1>1</formula1>
      <formula2>2</formula2>
    </dataValidation>
    <dataValidation type="whole" allowBlank="1" showErrorMessage="1" error="Enter 1, 2, 3 or leave the cell blank" promptTitle="Technical and Tactical Priority" prompt="Enter 1, 2, 3 or leave the cell blank, to indicate the focus of the skill training for the given mircocycle._x000a_1 = Acquiring or reacquiring the skill_x000a_2 = Consolodating a skill or tactic with others_x000a_3 = Refining the execution of the skill" sqref="E24:BD40" xr:uid="{00000000-0002-0000-0100-000002000000}">
      <formula1>1</formula1>
      <formula2>3</formula2>
    </dataValidation>
    <dataValidation type="decimal" allowBlank="1" showErrorMessage="1" error="Use positive integers betwwen 0 an 100" sqref="E59:BD63" xr:uid="{F287F1C6-7C92-4592-9773-B4F5D4F6977E}">
      <formula1>0</formula1>
      <formula2>100</formula2>
    </dataValidation>
    <dataValidation type="decimal" operator="lessThanOrEqual" allowBlank="1" showInputMessage="1" showErrorMessage="1" errorTitle="Too many hours" error="You entered more hours than your practices indicate.  Check the number of practices and enter a value less than or equal to A87 times the number of practices!" sqref="E68:BD68" xr:uid="{04759DA2-EA17-4094-9A3A-230BA9BF5899}">
      <formula1>E14*$A$88</formula1>
    </dataValidation>
    <dataValidation type="whole" operator="greaterThanOrEqual" allowBlank="1" showErrorMessage="1" errorTitle="Integer" error="Enter only positive integers, including 0" promptTitle="Number of Live and Dry Training " prompt="Enter only positive integers, including 0, to indicate the total number of Live and or Dry Training Sessions you plan to conduct in this mircocycle." sqref="E14" xr:uid="{1782F667-54FE-4FC6-8925-DA78D30C2F4B}">
      <formula1>0</formula1>
    </dataValidation>
    <dataValidation type="whole" operator="greaterThan" allowBlank="1" showErrorMessage="1" errorTitle="Integer" error="Enter only positive integers, including 0" promptTitle="Number of Live and Dry Training " prompt="Enter only positive integers, including 0, to indicate the total number of physical conditioning workouts to be done each week." sqref="E15" xr:uid="{F60AEA76-98D3-42B3-9687-CAC908111EB5}">
      <formula1>0</formula1>
    </dataValidation>
    <dataValidation type="whole" operator="greaterThanOrEqual" allowBlank="1" showErrorMessage="1" error="Enter only positive integers, including 0" promptTitle="Number of Live and Dry Training " prompt="Enter only positive integers, including 0, to indicate the total number of Live and or Dry Training Sessions you plan to conduct in this mircocycle." sqref="F14:BD15" xr:uid="{59AF0323-586B-4436-BF45-47ECFDDEBCE3}">
      <formula1>0</formula1>
    </dataValidation>
    <dataValidation type="list" allowBlank="1" showInputMessage="1" showErrorMessage="1" sqref="E5 O5 W5 AA5:AB5 AG5 AS5 BA5 BC5" xr:uid="{B584C611-B9D7-4BFA-9E68-9E26F616BEAD}">
      <formula1>$BG$2:$BG$4</formula1>
    </dataValidation>
    <dataValidation type="list" allowBlank="1" showInputMessage="1" showErrorMessage="1" sqref="M6 AY6 O6 T6:W6 Y6:AB6 AE6:AG6 AM6 AQ6:AS6 E6 I6 BA6:BC6" xr:uid="{5856A195-85D7-4D6C-9B06-F2E0B999183D}">
      <formula1>$BH$2:$BH$8</formula1>
    </dataValidation>
    <dataValidation type="list" allowBlank="1" showInputMessage="1" sqref="E9:BD9" xr:uid="{C277926C-B207-4845-B0F3-AE8D31525759}">
      <formula1>$BJ$2:$BJ$12</formula1>
    </dataValidation>
    <dataValidation type="list" allowBlank="1" showInputMessage="1" showErrorMessage="1" sqref="BC7 E7:AS7 AV7 AX7:BA7" xr:uid="{F92DD12A-750D-4583-A2AF-8F23187822D2}">
      <formula1>$BI$2:$BI29</formula1>
    </dataValidation>
  </dataValidations>
  <pageMargins left="0.70866141732283472" right="0.70866141732283472" top="0.74803149606299213" bottom="0.74803149606299213" header="0.31496062992125984" footer="0.31496062992125984"/>
  <pageSetup paperSize="5" scale="27" fitToWidth="0" orientation="landscape" horizontalDpi="4294967293" verticalDpi="4294967293" r:id="rId1"/>
  <headerFooter>
    <oddHeader>&amp;LMicroCycles: 21 - 24</oddHeader>
  </headerFooter>
  <ignoredErrors>
    <ignoredError sqref="C48:D51 C52:D53" unlockedFormula="1"/>
    <ignoredError sqref="E64:BD64 E68 E66:BD67 E72:BD73 F68:BD68 F69:H69 AB69 AS69:AU69 BC69:BD69 BC71:BD71 E75:BD75 K74:Q74 AB70 AN70 AS70:AX70 BC70:BD70 AB74:BD74" evalError="1"/>
    <ignoredError sqref="E59:BD63" evalError="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57" operator="containsText" id="{8E1A88EF-DD50-422E-824C-1123E631018D}">
            <xm:f>NOT(ISERROR(SEARCH($BG$3,E5)))</xm:f>
            <xm:f>$BG$3</xm:f>
            <x14:dxf>
              <font>
                <b/>
                <i val="0"/>
                <color theme="0"/>
              </font>
              <fill>
                <patternFill>
                  <bgColor rgb="FF00B050"/>
                </patternFill>
              </fill>
            </x14:dxf>
          </x14:cfRule>
          <x14:cfRule type="containsText" priority="58" operator="containsText" id="{325BB0EA-C3C9-49DB-886A-B08C1310FCEB}">
            <xm:f>NOT(ISERROR(SEARCH($BG$2,E5)))</xm:f>
            <xm:f>$BG$2</xm:f>
            <x14:dxf>
              <font>
                <b/>
                <i val="0"/>
                <color theme="0"/>
              </font>
              <fill>
                <patternFill>
                  <bgColor theme="5"/>
                </patternFill>
              </fill>
            </x14:dxf>
          </x14:cfRule>
          <xm:sqref>E5 O5 W5 AA5:AB5 AG5 AS5 BA5 BC5</xm:sqref>
        </x14:conditionalFormatting>
        <x14:conditionalFormatting xmlns:xm="http://schemas.microsoft.com/office/excel/2006/main">
          <x14:cfRule type="containsText" priority="51" operator="containsText" id="{CB84A48A-F036-43B9-98E4-4DA4AEB5AFD8}">
            <xm:f>NOT(ISERROR(SEARCH($BH$7,E6)))</xm:f>
            <xm:f>$BH$7</xm:f>
            <x14:dxf>
              <font>
                <color theme="0"/>
              </font>
              <fill>
                <patternFill>
                  <bgColor theme="6" tint="-0.24994659260841701"/>
                </patternFill>
              </fill>
            </x14:dxf>
          </x14:cfRule>
          <x14:cfRule type="containsText" priority="52" operator="containsText" id="{1947D537-93DC-495C-AD11-E85DA9FB8F35}">
            <xm:f>NOT(ISERROR(SEARCH($BH$6,E6)))</xm:f>
            <xm:f>$BH$6</xm:f>
            <x14:dxf>
              <fill>
                <patternFill>
                  <bgColor theme="3" tint="0.59996337778862885"/>
                </patternFill>
              </fill>
            </x14:dxf>
          </x14:cfRule>
          <x14:cfRule type="containsText" priority="53" operator="containsText" id="{6A7F5673-6AE6-45BF-B942-C7F4C70F2CBE}">
            <xm:f>NOT(ISERROR(SEARCH($BH$5,E6)))</xm:f>
            <xm:f>$BH$5</xm:f>
            <x14:dxf>
              <fill>
                <patternFill>
                  <bgColor theme="6" tint="0.39994506668294322"/>
                </patternFill>
              </fill>
            </x14:dxf>
          </x14:cfRule>
          <x14:cfRule type="containsText" priority="54" operator="containsText" id="{AA0A9245-149C-4B87-BD29-7705EB194743}">
            <xm:f>NOT(ISERROR(SEARCH($BH$4,E6)))</xm:f>
            <xm:f>$BH$4</xm:f>
            <x14:dxf>
              <fill>
                <patternFill>
                  <bgColor rgb="FF92D050"/>
                </patternFill>
              </fill>
            </x14:dxf>
          </x14:cfRule>
          <x14:cfRule type="containsText" priority="55" operator="containsText" id="{DBD1EF0E-3876-4175-86C9-ADD239D90D59}">
            <xm:f>NOT(ISERROR(SEARCH($BH$3,E6)))</xm:f>
            <xm:f>$BH$3</xm:f>
            <x14:dxf>
              <fill>
                <patternFill>
                  <bgColor theme="5" tint="0.59996337778862885"/>
                </patternFill>
              </fill>
            </x14:dxf>
          </x14:cfRule>
          <x14:cfRule type="containsText" priority="56" operator="containsText" id="{13A36ECD-6E53-4661-BB12-12B3E09C3715}">
            <xm:f>NOT(ISERROR(SEARCH($BH$2,E6)))</xm:f>
            <xm:f>$BH$2</xm:f>
            <x14:dxf>
              <fill>
                <patternFill>
                  <bgColor theme="5" tint="0.79998168889431442"/>
                </patternFill>
              </fill>
            </x14:dxf>
          </x14:cfRule>
          <xm:sqref>O6 T6:W6 Y6:AB6 AE6:AG6 AM6 AQ6:AS6 AY6 BA6:BC6 E6 I6 M6</xm:sqref>
        </x14:conditionalFormatting>
      </x14:conditionalFormattings>
    </ext>
    <ext xmlns:x14="http://schemas.microsoft.com/office/spreadsheetml/2009/9/main" uri="{CCE6A557-97BC-4b89-ADB6-D9C93CAAB3DF}">
      <x14:dataValidations xmlns:xm="http://schemas.microsoft.com/office/excel/2006/main" xWindow="1566" yWindow="567" count="2">
        <x14:dataValidation type="list" allowBlank="1" showInputMessage="1" showErrorMessage="1" xr:uid="{A6743AC5-6C35-435C-AA8A-BFF9EF6726EA}">
          <x14:formula1>
            <xm:f>'Basic Athlete Data'!$H$20:$H$23</xm:f>
          </x14:formula1>
          <xm:sqref>E11:BD11</xm:sqref>
        </x14:dataValidation>
        <x14:dataValidation type="list" allowBlank="1" showInputMessage="1" showErrorMessage="1" xr:uid="{E461B6B6-B1A6-475A-BAE7-B60393BEA3B9}">
          <x14:formula1>
            <xm:f>'Basic Athlete Data'!$I$20:$I$23</xm:f>
          </x14:formula1>
          <xm:sqref>E13:BD13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E9D6D-4D9F-41FD-8E71-BB130E333825}">
  <sheetPr>
    <tabColor rgb="FFFFC000"/>
  </sheetPr>
  <dimension ref="A1:BI582"/>
  <sheetViews>
    <sheetView zoomScaleNormal="100" workbookViewId="0"/>
  </sheetViews>
  <sheetFormatPr defaultColWidth="17.28515625" defaultRowHeight="12.75" x14ac:dyDescent="0.2"/>
  <cols>
    <col min="1" max="1" width="15.7109375" style="458" customWidth="1"/>
    <col min="2" max="2" width="4.5703125" style="458" customWidth="1"/>
    <col min="3" max="13" width="11.140625" style="458" customWidth="1"/>
    <col min="14" max="14" width="11.140625" style="110" customWidth="1"/>
    <col min="15" max="15" width="11.140625" style="458" customWidth="1"/>
    <col min="16" max="16" width="11.140625" style="110" customWidth="1"/>
    <col min="17" max="17" width="11.140625" style="91" customWidth="1"/>
    <col min="18" max="18" width="1.42578125" style="27" customWidth="1"/>
    <col min="19" max="19" width="13.7109375" style="458" customWidth="1"/>
    <col min="20" max="20" width="5.140625" style="458" customWidth="1"/>
    <col min="21" max="28" width="11.140625" style="458" customWidth="1"/>
    <col min="29" max="29" width="11.140625" style="110" customWidth="1"/>
    <col min="30" max="30" width="11.140625" style="91" customWidth="1"/>
    <col min="31" max="35" width="11.140625" style="458" customWidth="1"/>
    <col min="36" max="16384" width="17.28515625" style="458"/>
  </cols>
  <sheetData>
    <row r="1" spans="1:61" ht="16.5" thickBot="1" x14ac:dyDescent="0.3">
      <c r="M1" s="765" t="s">
        <v>214</v>
      </c>
      <c r="N1" s="766"/>
      <c r="O1" s="766"/>
      <c r="P1" s="767"/>
      <c r="AE1" s="765" t="s">
        <v>214</v>
      </c>
      <c r="AF1" s="766"/>
      <c r="AG1" s="766"/>
      <c r="AH1" s="767"/>
      <c r="BG1" s="166" t="s">
        <v>19</v>
      </c>
      <c r="BH1" s="166" t="s">
        <v>18</v>
      </c>
      <c r="BI1" s="166" t="s">
        <v>392</v>
      </c>
    </row>
    <row r="2" spans="1:61" ht="12.75" customHeight="1" thickBot="1" x14ac:dyDescent="0.25">
      <c r="A2" s="690" t="s">
        <v>67</v>
      </c>
      <c r="B2" s="690"/>
      <c r="C2" s="690"/>
      <c r="D2" s="24" t="s">
        <v>31</v>
      </c>
      <c r="E2" s="373">
        <v>1</v>
      </c>
      <c r="F2" s="380" t="s">
        <v>209</v>
      </c>
      <c r="G2" s="376" t="s">
        <v>174</v>
      </c>
      <c r="H2" s="144">
        <f ca="1">OFFSET(YTP!$E$72,0,E2-1,1,1)</f>
        <v>17.75</v>
      </c>
      <c r="I2" s="131" t="s">
        <v>176</v>
      </c>
      <c r="J2" s="309">
        <f>SUM(E19:E39,I19:I39,L19:L39,P19:P39,N19:N39)</f>
        <v>17.75</v>
      </c>
      <c r="K2" s="724" t="s">
        <v>188</v>
      </c>
      <c r="L2" s="727" t="str">
        <f ca="1">OFFSET(YTP!$E$9,0,E2-1,1,1)</f>
        <v>Coast to Coast</v>
      </c>
      <c r="M2" s="427" t="s">
        <v>233</v>
      </c>
      <c r="N2" s="428">
        <v>101.2</v>
      </c>
      <c r="O2" s="427" t="s">
        <v>163</v>
      </c>
      <c r="P2" s="428"/>
      <c r="S2" s="690" t="s">
        <v>67</v>
      </c>
      <c r="T2" s="690"/>
      <c r="U2" s="690"/>
      <c r="V2" s="24" t="s">
        <v>31</v>
      </c>
      <c r="W2" s="277">
        <f>$E$2+1</f>
        <v>2</v>
      </c>
      <c r="X2" s="380" t="s">
        <v>209</v>
      </c>
      <c r="Y2" s="130" t="s">
        <v>174</v>
      </c>
      <c r="Z2" s="144">
        <f ca="1">OFFSET(YTP!$E$72,0,W2-1,1,1)</f>
        <v>14.5</v>
      </c>
      <c r="AA2" s="131" t="s">
        <v>176</v>
      </c>
      <c r="AB2" s="309">
        <f>SUM(W19:W39,AA19:AA39,AD19:AD39,AH19:AH39,AF19:AF39)</f>
        <v>15</v>
      </c>
      <c r="AC2" s="724" t="s">
        <v>188</v>
      </c>
      <c r="AD2" s="727">
        <f ca="1">OFFSET(YTP!$E$9,0,W2-1,1,1)</f>
        <v>0</v>
      </c>
      <c r="AE2" s="485" t="str">
        <f>Score_1_label</f>
        <v>Series 1</v>
      </c>
      <c r="AF2" s="428">
        <v>100.8</v>
      </c>
      <c r="AG2" s="485" t="str">
        <f>Score_8_label</f>
        <v>Kneeling</v>
      </c>
      <c r="AH2" s="429">
        <v>389</v>
      </c>
      <c r="BG2" s="605" t="s">
        <v>197</v>
      </c>
      <c r="BH2" s="601" t="s">
        <v>72</v>
      </c>
      <c r="BI2" s="458" t="s">
        <v>393</v>
      </c>
    </row>
    <row r="3" spans="1:61" ht="16.5" thickBot="1" x14ac:dyDescent="0.25">
      <c r="A3" s="690"/>
      <c r="B3" s="690"/>
      <c r="C3" s="690"/>
      <c r="D3" s="63" t="s">
        <v>34</v>
      </c>
      <c r="E3" s="374">
        <f>YTP_Start_Date+7*(E2-1)</f>
        <v>44501</v>
      </c>
      <c r="F3" s="382">
        <f ca="1">OFFSET(YTP!$E$14,0,E2-1,1,1)</f>
        <v>5</v>
      </c>
      <c r="G3" s="377" t="s">
        <v>158</v>
      </c>
      <c r="H3" s="129">
        <f>SUM(D19:D39,H19:H39)</f>
        <v>340</v>
      </c>
      <c r="I3" s="128" t="s">
        <v>159</v>
      </c>
      <c r="J3" s="310">
        <f>SUM(F19:F39,J19:J39)</f>
        <v>335</v>
      </c>
      <c r="K3" s="725"/>
      <c r="L3" s="728"/>
      <c r="M3" s="430" t="s">
        <v>234</v>
      </c>
      <c r="N3" s="431">
        <f ca="1">N2+0.1*RANDBETWEEN(-30,30)</f>
        <v>98.2</v>
      </c>
      <c r="O3" s="430" t="s">
        <v>164</v>
      </c>
      <c r="P3" s="431"/>
      <c r="S3" s="690"/>
      <c r="T3" s="690"/>
      <c r="U3" s="690"/>
      <c r="V3" s="63" t="s">
        <v>34</v>
      </c>
      <c r="W3" s="136">
        <f>YTP_Start_Date+7*(W2-1)</f>
        <v>44508</v>
      </c>
      <c r="X3" s="382">
        <f ca="1">OFFSET(YTP!$E$14,0,W2-1,1,1)</f>
        <v>4</v>
      </c>
      <c r="Y3" s="132" t="s">
        <v>158</v>
      </c>
      <c r="Z3" s="129">
        <f>SUM(V19:V39,Z19:Z39)</f>
        <v>280</v>
      </c>
      <c r="AA3" s="128" t="s">
        <v>159</v>
      </c>
      <c r="AB3" s="310">
        <f>SUM(X19:X39,AB19:AB39)</f>
        <v>295</v>
      </c>
      <c r="AC3" s="725"/>
      <c r="AD3" s="728"/>
      <c r="AE3" s="486" t="str">
        <f>Score_2_label</f>
        <v>Series 2</v>
      </c>
      <c r="AF3" s="431">
        <f ca="1">AF2+0.1*RANDBETWEEN(-30,30)</f>
        <v>97.8</v>
      </c>
      <c r="AG3" s="486" t="str">
        <f>Score_9_label</f>
        <v>Prone</v>
      </c>
      <c r="AH3" s="432"/>
      <c r="BG3" s="604" t="s">
        <v>13</v>
      </c>
      <c r="BH3" s="602" t="s">
        <v>73</v>
      </c>
      <c r="BI3" s="29" t="s">
        <v>394</v>
      </c>
    </row>
    <row r="4" spans="1:61" ht="12.75" customHeight="1" thickBot="1" x14ac:dyDescent="0.25">
      <c r="A4" s="690"/>
      <c r="B4" s="690"/>
      <c r="C4" s="690"/>
      <c r="D4" s="64" t="s">
        <v>35</v>
      </c>
      <c r="E4" s="375" t="str">
        <f>IF(YTP!E6="General","General",IF(YTP!E6="Specific","Specific",IF(YTP!E6="Pre-Competition","Pre-Comp",IF(YTP!E6="Regular","Reg. Comp",IF(YTP!E6="Major","Major Comp",IF(YTP!E6="Taper","Taper","Transition"))))))</f>
        <v>General</v>
      </c>
      <c r="F4" s="379" t="s">
        <v>215</v>
      </c>
      <c r="G4" s="377" t="s">
        <v>177</v>
      </c>
      <c r="H4" s="129">
        <f ca="1">OFFSET(YTP!$E$74,0,E2-1,1,1)</f>
        <v>56.578947368421055</v>
      </c>
      <c r="I4" s="128" t="s">
        <v>178</v>
      </c>
      <c r="J4" s="310">
        <f>AVERAGEA(Q19:Q39)</f>
        <v>68.333333333333329</v>
      </c>
      <c r="K4" s="725"/>
      <c r="L4" s="728"/>
      <c r="M4" s="430" t="s">
        <v>235</v>
      </c>
      <c r="N4" s="431">
        <f ca="1">N2+0.1*RANDBETWEEN(-30,30)</f>
        <v>98.2</v>
      </c>
      <c r="O4" s="430" t="s">
        <v>165</v>
      </c>
      <c r="P4" s="431">
        <v>385</v>
      </c>
      <c r="S4" s="690"/>
      <c r="T4" s="690"/>
      <c r="U4" s="690"/>
      <c r="V4" s="64" t="s">
        <v>35</v>
      </c>
      <c r="W4" s="140" t="str">
        <f ca="1">IF(OFFSET(YTP!$E$6,0,W2-1,1,1)="",E4,IF(OFFSET(YTP!$E$6,0,W2-1,1,1)="General","General",IF(OFFSET(YTP!$E$6,0,W2-1,1,1)="Specific","Specific",IF(OFFSET(YTP!$E$6,0,W2-1,1,1)="Pre-Competition","Pre-Comp",IF(OFFSET(YTP!$E$6,0,W2-1,1,1)="Regular","Reg. Comp",IF(OFFSET(YTP!$E$6,0,W2-1,1,1)="Major","Major Comp",IF(OFFSET(YTP!$E$6,0,W2-1,1,1)="Taper","Taper","Transition")))))))</f>
        <v>General</v>
      </c>
      <c r="X4" s="379" t="s">
        <v>215</v>
      </c>
      <c r="Y4" s="132" t="s">
        <v>177</v>
      </c>
      <c r="Z4" s="129">
        <f ca="1">OFFSET(YTP!$E$74,0,W2-1,1,1)</f>
        <v>73.68421052631578</v>
      </c>
      <c r="AA4" s="128" t="s">
        <v>178</v>
      </c>
      <c r="AB4" s="310">
        <f>AVERAGEA(AI19:AI39)</f>
        <v>70.833333333333329</v>
      </c>
      <c r="AC4" s="725"/>
      <c r="AD4" s="728"/>
      <c r="AE4" s="486" t="str">
        <f>Score_3_label</f>
        <v>Series 3</v>
      </c>
      <c r="AF4" s="431">
        <f ca="1">AF2+0.1*RANDBETWEEN(-30,30)</f>
        <v>100.5</v>
      </c>
      <c r="AG4" s="486" t="str">
        <f>Score_10_label</f>
        <v>Standing</v>
      </c>
      <c r="AH4" s="432">
        <v>384</v>
      </c>
      <c r="BG4" s="603" t="s">
        <v>71</v>
      </c>
      <c r="BH4" s="600" t="s">
        <v>152</v>
      </c>
      <c r="BI4" s="27" t="s">
        <v>395</v>
      </c>
    </row>
    <row r="5" spans="1:61" ht="12.75" customHeight="1" thickBot="1" x14ac:dyDescent="0.25">
      <c r="A5" s="99"/>
      <c r="B5" s="99"/>
      <c r="C5" s="143"/>
      <c r="D5" s="143"/>
      <c r="E5" s="143"/>
      <c r="F5" s="383">
        <f ca="1">OFFSET(YTP!$E$15,0,E2-1,1,1)</f>
        <v>4</v>
      </c>
      <c r="G5" s="378" t="s">
        <v>175</v>
      </c>
      <c r="H5" s="135">
        <f ca="1">OFFSET(YTP!$E$75,0,E2-1,1,1)</f>
        <v>70.475530932594651</v>
      </c>
      <c r="I5" s="134" t="s">
        <v>151</v>
      </c>
      <c r="J5" s="311">
        <f>((100*J2/YTP!$E$66)/7.5)*(J4/10)</f>
        <v>85.116959064327489</v>
      </c>
      <c r="K5" s="725"/>
      <c r="L5" s="728"/>
      <c r="M5" s="430" t="s">
        <v>236</v>
      </c>
      <c r="N5" s="431">
        <f ca="1">N2+0.1*RANDBETWEEN(-30,30)</f>
        <v>103.10000000000001</v>
      </c>
      <c r="O5" s="430" t="s">
        <v>213</v>
      </c>
      <c r="P5" s="432"/>
      <c r="S5" s="99"/>
      <c r="T5" s="99"/>
      <c r="U5" s="143"/>
      <c r="V5" s="143"/>
      <c r="W5" s="143"/>
      <c r="X5" s="383">
        <f ca="1">OFFSET(YTP!$E$15,0,W2-1,1,1)</f>
        <v>3</v>
      </c>
      <c r="Y5" s="133" t="s">
        <v>175</v>
      </c>
      <c r="Z5" s="135">
        <f ca="1">OFFSET(YTP!$E$75,0,W2-1,1,1)</f>
        <v>74.976915974145896</v>
      </c>
      <c r="AA5" s="134" t="s">
        <v>151</v>
      </c>
      <c r="AB5" s="311">
        <f>((100*AB2/YTP!$E$66)/7.5)*(AB4/10)</f>
        <v>74.561403508771917</v>
      </c>
      <c r="AC5" s="725"/>
      <c r="AD5" s="728"/>
      <c r="AE5" s="486" t="str">
        <f>Score_4_label</f>
        <v>Series 4</v>
      </c>
      <c r="AF5" s="431">
        <f ca="1">AF2+0.1*RANDBETWEEN(-30,30)</f>
        <v>100.8</v>
      </c>
      <c r="AG5" s="486" t="str">
        <f>Score_11_label</f>
        <v>Qualifier</v>
      </c>
      <c r="AH5" s="432"/>
      <c r="BG5" s="27"/>
      <c r="BH5" s="606" t="s">
        <v>231</v>
      </c>
      <c r="BI5" s="27" t="s">
        <v>396</v>
      </c>
    </row>
    <row r="6" spans="1:61" s="27" customFormat="1" ht="12.75" customHeight="1" x14ac:dyDescent="0.2">
      <c r="A6" s="99"/>
      <c r="B6" s="99"/>
      <c r="C6" s="143"/>
      <c r="D6" s="143"/>
      <c r="E6" s="143"/>
      <c r="F6" s="103"/>
      <c r="G6" s="99"/>
      <c r="H6" s="102"/>
      <c r="I6" s="99"/>
      <c r="J6" s="102"/>
      <c r="K6" s="725"/>
      <c r="L6" s="728"/>
      <c r="M6" s="430" t="s">
        <v>237</v>
      </c>
      <c r="N6" s="431">
        <f ca="1">N2+0.1*RANDBETWEEN(-30,30)</f>
        <v>101.8</v>
      </c>
      <c r="O6" s="430"/>
      <c r="P6" s="432" t="s">
        <v>456</v>
      </c>
      <c r="Q6" s="401"/>
      <c r="S6" s="99"/>
      <c r="T6" s="99"/>
      <c r="U6" s="143"/>
      <c r="V6" s="143"/>
      <c r="W6" s="143"/>
      <c r="X6" s="103"/>
      <c r="Y6" s="99"/>
      <c r="Z6" s="102"/>
      <c r="AA6" s="99"/>
      <c r="AB6" s="102"/>
      <c r="AC6" s="725"/>
      <c r="AD6" s="728"/>
      <c r="AE6" s="486" t="str">
        <f>Score_5_label</f>
        <v>Series 5</v>
      </c>
      <c r="AF6" s="431">
        <f ca="1">AF2+0.1*RANDBETWEEN(-30,30)</f>
        <v>101.1</v>
      </c>
      <c r="AG6" s="486">
        <f>Score_12_label</f>
        <v>0</v>
      </c>
      <c r="AH6" s="432"/>
      <c r="BG6" s="121"/>
      <c r="BH6" s="176" t="s">
        <v>107</v>
      </c>
      <c r="BI6" s="121" t="s">
        <v>397</v>
      </c>
    </row>
    <row r="7" spans="1:61" s="27" customFormat="1" ht="12.75" customHeight="1" x14ac:dyDescent="0.2">
      <c r="A7" s="99"/>
      <c r="B7" s="99"/>
      <c r="C7" s="143"/>
      <c r="D7" s="143"/>
      <c r="E7" s="143"/>
      <c r="F7" s="103"/>
      <c r="G7" s="99"/>
      <c r="H7" s="102"/>
      <c r="I7" s="99"/>
      <c r="J7" s="102"/>
      <c r="K7" s="725"/>
      <c r="L7" s="728"/>
      <c r="M7" s="430" t="s">
        <v>238</v>
      </c>
      <c r="N7" s="431">
        <f ca="1">N2+0.1*RANDBETWEEN(-30,30)</f>
        <v>100.60000000000001</v>
      </c>
      <c r="O7" s="430"/>
      <c r="P7" s="432"/>
      <c r="Q7" s="401"/>
      <c r="S7" s="99"/>
      <c r="T7" s="99"/>
      <c r="U7" s="143"/>
      <c r="V7" s="143"/>
      <c r="W7" s="143"/>
      <c r="X7" s="103"/>
      <c r="Y7" s="99"/>
      <c r="Z7" s="102"/>
      <c r="AA7" s="99"/>
      <c r="AB7" s="102"/>
      <c r="AC7" s="725"/>
      <c r="AD7" s="728"/>
      <c r="AE7" s="486" t="str">
        <f>Score_6_label</f>
        <v>Series 6</v>
      </c>
      <c r="AF7" s="431">
        <f ca="1">AF2+0.1*RANDBETWEEN(-30,30)</f>
        <v>98.7</v>
      </c>
      <c r="AG7" s="486">
        <f>Score_13_label</f>
        <v>0</v>
      </c>
      <c r="AH7" s="432"/>
      <c r="BH7" s="607" t="s">
        <v>162</v>
      </c>
      <c r="BI7" s="27" t="s">
        <v>398</v>
      </c>
    </row>
    <row r="8" spans="1:61" s="27" customFormat="1" ht="12.75" customHeight="1" thickBot="1" x14ac:dyDescent="0.25">
      <c r="A8" s="99"/>
      <c r="B8" s="99"/>
      <c r="C8" s="143"/>
      <c r="D8" s="143"/>
      <c r="E8" s="143"/>
      <c r="F8" s="103"/>
      <c r="G8" s="99"/>
      <c r="H8" s="102"/>
      <c r="I8" s="99"/>
      <c r="J8" s="102"/>
      <c r="K8" s="726"/>
      <c r="L8" s="729"/>
      <c r="M8" s="433" t="s">
        <v>213</v>
      </c>
      <c r="N8" s="434">
        <f ca="1">SUM(N2:N7)</f>
        <v>603.1</v>
      </c>
      <c r="O8" s="433"/>
      <c r="P8" s="435"/>
      <c r="Q8" s="401"/>
      <c r="S8" s="99"/>
      <c r="T8" s="99"/>
      <c r="U8" s="143"/>
      <c r="V8" s="143"/>
      <c r="W8" s="143"/>
      <c r="X8" s="103"/>
      <c r="Y8" s="99"/>
      <c r="Z8" s="102"/>
      <c r="AA8" s="99"/>
      <c r="AB8" s="102"/>
      <c r="AC8" s="726"/>
      <c r="AD8" s="729"/>
      <c r="AE8" s="487" t="str">
        <f>Score_7_label</f>
        <v>Qualifier</v>
      </c>
      <c r="AF8" s="434">
        <f ca="1">SUM(AF2:AF7)</f>
        <v>599.70000000000005</v>
      </c>
      <c r="AG8" s="487">
        <f>Score_14_label</f>
        <v>0</v>
      </c>
      <c r="AH8" s="435"/>
      <c r="BI8" s="27" t="s">
        <v>410</v>
      </c>
    </row>
    <row r="9" spans="1:61" s="397" customFormat="1" ht="13.5" thickBot="1" x14ac:dyDescent="0.25">
      <c r="A9" s="396"/>
      <c r="B9" s="396"/>
      <c r="C9" s="396"/>
      <c r="D9" s="396"/>
      <c r="E9" s="396"/>
      <c r="F9" s="396"/>
      <c r="K9" s="396"/>
      <c r="L9" s="396"/>
      <c r="M9" s="398"/>
      <c r="N9" s="399"/>
      <c r="O9" s="398"/>
      <c r="P9" s="399"/>
      <c r="Q9" s="400"/>
      <c r="R9" s="396"/>
      <c r="S9" s="396"/>
      <c r="T9" s="396"/>
      <c r="U9" s="396"/>
      <c r="V9" s="396"/>
      <c r="W9" s="396"/>
      <c r="X9" s="396"/>
      <c r="AC9" s="396"/>
      <c r="AD9" s="396"/>
      <c r="AE9" s="398"/>
      <c r="AF9" s="399"/>
      <c r="AG9" s="400"/>
      <c r="BG9" s="27"/>
      <c r="BH9" s="27"/>
      <c r="BI9" s="27" t="s">
        <v>411</v>
      </c>
    </row>
    <row r="10" spans="1:61" ht="13.5" thickBot="1" x14ac:dyDescent="0.25">
      <c r="A10" s="748" t="s">
        <v>66</v>
      </c>
      <c r="B10" s="749"/>
      <c r="C10" s="754" t="s">
        <v>150</v>
      </c>
      <c r="D10" s="754"/>
      <c r="E10" s="754"/>
      <c r="F10" s="754"/>
      <c r="G10" s="754"/>
      <c r="H10" s="754"/>
      <c r="I10" s="754"/>
      <c r="J10" s="754"/>
      <c r="K10" s="754"/>
      <c r="L10" s="754"/>
      <c r="M10" s="754"/>
      <c r="N10" s="754"/>
      <c r="O10" s="754"/>
      <c r="P10" s="754"/>
      <c r="Q10" s="755"/>
      <c r="S10" s="748" t="s">
        <v>66</v>
      </c>
      <c r="T10" s="749"/>
      <c r="U10" s="754" t="s">
        <v>150</v>
      </c>
      <c r="V10" s="754"/>
      <c r="W10" s="754"/>
      <c r="X10" s="754"/>
      <c r="Y10" s="754"/>
      <c r="Z10" s="754"/>
      <c r="AA10" s="754"/>
      <c r="AB10" s="754"/>
      <c r="AC10" s="754"/>
      <c r="AD10" s="754"/>
      <c r="AE10" s="754"/>
      <c r="AF10" s="754"/>
      <c r="AG10" s="754"/>
      <c r="AH10" s="754"/>
      <c r="AI10" s="755"/>
      <c r="BG10" s="27"/>
      <c r="BH10" s="27"/>
      <c r="BI10" s="27" t="s">
        <v>412</v>
      </c>
    </row>
    <row r="11" spans="1:61" x14ac:dyDescent="0.2">
      <c r="A11" s="750"/>
      <c r="B11" s="751"/>
      <c r="C11" s="145" t="s">
        <v>5</v>
      </c>
      <c r="D11" s="759" t="s">
        <v>457</v>
      </c>
      <c r="E11" s="760"/>
      <c r="F11" s="760"/>
      <c r="G11" s="760"/>
      <c r="H11" s="760"/>
      <c r="I11" s="760"/>
      <c r="J11" s="760"/>
      <c r="K11" s="760"/>
      <c r="L11" s="760"/>
      <c r="M11" s="760"/>
      <c r="N11" s="760"/>
      <c r="O11" s="760"/>
      <c r="P11" s="760"/>
      <c r="Q11" s="761"/>
      <c r="S11" s="750"/>
      <c r="T11" s="751"/>
      <c r="U11" s="145" t="s">
        <v>5</v>
      </c>
      <c r="V11" s="759" t="s">
        <v>461</v>
      </c>
      <c r="W11" s="760"/>
      <c r="X11" s="760"/>
      <c r="Y11" s="760"/>
      <c r="Z11" s="760"/>
      <c r="AA11" s="760"/>
      <c r="AB11" s="760"/>
      <c r="AC11" s="760"/>
      <c r="AD11" s="760"/>
      <c r="AE11" s="760"/>
      <c r="AF11" s="760"/>
      <c r="AG11" s="760"/>
      <c r="AH11" s="760"/>
      <c r="AI11" s="761"/>
      <c r="BG11" s="27"/>
      <c r="BH11" s="27"/>
      <c r="BI11" s="27" t="s">
        <v>413</v>
      </c>
    </row>
    <row r="12" spans="1:61" x14ac:dyDescent="0.2">
      <c r="A12" s="750"/>
      <c r="B12" s="751"/>
      <c r="C12" s="146" t="s">
        <v>4</v>
      </c>
      <c r="D12" s="756" t="s">
        <v>454</v>
      </c>
      <c r="E12" s="757"/>
      <c r="F12" s="757"/>
      <c r="G12" s="757"/>
      <c r="H12" s="757"/>
      <c r="I12" s="757"/>
      <c r="J12" s="757"/>
      <c r="K12" s="757"/>
      <c r="L12" s="757"/>
      <c r="M12" s="757"/>
      <c r="N12" s="757"/>
      <c r="O12" s="757"/>
      <c r="P12" s="757"/>
      <c r="Q12" s="758"/>
      <c r="S12" s="750"/>
      <c r="T12" s="751"/>
      <c r="U12" s="146" t="s">
        <v>4</v>
      </c>
      <c r="V12" s="756" t="s">
        <v>454</v>
      </c>
      <c r="W12" s="757"/>
      <c r="X12" s="757"/>
      <c r="Y12" s="757"/>
      <c r="Z12" s="757"/>
      <c r="AA12" s="757"/>
      <c r="AB12" s="757"/>
      <c r="AC12" s="757"/>
      <c r="AD12" s="757"/>
      <c r="AE12" s="757"/>
      <c r="AF12" s="757"/>
      <c r="AG12" s="757"/>
      <c r="AH12" s="757"/>
      <c r="AI12" s="758"/>
      <c r="BG12" s="27"/>
      <c r="BH12" s="27"/>
      <c r="BI12" s="27" t="s">
        <v>414</v>
      </c>
    </row>
    <row r="13" spans="1:61" x14ac:dyDescent="0.2">
      <c r="A13" s="750"/>
      <c r="B13" s="751"/>
      <c r="C13" s="146" t="s">
        <v>3</v>
      </c>
      <c r="D13" s="756" t="s">
        <v>469</v>
      </c>
      <c r="E13" s="757"/>
      <c r="F13" s="757"/>
      <c r="G13" s="757"/>
      <c r="H13" s="757"/>
      <c r="I13" s="757"/>
      <c r="J13" s="757"/>
      <c r="K13" s="757"/>
      <c r="L13" s="757"/>
      <c r="M13" s="757"/>
      <c r="N13" s="757"/>
      <c r="O13" s="757"/>
      <c r="P13" s="757"/>
      <c r="Q13" s="758"/>
      <c r="S13" s="750"/>
      <c r="T13" s="751"/>
      <c r="U13" s="146" t="s">
        <v>3</v>
      </c>
      <c r="V13" s="756" t="s">
        <v>469</v>
      </c>
      <c r="W13" s="757"/>
      <c r="X13" s="757"/>
      <c r="Y13" s="757"/>
      <c r="Z13" s="757"/>
      <c r="AA13" s="757"/>
      <c r="AB13" s="757"/>
      <c r="AC13" s="757"/>
      <c r="AD13" s="757"/>
      <c r="AE13" s="757"/>
      <c r="AF13" s="757"/>
      <c r="AG13" s="757"/>
      <c r="AH13" s="757"/>
      <c r="AI13" s="758"/>
      <c r="BG13" s="27"/>
      <c r="BH13" s="27"/>
      <c r="BI13" s="27" t="s">
        <v>415</v>
      </c>
    </row>
    <row r="14" spans="1:61" x14ac:dyDescent="0.2">
      <c r="A14" s="750"/>
      <c r="B14" s="751"/>
      <c r="C14" s="147" t="s">
        <v>6</v>
      </c>
      <c r="D14" s="756" t="s">
        <v>460</v>
      </c>
      <c r="E14" s="757"/>
      <c r="F14" s="757"/>
      <c r="G14" s="757"/>
      <c r="H14" s="757"/>
      <c r="I14" s="757"/>
      <c r="J14" s="757"/>
      <c r="K14" s="757"/>
      <c r="L14" s="757"/>
      <c r="M14" s="757"/>
      <c r="N14" s="757"/>
      <c r="O14" s="757"/>
      <c r="P14" s="757"/>
      <c r="Q14" s="758"/>
      <c r="S14" s="750"/>
      <c r="T14" s="751"/>
      <c r="U14" s="147" t="s">
        <v>6</v>
      </c>
      <c r="V14" s="756" t="s">
        <v>460</v>
      </c>
      <c r="W14" s="757"/>
      <c r="X14" s="757"/>
      <c r="Y14" s="757"/>
      <c r="Z14" s="757"/>
      <c r="AA14" s="757"/>
      <c r="AB14" s="757"/>
      <c r="AC14" s="757"/>
      <c r="AD14" s="757"/>
      <c r="AE14" s="757"/>
      <c r="AF14" s="757"/>
      <c r="AG14" s="757"/>
      <c r="AH14" s="757"/>
      <c r="AI14" s="758"/>
      <c r="BG14" s="27"/>
      <c r="BH14" s="27"/>
      <c r="BI14" s="27" t="s">
        <v>399</v>
      </c>
    </row>
    <row r="15" spans="1:61" ht="13.5" thickBot="1" x14ac:dyDescent="0.25">
      <c r="A15" s="752"/>
      <c r="B15" s="753"/>
      <c r="C15" s="148" t="s">
        <v>37</v>
      </c>
      <c r="D15" s="735" t="s">
        <v>463</v>
      </c>
      <c r="E15" s="736"/>
      <c r="F15" s="736"/>
      <c r="G15" s="736"/>
      <c r="H15" s="736"/>
      <c r="I15" s="736"/>
      <c r="J15" s="736"/>
      <c r="K15" s="736"/>
      <c r="L15" s="736"/>
      <c r="M15" s="736"/>
      <c r="N15" s="736"/>
      <c r="O15" s="736"/>
      <c r="P15" s="736"/>
      <c r="Q15" s="737"/>
      <c r="S15" s="752"/>
      <c r="T15" s="753"/>
      <c r="U15" s="148" t="s">
        <v>37</v>
      </c>
      <c r="V15" s="735" t="s">
        <v>458</v>
      </c>
      <c r="W15" s="736"/>
      <c r="X15" s="736"/>
      <c r="Y15" s="736"/>
      <c r="Z15" s="736"/>
      <c r="AA15" s="736"/>
      <c r="AB15" s="736"/>
      <c r="AC15" s="736"/>
      <c r="AD15" s="736"/>
      <c r="AE15" s="736"/>
      <c r="AF15" s="736"/>
      <c r="AG15" s="736"/>
      <c r="AH15" s="736"/>
      <c r="AI15" s="737"/>
      <c r="BG15" s="27"/>
      <c r="BH15" s="27"/>
      <c r="BI15" s="27" t="s">
        <v>400</v>
      </c>
    </row>
    <row r="16" spans="1:61" ht="13.5" thickBot="1" x14ac:dyDescent="0.25">
      <c r="A16" s="1"/>
      <c r="B16" s="1"/>
      <c r="C16" s="1"/>
      <c r="D16" s="1"/>
      <c r="E16" s="1"/>
      <c r="F16" s="1"/>
      <c r="G16" s="1"/>
      <c r="H16" s="1"/>
      <c r="I16" s="1"/>
      <c r="J16" s="1"/>
      <c r="K16" s="1"/>
      <c r="L16" s="1"/>
      <c r="M16" s="1"/>
      <c r="N16" s="13"/>
      <c r="O16" s="1"/>
      <c r="P16" s="13"/>
      <c r="Q16" s="114"/>
      <c r="S16" s="1"/>
      <c r="T16" s="1"/>
      <c r="U16" s="1"/>
      <c r="V16" s="1"/>
      <c r="W16" s="1"/>
      <c r="X16" s="1"/>
      <c r="Y16" s="1"/>
      <c r="Z16" s="1"/>
      <c r="AA16" s="1"/>
      <c r="AB16" s="1"/>
      <c r="AC16" s="1"/>
      <c r="AD16" s="1"/>
      <c r="AE16" s="1"/>
      <c r="AF16" s="13"/>
      <c r="AG16" s="114"/>
      <c r="BG16" s="27"/>
      <c r="BH16" s="27"/>
      <c r="BI16" s="27" t="s">
        <v>401</v>
      </c>
    </row>
    <row r="17" spans="1:61" ht="12" customHeight="1" thickBot="1" x14ac:dyDescent="0.25">
      <c r="A17" s="738"/>
      <c r="B17" s="739"/>
      <c r="C17" s="742" t="s">
        <v>5</v>
      </c>
      <c r="D17" s="743"/>
      <c r="E17" s="744"/>
      <c r="F17" s="745"/>
      <c r="G17" s="742" t="s">
        <v>4</v>
      </c>
      <c r="H17" s="743"/>
      <c r="I17" s="744"/>
      <c r="J17" s="745"/>
      <c r="K17" s="730" t="s">
        <v>3</v>
      </c>
      <c r="L17" s="731"/>
      <c r="M17" s="730" t="s">
        <v>6</v>
      </c>
      <c r="N17" s="731"/>
      <c r="O17" s="730" t="s">
        <v>171</v>
      </c>
      <c r="P17" s="731"/>
      <c r="Q17" s="746" t="s">
        <v>156</v>
      </c>
      <c r="R17" s="296" t="s">
        <v>104</v>
      </c>
      <c r="S17" s="738"/>
      <c r="T17" s="739"/>
      <c r="U17" s="742" t="s">
        <v>5</v>
      </c>
      <c r="V17" s="743"/>
      <c r="W17" s="744"/>
      <c r="X17" s="745"/>
      <c r="Y17" s="742" t="s">
        <v>4</v>
      </c>
      <c r="Z17" s="743"/>
      <c r="AA17" s="744"/>
      <c r="AB17" s="745"/>
      <c r="AC17" s="730" t="s">
        <v>3</v>
      </c>
      <c r="AD17" s="731"/>
      <c r="AE17" s="730" t="s">
        <v>6</v>
      </c>
      <c r="AF17" s="731"/>
      <c r="AG17" s="730" t="s">
        <v>171</v>
      </c>
      <c r="AH17" s="731"/>
      <c r="AI17" s="746" t="s">
        <v>173</v>
      </c>
      <c r="BG17" s="27"/>
      <c r="BH17" s="27"/>
      <c r="BI17" s="27" t="s">
        <v>402</v>
      </c>
    </row>
    <row r="18" spans="1:61" ht="26.1" customHeight="1" thickBot="1" x14ac:dyDescent="0.25">
      <c r="A18" s="740"/>
      <c r="B18" s="741"/>
      <c r="C18" s="291" t="s">
        <v>154</v>
      </c>
      <c r="D18" s="295" t="s">
        <v>157</v>
      </c>
      <c r="E18" s="292" t="s">
        <v>155</v>
      </c>
      <c r="F18" s="295" t="s">
        <v>157</v>
      </c>
      <c r="G18" s="291" t="s">
        <v>154</v>
      </c>
      <c r="H18" s="293" t="s">
        <v>157</v>
      </c>
      <c r="I18" s="292" t="s">
        <v>155</v>
      </c>
      <c r="J18" s="295" t="s">
        <v>157</v>
      </c>
      <c r="K18" s="291" t="s">
        <v>154</v>
      </c>
      <c r="L18" s="294" t="s">
        <v>155</v>
      </c>
      <c r="M18" s="291" t="s">
        <v>154</v>
      </c>
      <c r="N18" s="294" t="s">
        <v>155</v>
      </c>
      <c r="O18" s="291" t="s">
        <v>154</v>
      </c>
      <c r="P18" s="294" t="s">
        <v>155</v>
      </c>
      <c r="Q18" s="747"/>
      <c r="R18" s="296"/>
      <c r="S18" s="740"/>
      <c r="T18" s="741"/>
      <c r="U18" s="291" t="s">
        <v>154</v>
      </c>
      <c r="V18" s="295" t="s">
        <v>157</v>
      </c>
      <c r="W18" s="292" t="s">
        <v>155</v>
      </c>
      <c r="X18" s="295" t="s">
        <v>157</v>
      </c>
      <c r="Y18" s="291" t="s">
        <v>154</v>
      </c>
      <c r="Z18" s="293" t="s">
        <v>157</v>
      </c>
      <c r="AA18" s="292" t="s">
        <v>155</v>
      </c>
      <c r="AB18" s="295" t="s">
        <v>157</v>
      </c>
      <c r="AC18" s="291" t="s">
        <v>154</v>
      </c>
      <c r="AD18" s="294" t="s">
        <v>155</v>
      </c>
      <c r="AE18" s="291" t="s">
        <v>154</v>
      </c>
      <c r="AF18" s="294" t="s">
        <v>155</v>
      </c>
      <c r="AG18" s="291" t="s">
        <v>154</v>
      </c>
      <c r="AH18" s="294" t="s">
        <v>155</v>
      </c>
      <c r="AI18" s="747"/>
      <c r="BI18" s="27" t="s">
        <v>403</v>
      </c>
    </row>
    <row r="19" spans="1:61" ht="12.75" customHeight="1" x14ac:dyDescent="0.2">
      <c r="A19" s="732" t="s">
        <v>15</v>
      </c>
      <c r="B19" s="420" t="s">
        <v>244</v>
      </c>
      <c r="C19" s="278"/>
      <c r="D19" s="285"/>
      <c r="E19" s="303"/>
      <c r="F19" s="304"/>
      <c r="G19" s="279"/>
      <c r="H19" s="288"/>
      <c r="I19" s="303"/>
      <c r="J19" s="304"/>
      <c r="K19" s="278">
        <v>1.25</v>
      </c>
      <c r="L19" s="297">
        <v>1.25</v>
      </c>
      <c r="M19" s="278"/>
      <c r="N19" s="297"/>
      <c r="O19" s="278"/>
      <c r="P19" s="297"/>
      <c r="Q19" s="298">
        <v>70</v>
      </c>
      <c r="S19" s="732" t="s">
        <v>15</v>
      </c>
      <c r="T19" s="423" t="str">
        <f>$B$19</f>
        <v>Mor</v>
      </c>
      <c r="U19" s="278"/>
      <c r="V19" s="285"/>
      <c r="W19" s="303"/>
      <c r="X19" s="304"/>
      <c r="Y19" s="279"/>
      <c r="Z19" s="288"/>
      <c r="AA19" s="303"/>
      <c r="AB19" s="304"/>
      <c r="AC19" s="278"/>
      <c r="AD19" s="297"/>
      <c r="AE19" s="278"/>
      <c r="AF19" s="297"/>
      <c r="AG19" s="278"/>
      <c r="AH19" s="297"/>
      <c r="AI19" s="298"/>
      <c r="BI19" s="27" t="s">
        <v>404</v>
      </c>
    </row>
    <row r="20" spans="1:61" ht="12.75" customHeight="1" x14ac:dyDescent="0.2">
      <c r="A20" s="733"/>
      <c r="B20" s="421" t="s">
        <v>245</v>
      </c>
      <c r="C20" s="411"/>
      <c r="D20" s="412"/>
      <c r="E20" s="413"/>
      <c r="F20" s="414"/>
      <c r="G20" s="415"/>
      <c r="H20" s="416"/>
      <c r="I20" s="413"/>
      <c r="J20" s="414"/>
      <c r="K20" s="411"/>
      <c r="L20" s="417"/>
      <c r="M20" s="411"/>
      <c r="N20" s="417"/>
      <c r="O20" s="411"/>
      <c r="P20" s="417"/>
      <c r="Q20" s="418"/>
      <c r="S20" s="733"/>
      <c r="T20" s="424" t="str">
        <f>$B$20</f>
        <v>Aft</v>
      </c>
      <c r="U20" s="411"/>
      <c r="V20" s="412"/>
      <c r="W20" s="413"/>
      <c r="X20" s="414"/>
      <c r="Y20" s="415"/>
      <c r="Z20" s="416"/>
      <c r="AA20" s="413"/>
      <c r="AB20" s="414"/>
      <c r="AC20" s="411"/>
      <c r="AD20" s="417"/>
      <c r="AE20" s="411"/>
      <c r="AF20" s="417"/>
      <c r="AG20" s="411"/>
      <c r="AH20" s="417"/>
      <c r="AI20" s="418"/>
      <c r="BI20" s="27" t="s">
        <v>405</v>
      </c>
    </row>
    <row r="21" spans="1:61" ht="13.5" thickBot="1" x14ac:dyDescent="0.25">
      <c r="A21" s="734"/>
      <c r="B21" s="422" t="s">
        <v>246</v>
      </c>
      <c r="C21" s="280">
        <v>2</v>
      </c>
      <c r="D21" s="286">
        <v>70</v>
      </c>
      <c r="E21" s="305">
        <v>2</v>
      </c>
      <c r="F21" s="306">
        <v>60</v>
      </c>
      <c r="G21" s="281"/>
      <c r="H21" s="289"/>
      <c r="I21" s="305"/>
      <c r="J21" s="306"/>
      <c r="K21" s="280"/>
      <c r="L21" s="299"/>
      <c r="M21" s="280"/>
      <c r="N21" s="299"/>
      <c r="O21" s="280"/>
      <c r="P21" s="299"/>
      <c r="Q21" s="300">
        <v>70</v>
      </c>
      <c r="S21" s="734"/>
      <c r="T21" s="425" t="str">
        <f>$B$21</f>
        <v>Evn</v>
      </c>
      <c r="U21" s="280">
        <v>2</v>
      </c>
      <c r="V21" s="286">
        <v>70</v>
      </c>
      <c r="W21" s="305">
        <v>2</v>
      </c>
      <c r="X21" s="306">
        <v>70</v>
      </c>
      <c r="Y21" s="281"/>
      <c r="Z21" s="289"/>
      <c r="AA21" s="305"/>
      <c r="AB21" s="306"/>
      <c r="AC21" s="280"/>
      <c r="AD21" s="299"/>
      <c r="AE21" s="280"/>
      <c r="AF21" s="299"/>
      <c r="AG21" s="280">
        <v>0.25</v>
      </c>
      <c r="AH21" s="299">
        <v>0.25</v>
      </c>
      <c r="AI21" s="300">
        <v>70</v>
      </c>
      <c r="BI21" s="27" t="s">
        <v>406</v>
      </c>
    </row>
    <row r="22" spans="1:61" x14ac:dyDescent="0.2">
      <c r="A22" s="732" t="s">
        <v>40</v>
      </c>
      <c r="B22" s="423" t="str">
        <f>$B$19</f>
        <v>Mor</v>
      </c>
      <c r="C22" s="278"/>
      <c r="D22" s="285"/>
      <c r="E22" s="303"/>
      <c r="F22" s="304"/>
      <c r="G22" s="279"/>
      <c r="H22" s="288"/>
      <c r="I22" s="303"/>
      <c r="J22" s="304"/>
      <c r="K22" s="278"/>
      <c r="L22" s="297"/>
      <c r="M22" s="278"/>
      <c r="N22" s="297"/>
      <c r="O22" s="278"/>
      <c r="P22" s="297"/>
      <c r="Q22" s="298"/>
      <c r="S22" s="732" t="s">
        <v>40</v>
      </c>
      <c r="T22" s="423" t="str">
        <f>$B$19</f>
        <v>Mor</v>
      </c>
      <c r="U22" s="278"/>
      <c r="V22" s="285"/>
      <c r="W22" s="303"/>
      <c r="X22" s="304"/>
      <c r="Y22" s="279"/>
      <c r="Z22" s="288"/>
      <c r="AA22" s="303"/>
      <c r="AB22" s="304"/>
      <c r="AC22" s="278">
        <v>1.5</v>
      </c>
      <c r="AD22" s="297">
        <v>1.5</v>
      </c>
      <c r="AE22" s="278"/>
      <c r="AF22" s="297"/>
      <c r="AG22" s="278"/>
      <c r="AH22" s="297"/>
      <c r="AI22" s="298">
        <v>65</v>
      </c>
      <c r="BI22" s="27" t="s">
        <v>407</v>
      </c>
    </row>
    <row r="23" spans="1:61" x14ac:dyDescent="0.2">
      <c r="A23" s="733"/>
      <c r="B23" s="424" t="str">
        <f>$B$20</f>
        <v>Aft</v>
      </c>
      <c r="C23" s="403"/>
      <c r="D23" s="404"/>
      <c r="E23" s="405"/>
      <c r="F23" s="406"/>
      <c r="G23" s="407"/>
      <c r="H23" s="408"/>
      <c r="I23" s="405"/>
      <c r="J23" s="406"/>
      <c r="K23" s="403"/>
      <c r="L23" s="409"/>
      <c r="M23" s="403"/>
      <c r="N23" s="409"/>
      <c r="O23" s="403"/>
      <c r="P23" s="409"/>
      <c r="Q23" s="410"/>
      <c r="S23" s="733"/>
      <c r="T23" s="424" t="str">
        <f>$B$20</f>
        <v>Aft</v>
      </c>
      <c r="U23" s="403"/>
      <c r="V23" s="404"/>
      <c r="W23" s="405"/>
      <c r="X23" s="406"/>
      <c r="Y23" s="407"/>
      <c r="Z23" s="408"/>
      <c r="AA23" s="405"/>
      <c r="AB23" s="406"/>
      <c r="AC23" s="403"/>
      <c r="AD23" s="409"/>
      <c r="AE23" s="403"/>
      <c r="AF23" s="409"/>
      <c r="AG23" s="403"/>
      <c r="AH23" s="409"/>
      <c r="AI23" s="410"/>
      <c r="BI23" s="27" t="s">
        <v>408</v>
      </c>
    </row>
    <row r="24" spans="1:61" ht="13.5" thickBot="1" x14ac:dyDescent="0.25">
      <c r="A24" s="734"/>
      <c r="B24" s="425" t="str">
        <f>$B$21</f>
        <v>Evn</v>
      </c>
      <c r="C24" s="282">
        <v>2</v>
      </c>
      <c r="D24" s="287">
        <v>70</v>
      </c>
      <c r="E24" s="307">
        <v>1.5</v>
      </c>
      <c r="F24" s="308">
        <v>70</v>
      </c>
      <c r="G24" s="283"/>
      <c r="H24" s="290"/>
      <c r="I24" s="307"/>
      <c r="J24" s="308"/>
      <c r="K24" s="282"/>
      <c r="L24" s="301"/>
      <c r="M24" s="282"/>
      <c r="N24" s="301"/>
      <c r="O24" s="282"/>
      <c r="P24" s="301"/>
      <c r="Q24" s="302">
        <v>70</v>
      </c>
      <c r="S24" s="734"/>
      <c r="T24" s="425" t="str">
        <f>$B$21</f>
        <v>Evn</v>
      </c>
      <c r="U24" s="282">
        <v>1</v>
      </c>
      <c r="V24" s="287">
        <v>50</v>
      </c>
      <c r="W24" s="307">
        <v>1</v>
      </c>
      <c r="X24" s="308">
        <v>45</v>
      </c>
      <c r="Y24" s="283"/>
      <c r="Z24" s="290"/>
      <c r="AA24" s="307"/>
      <c r="AB24" s="308"/>
      <c r="AC24" s="282"/>
      <c r="AD24" s="301"/>
      <c r="AE24" s="282"/>
      <c r="AF24" s="301"/>
      <c r="AG24" s="282">
        <v>0.25</v>
      </c>
      <c r="AH24" s="301">
        <v>0.25</v>
      </c>
      <c r="AI24" s="302">
        <v>80</v>
      </c>
      <c r="BI24" s="458" t="s">
        <v>409</v>
      </c>
    </row>
    <row r="25" spans="1:61" x14ac:dyDescent="0.2">
      <c r="A25" s="732" t="s">
        <v>41</v>
      </c>
      <c r="B25" s="423" t="str">
        <f>$B$19</f>
        <v>Mor</v>
      </c>
      <c r="C25" s="278"/>
      <c r="D25" s="285"/>
      <c r="E25" s="303"/>
      <c r="F25" s="304"/>
      <c r="G25" s="279"/>
      <c r="H25" s="288"/>
      <c r="I25" s="303"/>
      <c r="J25" s="304"/>
      <c r="K25" s="278">
        <v>1.5</v>
      </c>
      <c r="L25" s="297">
        <v>1.5</v>
      </c>
      <c r="M25" s="278"/>
      <c r="N25" s="297"/>
      <c r="O25" s="278"/>
      <c r="P25" s="297"/>
      <c r="Q25" s="298">
        <v>65</v>
      </c>
      <c r="S25" s="732" t="s">
        <v>41</v>
      </c>
      <c r="T25" s="423" t="str">
        <f>$B$19</f>
        <v>Mor</v>
      </c>
      <c r="U25" s="278"/>
      <c r="V25" s="285"/>
      <c r="W25" s="303"/>
      <c r="X25" s="304"/>
      <c r="Y25" s="279"/>
      <c r="Z25" s="288"/>
      <c r="AA25" s="303"/>
      <c r="AB25" s="304"/>
      <c r="AC25" s="278"/>
      <c r="AD25" s="297"/>
      <c r="AE25" s="278"/>
      <c r="AF25" s="297"/>
      <c r="AG25" s="278"/>
      <c r="AH25" s="297"/>
      <c r="AI25" s="298"/>
      <c r="BI25" s="458" t="s">
        <v>444</v>
      </c>
    </row>
    <row r="26" spans="1:61" x14ac:dyDescent="0.2">
      <c r="A26" s="733"/>
      <c r="B26" s="424" t="str">
        <f>$B$20</f>
        <v>Aft</v>
      </c>
      <c r="C26" s="403"/>
      <c r="D26" s="404"/>
      <c r="E26" s="405"/>
      <c r="F26" s="406"/>
      <c r="G26" s="407"/>
      <c r="H26" s="408"/>
      <c r="I26" s="405"/>
      <c r="J26" s="406"/>
      <c r="K26" s="403"/>
      <c r="L26" s="409"/>
      <c r="M26" s="403"/>
      <c r="N26" s="409"/>
      <c r="O26" s="403"/>
      <c r="P26" s="409"/>
      <c r="Q26" s="410"/>
      <c r="S26" s="733"/>
      <c r="T26" s="424" t="str">
        <f>$B$20</f>
        <v>Aft</v>
      </c>
      <c r="U26" s="403"/>
      <c r="V26" s="404"/>
      <c r="W26" s="405"/>
      <c r="X26" s="406"/>
      <c r="Y26" s="407"/>
      <c r="Z26" s="408"/>
      <c r="AA26" s="405"/>
      <c r="AB26" s="406"/>
      <c r="AC26" s="403"/>
      <c r="AD26" s="409"/>
      <c r="AE26" s="403"/>
      <c r="AF26" s="409"/>
      <c r="AG26" s="403"/>
      <c r="AH26" s="409"/>
      <c r="AI26" s="410"/>
      <c r="BI26" s="458" t="s">
        <v>107</v>
      </c>
    </row>
    <row r="27" spans="1:61" ht="13.5" thickBot="1" x14ac:dyDescent="0.25">
      <c r="A27" s="734"/>
      <c r="B27" s="425" t="str">
        <f>$B$21</f>
        <v>Evn</v>
      </c>
      <c r="C27" s="282"/>
      <c r="D27" s="287"/>
      <c r="E27" s="307"/>
      <c r="F27" s="308"/>
      <c r="G27" s="283"/>
      <c r="H27" s="290"/>
      <c r="I27" s="307"/>
      <c r="J27" s="308"/>
      <c r="K27" s="282"/>
      <c r="L27" s="301"/>
      <c r="M27" s="282">
        <v>0.25</v>
      </c>
      <c r="N27" s="301">
        <v>0.25</v>
      </c>
      <c r="O27" s="282"/>
      <c r="P27" s="301"/>
      <c r="Q27" s="302"/>
      <c r="S27" s="734"/>
      <c r="T27" s="425" t="str">
        <f>$B$21</f>
        <v>Evn</v>
      </c>
      <c r="U27" s="282"/>
      <c r="V27" s="287"/>
      <c r="W27" s="307"/>
      <c r="X27" s="308"/>
      <c r="Y27" s="283"/>
      <c r="Z27" s="290"/>
      <c r="AA27" s="307"/>
      <c r="AB27" s="308"/>
      <c r="AC27" s="282"/>
      <c r="AD27" s="301"/>
      <c r="AE27" s="282">
        <v>0.25</v>
      </c>
      <c r="AF27" s="301">
        <v>0.25</v>
      </c>
      <c r="AG27" s="282"/>
      <c r="AH27" s="301"/>
      <c r="AI27" s="302"/>
      <c r="BI27" s="458" t="s">
        <v>8</v>
      </c>
    </row>
    <row r="28" spans="1:61" x14ac:dyDescent="0.2">
      <c r="A28" s="732" t="s">
        <v>68</v>
      </c>
      <c r="B28" s="423" t="str">
        <f>$B$19</f>
        <v>Mor</v>
      </c>
      <c r="C28" s="278"/>
      <c r="D28" s="285"/>
      <c r="E28" s="303"/>
      <c r="F28" s="304"/>
      <c r="G28" s="279"/>
      <c r="H28" s="288"/>
      <c r="I28" s="303"/>
      <c r="J28" s="304"/>
      <c r="K28" s="278"/>
      <c r="L28" s="297"/>
      <c r="M28" s="278"/>
      <c r="N28" s="297"/>
      <c r="O28" s="278"/>
      <c r="P28" s="297"/>
      <c r="Q28" s="298"/>
      <c r="S28" s="732" t="s">
        <v>68</v>
      </c>
      <c r="T28" s="423" t="str">
        <f>$B$19</f>
        <v>Mor</v>
      </c>
      <c r="U28" s="278"/>
      <c r="V28" s="285"/>
      <c r="W28" s="303"/>
      <c r="X28" s="304"/>
      <c r="Y28" s="279"/>
      <c r="Z28" s="288"/>
      <c r="AA28" s="303"/>
      <c r="AB28" s="304"/>
      <c r="AC28" s="278">
        <v>1.25</v>
      </c>
      <c r="AD28" s="297">
        <v>1.25</v>
      </c>
      <c r="AE28" s="278"/>
      <c r="AF28" s="297"/>
      <c r="AG28" s="278"/>
      <c r="AH28" s="297"/>
      <c r="AI28" s="298">
        <v>70</v>
      </c>
      <c r="BI28" s="458" t="s">
        <v>443</v>
      </c>
    </row>
    <row r="29" spans="1:61" x14ac:dyDescent="0.2">
      <c r="A29" s="733"/>
      <c r="B29" s="424" t="str">
        <f>$B$20</f>
        <v>Aft</v>
      </c>
      <c r="C29" s="403"/>
      <c r="D29" s="404"/>
      <c r="E29" s="405"/>
      <c r="F29" s="406"/>
      <c r="G29" s="407"/>
      <c r="H29" s="408"/>
      <c r="I29" s="405"/>
      <c r="J29" s="406"/>
      <c r="K29" s="403"/>
      <c r="L29" s="409"/>
      <c r="M29" s="403"/>
      <c r="N29" s="409"/>
      <c r="O29" s="403"/>
      <c r="P29" s="409"/>
      <c r="Q29" s="410"/>
      <c r="S29" s="733"/>
      <c r="T29" s="424" t="str">
        <f>$B$20</f>
        <v>Aft</v>
      </c>
      <c r="U29" s="403"/>
      <c r="V29" s="404"/>
      <c r="W29" s="405"/>
      <c r="X29" s="406"/>
      <c r="Y29" s="407"/>
      <c r="Z29" s="408"/>
      <c r="AA29" s="405"/>
      <c r="AB29" s="406"/>
      <c r="AC29" s="403"/>
      <c r="AD29" s="409"/>
      <c r="AE29" s="403"/>
      <c r="AF29" s="409"/>
      <c r="AG29" s="403"/>
      <c r="AH29" s="409"/>
      <c r="AI29" s="410"/>
    </row>
    <row r="30" spans="1:61" ht="13.5" thickBot="1" x14ac:dyDescent="0.25">
      <c r="A30" s="734"/>
      <c r="B30" s="425" t="str">
        <f>$B$21</f>
        <v>Evn</v>
      </c>
      <c r="C30" s="282">
        <v>2</v>
      </c>
      <c r="D30" s="287">
        <v>90</v>
      </c>
      <c r="E30" s="307">
        <v>2</v>
      </c>
      <c r="F30" s="308">
        <v>85</v>
      </c>
      <c r="G30" s="283"/>
      <c r="H30" s="290"/>
      <c r="I30" s="307"/>
      <c r="J30" s="308"/>
      <c r="K30" s="282"/>
      <c r="L30" s="301"/>
      <c r="M30" s="282"/>
      <c r="N30" s="301"/>
      <c r="O30" s="282"/>
      <c r="P30" s="301"/>
      <c r="Q30" s="302"/>
      <c r="S30" s="734"/>
      <c r="T30" s="425" t="str">
        <f>$B$21</f>
        <v>Evn</v>
      </c>
      <c r="U30" s="282">
        <v>1</v>
      </c>
      <c r="V30" s="287">
        <v>50</v>
      </c>
      <c r="W30" s="307">
        <v>1</v>
      </c>
      <c r="X30" s="308">
        <v>60</v>
      </c>
      <c r="Y30" s="283"/>
      <c r="Z30" s="290"/>
      <c r="AA30" s="307"/>
      <c r="AB30" s="308"/>
      <c r="AC30" s="282"/>
      <c r="AD30" s="301"/>
      <c r="AE30" s="282"/>
      <c r="AF30" s="301"/>
      <c r="AG30" s="282">
        <v>0.25</v>
      </c>
      <c r="AH30" s="301">
        <v>0.25</v>
      </c>
      <c r="AI30" s="302">
        <v>80</v>
      </c>
    </row>
    <row r="31" spans="1:61" x14ac:dyDescent="0.2">
      <c r="A31" s="732" t="s">
        <v>42</v>
      </c>
      <c r="B31" s="423" t="str">
        <f>$B$19</f>
        <v>Mor</v>
      </c>
      <c r="C31" s="278"/>
      <c r="D31" s="285"/>
      <c r="E31" s="303"/>
      <c r="F31" s="304"/>
      <c r="G31" s="279"/>
      <c r="H31" s="288"/>
      <c r="I31" s="303"/>
      <c r="J31" s="304"/>
      <c r="K31" s="278">
        <v>1.25</v>
      </c>
      <c r="L31" s="297">
        <v>1.25</v>
      </c>
      <c r="M31" s="278"/>
      <c r="N31" s="297"/>
      <c r="O31" s="278"/>
      <c r="P31" s="297"/>
      <c r="Q31" s="298">
        <v>70</v>
      </c>
      <c r="S31" s="732" t="s">
        <v>42</v>
      </c>
      <c r="T31" s="423" t="str">
        <f>$B$19</f>
        <v>Mor</v>
      </c>
      <c r="U31" s="278"/>
      <c r="V31" s="285"/>
      <c r="W31" s="303"/>
      <c r="X31" s="304"/>
      <c r="Y31" s="279"/>
      <c r="Z31" s="288"/>
      <c r="AA31" s="303"/>
      <c r="AB31" s="304"/>
      <c r="AC31" s="278"/>
      <c r="AD31" s="297"/>
      <c r="AE31" s="278"/>
      <c r="AF31" s="297"/>
      <c r="AG31" s="278"/>
      <c r="AH31" s="297"/>
      <c r="AI31" s="298"/>
    </row>
    <row r="32" spans="1:61" x14ac:dyDescent="0.2">
      <c r="A32" s="733"/>
      <c r="B32" s="424" t="str">
        <f>$B$20</f>
        <v>Aft</v>
      </c>
      <c r="C32" s="403"/>
      <c r="D32" s="404"/>
      <c r="E32" s="405"/>
      <c r="F32" s="406"/>
      <c r="G32" s="407"/>
      <c r="H32" s="408"/>
      <c r="I32" s="405"/>
      <c r="J32" s="406"/>
      <c r="K32" s="403"/>
      <c r="L32" s="409"/>
      <c r="M32" s="403"/>
      <c r="N32" s="409"/>
      <c r="O32" s="403"/>
      <c r="P32" s="409"/>
      <c r="Q32" s="410"/>
      <c r="S32" s="733"/>
      <c r="T32" s="424" t="str">
        <f>$B$20</f>
        <v>Aft</v>
      </c>
      <c r="U32" s="403"/>
      <c r="V32" s="404"/>
      <c r="W32" s="405"/>
      <c r="X32" s="406"/>
      <c r="Y32" s="407"/>
      <c r="Z32" s="408"/>
      <c r="AA32" s="405"/>
      <c r="AB32" s="406"/>
      <c r="AC32" s="403"/>
      <c r="AD32" s="409"/>
      <c r="AE32" s="403"/>
      <c r="AF32" s="409"/>
      <c r="AG32" s="403"/>
      <c r="AH32" s="409"/>
      <c r="AI32" s="410"/>
    </row>
    <row r="33" spans="1:35" ht="13.5" thickBot="1" x14ac:dyDescent="0.25">
      <c r="A33" s="734"/>
      <c r="B33" s="425" t="str">
        <f>$B$21</f>
        <v>Evn</v>
      </c>
      <c r="C33" s="282" t="s">
        <v>455</v>
      </c>
      <c r="D33" s="287"/>
      <c r="E33" s="307"/>
      <c r="F33" s="308"/>
      <c r="G33" s="283"/>
      <c r="H33" s="290"/>
      <c r="I33" s="307"/>
      <c r="J33" s="308"/>
      <c r="K33" s="282"/>
      <c r="L33" s="301"/>
      <c r="M33" s="282">
        <v>0.25</v>
      </c>
      <c r="N33" s="301">
        <v>0.25</v>
      </c>
      <c r="O33" s="282"/>
      <c r="P33" s="301"/>
      <c r="Q33" s="302"/>
      <c r="S33" s="734"/>
      <c r="T33" s="425" t="str">
        <f>$B$21</f>
        <v>Evn</v>
      </c>
      <c r="U33" s="282" t="s">
        <v>455</v>
      </c>
      <c r="V33" s="287"/>
      <c r="W33" s="307"/>
      <c r="X33" s="308"/>
      <c r="Y33" s="283"/>
      <c r="Z33" s="290"/>
      <c r="AA33" s="307"/>
      <c r="AB33" s="308"/>
      <c r="AC33" s="282"/>
      <c r="AD33" s="301"/>
      <c r="AE33" s="282">
        <v>0.25</v>
      </c>
      <c r="AF33" s="301">
        <v>0.25</v>
      </c>
      <c r="AG33" s="282"/>
      <c r="AH33" s="301"/>
      <c r="AI33" s="302"/>
    </row>
    <row r="34" spans="1:35" x14ac:dyDescent="0.2">
      <c r="A34" s="732" t="s">
        <v>43</v>
      </c>
      <c r="B34" s="423" t="str">
        <f>$B$19</f>
        <v>Mor</v>
      </c>
      <c r="C34" s="278">
        <v>3</v>
      </c>
      <c r="D34" s="285">
        <v>110</v>
      </c>
      <c r="E34" s="303">
        <v>3.5</v>
      </c>
      <c r="F34" s="304">
        <v>120</v>
      </c>
      <c r="G34" s="279"/>
      <c r="H34" s="288"/>
      <c r="I34" s="303"/>
      <c r="J34" s="304"/>
      <c r="K34" s="278"/>
      <c r="L34" s="297"/>
      <c r="M34" s="278"/>
      <c r="N34" s="297"/>
      <c r="O34" s="278"/>
      <c r="P34" s="297"/>
      <c r="Q34" s="298">
        <v>65</v>
      </c>
      <c r="S34" s="732" t="s">
        <v>43</v>
      </c>
      <c r="T34" s="423" t="str">
        <f>$B$19</f>
        <v>Mor</v>
      </c>
      <c r="U34" s="278">
        <v>3</v>
      </c>
      <c r="V34" s="285">
        <v>110</v>
      </c>
      <c r="W34" s="303">
        <v>3.5</v>
      </c>
      <c r="X34" s="304">
        <v>120</v>
      </c>
      <c r="Y34" s="279"/>
      <c r="Z34" s="288"/>
      <c r="AA34" s="303"/>
      <c r="AB34" s="304"/>
      <c r="AC34" s="278">
        <v>2</v>
      </c>
      <c r="AD34" s="297">
        <v>1.75</v>
      </c>
      <c r="AE34" s="278"/>
      <c r="AF34" s="297"/>
      <c r="AG34" s="278">
        <v>1.25</v>
      </c>
      <c r="AH34" s="297">
        <v>1.25</v>
      </c>
      <c r="AI34" s="298">
        <v>60</v>
      </c>
    </row>
    <row r="35" spans="1:35" x14ac:dyDescent="0.2">
      <c r="A35" s="733"/>
      <c r="B35" s="424" t="str">
        <f>$B$20</f>
        <v>Aft</v>
      </c>
      <c r="C35" s="403"/>
      <c r="D35" s="404"/>
      <c r="E35" s="405"/>
      <c r="F35" s="406"/>
      <c r="G35" s="407"/>
      <c r="H35" s="408"/>
      <c r="I35" s="405"/>
      <c r="J35" s="406"/>
      <c r="K35" s="403"/>
      <c r="L35" s="409"/>
      <c r="M35" s="403"/>
      <c r="N35" s="409"/>
      <c r="O35" s="403"/>
      <c r="P35" s="409"/>
      <c r="Q35" s="410"/>
      <c r="S35" s="733"/>
      <c r="T35" s="424" t="str">
        <f>$B$20</f>
        <v>Aft</v>
      </c>
      <c r="U35" s="403"/>
      <c r="V35" s="404"/>
      <c r="W35" s="405"/>
      <c r="X35" s="406"/>
      <c r="Y35" s="407"/>
      <c r="Z35" s="408"/>
      <c r="AA35" s="405"/>
      <c r="AB35" s="406"/>
      <c r="AC35" s="403"/>
      <c r="AD35" s="409"/>
      <c r="AE35" s="403"/>
      <c r="AF35" s="409"/>
      <c r="AG35" s="403"/>
      <c r="AH35" s="409"/>
      <c r="AI35" s="410"/>
    </row>
    <row r="36" spans="1:35" ht="13.5" thickBot="1" x14ac:dyDescent="0.25">
      <c r="A36" s="734"/>
      <c r="B36" s="425" t="str">
        <f>$B$21</f>
        <v>Evn</v>
      </c>
      <c r="C36" s="282"/>
      <c r="D36" s="287"/>
      <c r="E36" s="307"/>
      <c r="F36" s="308"/>
      <c r="G36" s="283"/>
      <c r="H36" s="290"/>
      <c r="I36" s="307"/>
      <c r="J36" s="308"/>
      <c r="K36" s="282"/>
      <c r="L36" s="301"/>
      <c r="M36" s="282">
        <v>0.5</v>
      </c>
      <c r="N36" s="301">
        <v>0.5</v>
      </c>
      <c r="O36" s="282"/>
      <c r="P36" s="301"/>
      <c r="Q36" s="302"/>
      <c r="S36" s="734"/>
      <c r="T36" s="425" t="str">
        <f>$B$21</f>
        <v>Evn</v>
      </c>
      <c r="U36" s="282"/>
      <c r="V36" s="287"/>
      <c r="W36" s="307"/>
      <c r="X36" s="308"/>
      <c r="Y36" s="283"/>
      <c r="Z36" s="290"/>
      <c r="AA36" s="307"/>
      <c r="AB36" s="308"/>
      <c r="AC36" s="282"/>
      <c r="AD36" s="301"/>
      <c r="AE36" s="282">
        <v>0.5</v>
      </c>
      <c r="AF36" s="301">
        <v>0.5</v>
      </c>
      <c r="AG36" s="282"/>
      <c r="AH36" s="301"/>
      <c r="AI36" s="302"/>
    </row>
    <row r="37" spans="1:35" x14ac:dyDescent="0.2">
      <c r="A37" s="732" t="s">
        <v>44</v>
      </c>
      <c r="B37" s="423" t="str">
        <f>$B$19</f>
        <v>Mor</v>
      </c>
      <c r="C37" s="278"/>
      <c r="D37" s="285"/>
      <c r="E37" s="303"/>
      <c r="F37" s="304"/>
      <c r="G37" s="279"/>
      <c r="H37" s="288"/>
      <c r="I37" s="303"/>
      <c r="J37" s="304"/>
      <c r="K37" s="278">
        <v>2</v>
      </c>
      <c r="L37" s="297">
        <v>1.75</v>
      </c>
      <c r="M37" s="278"/>
      <c r="N37" s="297"/>
      <c r="O37" s="278"/>
      <c r="P37" s="297"/>
      <c r="Q37" s="298"/>
      <c r="S37" s="732" t="s">
        <v>44</v>
      </c>
      <c r="T37" s="423" t="str">
        <f>$B$19</f>
        <v>Mor</v>
      </c>
      <c r="U37" s="278"/>
      <c r="V37" s="285"/>
      <c r="W37" s="303"/>
      <c r="X37" s="304"/>
      <c r="Y37" s="279"/>
      <c r="Z37" s="288"/>
      <c r="AA37" s="303"/>
      <c r="AB37" s="304"/>
      <c r="AC37" s="278"/>
      <c r="AD37" s="297"/>
      <c r="AE37" s="278"/>
      <c r="AF37" s="297"/>
      <c r="AG37" s="278"/>
      <c r="AH37" s="297"/>
      <c r="AI37" s="298"/>
    </row>
    <row r="38" spans="1:35" x14ac:dyDescent="0.2">
      <c r="A38" s="733"/>
      <c r="B38" s="424" t="str">
        <f>$B$20</f>
        <v>Aft</v>
      </c>
      <c r="C38" s="411"/>
      <c r="D38" s="412"/>
      <c r="E38" s="413"/>
      <c r="F38" s="414"/>
      <c r="G38" s="415"/>
      <c r="H38" s="416"/>
      <c r="I38" s="413"/>
      <c r="J38" s="414"/>
      <c r="K38" s="438"/>
      <c r="L38" s="417"/>
      <c r="M38" s="438"/>
      <c r="N38" s="417"/>
      <c r="O38" s="438"/>
      <c r="P38" s="417"/>
      <c r="Q38" s="418"/>
      <c r="S38" s="733"/>
      <c r="T38" s="424" t="str">
        <f>$B$20</f>
        <v>Aft</v>
      </c>
      <c r="U38" s="411"/>
      <c r="V38" s="412"/>
      <c r="W38" s="413"/>
      <c r="X38" s="414"/>
      <c r="Y38" s="415"/>
      <c r="Z38" s="416"/>
      <c r="AA38" s="413"/>
      <c r="AB38" s="414"/>
      <c r="AC38" s="438"/>
      <c r="AD38" s="417"/>
      <c r="AE38" s="438"/>
      <c r="AF38" s="417"/>
      <c r="AG38" s="438"/>
      <c r="AH38" s="417"/>
      <c r="AI38" s="418"/>
    </row>
    <row r="39" spans="1:35" ht="13.5" thickBot="1" x14ac:dyDescent="0.25">
      <c r="A39" s="734"/>
      <c r="B39" s="425" t="str">
        <f>$B$21</f>
        <v>Evn</v>
      </c>
      <c r="C39" s="280">
        <v>0.1</v>
      </c>
      <c r="D39" s="286"/>
      <c r="E39" s="437"/>
      <c r="F39" s="306"/>
      <c r="G39" s="281"/>
      <c r="H39" s="289"/>
      <c r="I39" s="305"/>
      <c r="J39" s="306"/>
      <c r="K39" s="284"/>
      <c r="L39" s="299"/>
      <c r="M39" s="284"/>
      <c r="N39" s="299"/>
      <c r="O39" s="284">
        <v>2</v>
      </c>
      <c r="P39" s="299">
        <v>2</v>
      </c>
      <c r="Q39" s="300"/>
      <c r="S39" s="734"/>
      <c r="T39" s="425" t="str">
        <f>$B$21</f>
        <v>Evn</v>
      </c>
      <c r="U39" s="280"/>
      <c r="V39" s="286"/>
      <c r="W39" s="437"/>
      <c r="X39" s="306"/>
      <c r="Y39" s="281"/>
      <c r="Z39" s="289"/>
      <c r="AA39" s="305"/>
      <c r="AB39" s="306"/>
      <c r="AC39" s="284"/>
      <c r="AD39" s="299"/>
      <c r="AE39" s="284"/>
      <c r="AF39" s="299"/>
      <c r="AG39" s="284"/>
      <c r="AH39" s="299"/>
      <c r="AI39" s="300"/>
    </row>
    <row r="40" spans="1:35" ht="13.5" thickBot="1" x14ac:dyDescent="0.25">
      <c r="A40" s="763" t="s">
        <v>172</v>
      </c>
      <c r="B40" s="764"/>
      <c r="C40" s="530">
        <f ca="1">OFFSET(YTP!$E$68,0,E2-1,1,1)</f>
        <v>8.75</v>
      </c>
      <c r="D40" s="211"/>
      <c r="E40" s="530">
        <f>SUM(E19:E39)</f>
        <v>9</v>
      </c>
      <c r="F40" s="211"/>
      <c r="G40" s="530">
        <f ca="1">OFFSET(YTP!$E$69,0,E2-1,1,1)</f>
        <v>0</v>
      </c>
      <c r="H40" s="211"/>
      <c r="I40" s="530">
        <f>SUM(I19:I39)</f>
        <v>0</v>
      </c>
      <c r="J40" s="211"/>
      <c r="K40" s="530">
        <f ca="1">OFFSET(YTP!$E$67,0,E2-1,1,1)</f>
        <v>6</v>
      </c>
      <c r="L40" s="530">
        <f>SUM(L19:L39)</f>
        <v>5.75</v>
      </c>
      <c r="M40" s="530">
        <f ca="1">OFFSET(YTP!$E$70,0,E2-1,1,1)</f>
        <v>1</v>
      </c>
      <c r="N40" s="530">
        <f>SUM(N19:N39)</f>
        <v>1</v>
      </c>
      <c r="O40" s="530">
        <f ca="1">OFFSET(YTP!$E$71,0,E2-1,1,1)</f>
        <v>2</v>
      </c>
      <c r="P40" s="530">
        <f>SUM(P19:P39)</f>
        <v>2</v>
      </c>
      <c r="Q40" s="142"/>
      <c r="S40" s="763" t="s">
        <v>172</v>
      </c>
      <c r="T40" s="764"/>
      <c r="U40" s="530">
        <f ca="1">OFFSET(YTP!$E$68,0,W2-1,1,1)</f>
        <v>7</v>
      </c>
      <c r="V40" s="211"/>
      <c r="W40" s="530">
        <f>SUM(W19:W39)</f>
        <v>7.5</v>
      </c>
      <c r="X40" s="211"/>
      <c r="Y40" s="530">
        <f ca="1">OFFSET(YTP!$E$69,0,W2-1,1,1)</f>
        <v>0</v>
      </c>
      <c r="Z40" s="211"/>
      <c r="AA40" s="530">
        <f>SUM(AA19:AA39)</f>
        <v>0</v>
      </c>
      <c r="AB40" s="211"/>
      <c r="AC40" s="530">
        <f ca="1">OFFSET(YTP!$E$67,0,W2-1,1,1)</f>
        <v>4.5</v>
      </c>
      <c r="AD40" s="530">
        <f>SUM(AD19:AD39)</f>
        <v>4.5</v>
      </c>
      <c r="AE40" s="530">
        <f ca="1">OFFSET(YTP!$E$70,0,W2-1,1,1)</f>
        <v>1</v>
      </c>
      <c r="AF40" s="530">
        <f>SUM(AF19:AF39)</f>
        <v>1</v>
      </c>
      <c r="AG40" s="530">
        <f ca="1">OFFSET(YTP!$E$71,0,W2-1,1,1)</f>
        <v>2</v>
      </c>
      <c r="AH40" s="530">
        <f>SUM(AH19:AH39)</f>
        <v>2</v>
      </c>
      <c r="AI40" s="142"/>
    </row>
    <row r="41" spans="1:35" s="27" customFormat="1" ht="13.5" thickBot="1" x14ac:dyDescent="0.25">
      <c r="A41" s="107"/>
      <c r="B41" s="107"/>
      <c r="C41" s="137"/>
      <c r="D41" s="137"/>
      <c r="E41" s="137"/>
      <c r="F41" s="137"/>
      <c r="G41" s="137"/>
      <c r="H41" s="137"/>
      <c r="I41" s="137"/>
      <c r="J41" s="137"/>
      <c r="K41" s="137"/>
      <c r="L41" s="137"/>
      <c r="M41" s="137"/>
      <c r="N41" s="137"/>
      <c r="O41" s="137"/>
      <c r="P41" s="137"/>
      <c r="Q41" s="117"/>
    </row>
    <row r="42" spans="1:35" s="27" customFormat="1" ht="13.5" thickBot="1" x14ac:dyDescent="0.25">
      <c r="A42" s="107"/>
      <c r="B42" s="107"/>
      <c r="C42" s="529"/>
      <c r="D42" s="137"/>
      <c r="E42" s="529"/>
      <c r="F42" s="137"/>
      <c r="G42" s="529"/>
      <c r="H42" s="137"/>
      <c r="I42" s="529"/>
      <c r="J42" s="137"/>
      <c r="K42" s="529"/>
      <c r="L42" s="529"/>
      <c r="M42" s="765" t="s">
        <v>214</v>
      </c>
      <c r="N42" s="766"/>
      <c r="O42" s="766"/>
      <c r="P42" s="767"/>
      <c r="Q42" s="117"/>
      <c r="U42" s="531"/>
      <c r="W42" s="531"/>
      <c r="Y42" s="531"/>
      <c r="AA42" s="531"/>
      <c r="AC42" s="531"/>
      <c r="AD42" s="531"/>
      <c r="AE42" s="765" t="s">
        <v>214</v>
      </c>
      <c r="AF42" s="766"/>
      <c r="AG42" s="766"/>
      <c r="AH42" s="767"/>
    </row>
    <row r="43" spans="1:35" ht="12.75" customHeight="1" x14ac:dyDescent="0.2">
      <c r="A43" s="690" t="s">
        <v>67</v>
      </c>
      <c r="B43" s="690"/>
      <c r="C43" s="690"/>
      <c r="D43" s="24" t="s">
        <v>31</v>
      </c>
      <c r="E43" s="277">
        <f>$E$2+2</f>
        <v>3</v>
      </c>
      <c r="F43" s="380" t="s">
        <v>209</v>
      </c>
      <c r="G43" s="130" t="s">
        <v>174</v>
      </c>
      <c r="H43" s="144">
        <f ca="1">OFFSET(YTP!$E$72,0,E43-1,1,1)</f>
        <v>12.25</v>
      </c>
      <c r="I43" s="131" t="s">
        <v>176</v>
      </c>
      <c r="J43" s="309">
        <f>SUM(E60:E80,I60:I80,L60:L80,P60:P80,N60:N80)</f>
        <v>11.75</v>
      </c>
      <c r="K43" s="724" t="s">
        <v>188</v>
      </c>
      <c r="L43" s="727">
        <f ca="1">OFFSET(YTP!$E$9,0,E43-1,1,1)</f>
        <v>0</v>
      </c>
      <c r="M43" s="485" t="str">
        <f>Score_1_label</f>
        <v>Series 1</v>
      </c>
      <c r="N43" s="428">
        <v>99.6</v>
      </c>
      <c r="O43" s="485" t="str">
        <f>Score_8_label</f>
        <v>Kneeling</v>
      </c>
      <c r="P43" s="429">
        <v>392</v>
      </c>
      <c r="S43" s="690" t="s">
        <v>67</v>
      </c>
      <c r="T43" s="690"/>
      <c r="U43" s="690"/>
      <c r="V43" s="24" t="s">
        <v>31</v>
      </c>
      <c r="W43" s="277">
        <f>$E$2+3</f>
        <v>4</v>
      </c>
      <c r="X43" s="380" t="s">
        <v>209</v>
      </c>
      <c r="Y43" s="130" t="s">
        <v>174</v>
      </c>
      <c r="Z43" s="144">
        <f ca="1">OFFSET(YTP!$E$72,0,W43-1,1,1)</f>
        <v>14.25</v>
      </c>
      <c r="AA43" s="131" t="s">
        <v>176</v>
      </c>
      <c r="AB43" s="309">
        <f>SUM(W60:W80,AA60:AA80,AD60:AD80,AH60:AH80,AF60:AF80)</f>
        <v>15</v>
      </c>
      <c r="AC43" s="724" t="s">
        <v>188</v>
      </c>
      <c r="AD43" s="727">
        <f ca="1">OFFSET(YTP!$E$9,0,W43-1,1,1)</f>
        <v>0</v>
      </c>
      <c r="AE43" s="485" t="str">
        <f>Score_1_label</f>
        <v>Series 1</v>
      </c>
      <c r="AF43" s="428">
        <v>100.8</v>
      </c>
      <c r="AG43" s="485" t="str">
        <f>Score_8_label</f>
        <v>Kneeling</v>
      </c>
      <c r="AH43" s="429">
        <v>393</v>
      </c>
    </row>
    <row r="44" spans="1:35" ht="12.75" customHeight="1" x14ac:dyDescent="0.2">
      <c r="A44" s="690"/>
      <c r="B44" s="690"/>
      <c r="C44" s="690"/>
      <c r="D44" s="63" t="s">
        <v>34</v>
      </c>
      <c r="E44" s="136">
        <f>YTP_Start_Date+7*(E43-1)</f>
        <v>44515</v>
      </c>
      <c r="F44" s="382">
        <f ca="1">OFFSET(YTP!$E$14,0,E43-1,1,1)</f>
        <v>3</v>
      </c>
      <c r="G44" s="132" t="s">
        <v>158</v>
      </c>
      <c r="H44" s="129">
        <f>SUM(D60:D80,H60:H80)</f>
        <v>290</v>
      </c>
      <c r="I44" s="128" t="s">
        <v>159</v>
      </c>
      <c r="J44" s="310">
        <f>SUM(F60:F80,J60:J80)</f>
        <v>260</v>
      </c>
      <c r="K44" s="725"/>
      <c r="L44" s="728"/>
      <c r="M44" s="486" t="str">
        <f>Score_2_label</f>
        <v>Series 2</v>
      </c>
      <c r="N44" s="431">
        <f ca="1">N43+0.1*RANDBETWEEN(-30,30)</f>
        <v>99.899999999999991</v>
      </c>
      <c r="O44" s="486" t="str">
        <f>Score_9_label</f>
        <v>Prone</v>
      </c>
      <c r="P44" s="432"/>
      <c r="S44" s="690"/>
      <c r="T44" s="690"/>
      <c r="U44" s="690"/>
      <c r="V44" s="63" t="s">
        <v>34</v>
      </c>
      <c r="W44" s="136">
        <f>YTP_Start_Date+7*(W43-1)</f>
        <v>44522</v>
      </c>
      <c r="X44" s="382">
        <f ca="1">OFFSET(YTP!$E$14,0,W43-1,1,1)</f>
        <v>5</v>
      </c>
      <c r="Y44" s="132" t="s">
        <v>158</v>
      </c>
      <c r="Z44" s="129">
        <f>SUM(V60:V80,Z60:Z80)</f>
        <v>430</v>
      </c>
      <c r="AA44" s="128" t="s">
        <v>159</v>
      </c>
      <c r="AB44" s="310">
        <f>SUM(X60:X80,AB60:AB80)</f>
        <v>375</v>
      </c>
      <c r="AC44" s="725"/>
      <c r="AD44" s="728"/>
      <c r="AE44" s="486" t="str">
        <f>Score_2_label</f>
        <v>Series 2</v>
      </c>
      <c r="AF44" s="431">
        <f ca="1">AF43+0.1*RANDBETWEEN(-30,30)</f>
        <v>98.1</v>
      </c>
      <c r="AG44" s="486" t="str">
        <f>Score_9_label</f>
        <v>Prone</v>
      </c>
      <c r="AH44" s="432">
        <v>395</v>
      </c>
    </row>
    <row r="45" spans="1:35" ht="12.75" customHeight="1" thickBot="1" x14ac:dyDescent="0.25">
      <c r="A45" s="690"/>
      <c r="B45" s="690"/>
      <c r="C45" s="690"/>
      <c r="D45" s="64" t="s">
        <v>35</v>
      </c>
      <c r="E45" s="140" t="str">
        <f ca="1">IF(OFFSET(YTP!$E$6,0,E43-1,1,1)="",W4,IF(OFFSET(YTP!$E$6,0,E43-1,1,1)="General","General",IF(OFFSET(YTP!$E$6,0,E43-1,1,1)="Specific","Specific",IF(OFFSET(YTP!$E$6,0,E43-1,1,1)="Pre-Competition","Pre-Comp",IF(OFFSET(YTP!$E$6,0,E43-1,1,1)="Regular","Reg. Comp",IF(OFFSET(YTP!$E$6,0,E43-1,1,1)="Major","Major Comp",IF(OFFSET(YTP!$E$6,0,E43-1,1,1)="Taper","Taper","Transition")))))))</f>
        <v>General</v>
      </c>
      <c r="F45" s="379" t="s">
        <v>215</v>
      </c>
      <c r="G45" s="132" t="s">
        <v>177</v>
      </c>
      <c r="H45" s="129">
        <f ca="1">OFFSET(YTP!$E$74,0,E43-1,1,1)</f>
        <v>85.526315789473685</v>
      </c>
      <c r="I45" s="128" t="s">
        <v>178</v>
      </c>
      <c r="J45" s="310">
        <f>AVERAGEA(Q60:Q80)</f>
        <v>75</v>
      </c>
      <c r="K45" s="725"/>
      <c r="L45" s="728"/>
      <c r="M45" s="486" t="str">
        <f>Score_3_label</f>
        <v>Series 3</v>
      </c>
      <c r="N45" s="431">
        <f ca="1">N43+0.1*RANDBETWEEN(-30,30)</f>
        <v>98.399999999999991</v>
      </c>
      <c r="O45" s="486" t="str">
        <f>Score_10_label</f>
        <v>Standing</v>
      </c>
      <c r="P45" s="432">
        <v>386</v>
      </c>
      <c r="S45" s="690"/>
      <c r="T45" s="690"/>
      <c r="U45" s="690"/>
      <c r="V45" s="64" t="s">
        <v>35</v>
      </c>
      <c r="W45" s="140" t="str">
        <f ca="1">IF(OFFSET(YTP!$E$6,0,W43-1,1,1)="",E45,IF(OFFSET(YTP!$E$6,0,W43-1,1,1)="General","General",IF(OFFSET(YTP!$E$6,0,W43-1,1,1)="Specific","Specific",IF(OFFSET(YTP!$E$6,0,W43-1,1,1)="Pre-Competition","Pre-Comp",IF(OFFSET(YTP!$E$6,0,W43-1,1,1)="Regular","Reg. Comp",IF(OFFSET(YTP!$E$6,0,W43-1,1,1)="Major","Major Comp",IF(OFFSET(YTP!$E$6,0,W43-1,1,1)="Taper","Taper","Transition")))))))</f>
        <v>General</v>
      </c>
      <c r="X45" s="379" t="s">
        <v>215</v>
      </c>
      <c r="Y45" s="132" t="s">
        <v>177</v>
      </c>
      <c r="Z45" s="129">
        <f ca="1">OFFSET(YTP!$E$74,0,W43-1,1,1)</f>
        <v>75</v>
      </c>
      <c r="AA45" s="128" t="s">
        <v>178</v>
      </c>
      <c r="AB45" s="310">
        <f>AVERAGEA(AI60:AI80)</f>
        <v>72.777777777777771</v>
      </c>
      <c r="AC45" s="725"/>
      <c r="AD45" s="728"/>
      <c r="AE45" s="486" t="str">
        <f>Score_3_label</f>
        <v>Series 3</v>
      </c>
      <c r="AF45" s="431">
        <f ca="1">AF43+0.1*RANDBETWEEN(-30,30)</f>
        <v>102</v>
      </c>
      <c r="AG45" s="486" t="str">
        <f>Score_10_label</f>
        <v>Standing</v>
      </c>
      <c r="AH45" s="432">
        <v>388</v>
      </c>
    </row>
    <row r="46" spans="1:35" ht="12.75" customHeight="1" thickBot="1" x14ac:dyDescent="0.25">
      <c r="A46" s="99"/>
      <c r="B46" s="99"/>
      <c r="C46" s="143"/>
      <c r="D46" s="143"/>
      <c r="E46" s="143"/>
      <c r="F46" s="383">
        <f ca="1">OFFSET(YTP!$E$15,0,E43-1,1,1)</f>
        <v>4</v>
      </c>
      <c r="G46" s="133" t="s">
        <v>175</v>
      </c>
      <c r="H46" s="135">
        <f ca="1">OFFSET(YTP!$E$75,0,E43-1,1,1)</f>
        <v>73.522622345337012</v>
      </c>
      <c r="I46" s="134" t="s">
        <v>151</v>
      </c>
      <c r="J46" s="311">
        <f>((100*J43/YTP!$E$66)/7.5)*(J45/10)</f>
        <v>61.84210526315789</v>
      </c>
      <c r="K46" s="725"/>
      <c r="L46" s="728"/>
      <c r="M46" s="486" t="str">
        <f>Score_4_label</f>
        <v>Series 4</v>
      </c>
      <c r="N46" s="431">
        <f ca="1">N43+0.1*RANDBETWEEN(-30,30)</f>
        <v>99.6</v>
      </c>
      <c r="O46" s="486" t="str">
        <f>Score_11_label</f>
        <v>Qualifier</v>
      </c>
      <c r="P46" s="432"/>
      <c r="S46" s="99"/>
      <c r="T46" s="99"/>
      <c r="U46" s="143"/>
      <c r="V46" s="143"/>
      <c r="W46" s="143"/>
      <c r="X46" s="383">
        <f ca="1">OFFSET(YTP!$E$15,0,W43-1,1,1)</f>
        <v>3</v>
      </c>
      <c r="Y46" s="133" t="s">
        <v>175</v>
      </c>
      <c r="Z46" s="135">
        <f ca="1">OFFSET(YTP!$E$75,0,W43-1,1,1)</f>
        <v>75</v>
      </c>
      <c r="AA46" s="134" t="s">
        <v>151</v>
      </c>
      <c r="AB46" s="311">
        <f>((100*AB43/YTP!$E$66)/7.5)*(AB45/10)</f>
        <v>76.608187134502913</v>
      </c>
      <c r="AC46" s="725"/>
      <c r="AD46" s="728"/>
      <c r="AE46" s="486" t="str">
        <f>Score_4_label</f>
        <v>Series 4</v>
      </c>
      <c r="AF46" s="431">
        <f ca="1">AF43+0.1*RANDBETWEEN(-30,30)</f>
        <v>99.3</v>
      </c>
      <c r="AG46" s="486" t="str">
        <f>Score_11_label</f>
        <v>Qualifier</v>
      </c>
      <c r="AH46" s="432">
        <f>SUM(AH43:AH45)</f>
        <v>1176</v>
      </c>
    </row>
    <row r="47" spans="1:35" s="27" customFormat="1" ht="12.75" customHeight="1" x14ac:dyDescent="0.2">
      <c r="A47" s="99"/>
      <c r="B47" s="99"/>
      <c r="C47" s="143"/>
      <c r="D47" s="143"/>
      <c r="E47" s="143"/>
      <c r="F47" s="103"/>
      <c r="G47" s="99"/>
      <c r="H47" s="102"/>
      <c r="I47" s="99"/>
      <c r="J47" s="102"/>
      <c r="K47" s="725"/>
      <c r="L47" s="728"/>
      <c r="M47" s="486" t="str">
        <f>Score_5_label</f>
        <v>Series 5</v>
      </c>
      <c r="N47" s="431">
        <f ca="1">N43+0.1*RANDBETWEEN(-30,30)</f>
        <v>102.5</v>
      </c>
      <c r="O47" s="486">
        <f>Score_12_label</f>
        <v>0</v>
      </c>
      <c r="P47" s="432"/>
      <c r="Q47" s="401"/>
      <c r="S47" s="99"/>
      <c r="T47" s="99"/>
      <c r="U47" s="143"/>
      <c r="V47" s="143"/>
      <c r="W47" s="143"/>
      <c r="X47" s="103"/>
      <c r="Y47" s="99"/>
      <c r="Z47" s="102"/>
      <c r="AA47" s="99"/>
      <c r="AB47" s="102"/>
      <c r="AC47" s="725"/>
      <c r="AD47" s="728"/>
      <c r="AE47" s="486" t="str">
        <f>Score_5_label</f>
        <v>Series 5</v>
      </c>
      <c r="AF47" s="431">
        <f ca="1">AF43+0.1*RANDBETWEEN(-30,30)</f>
        <v>101.89999999999999</v>
      </c>
      <c r="AG47" s="486">
        <f>Score_12_label</f>
        <v>0</v>
      </c>
      <c r="AH47" s="432"/>
    </row>
    <row r="48" spans="1:35" s="27" customFormat="1" ht="12.75" customHeight="1" x14ac:dyDescent="0.2">
      <c r="A48" s="99"/>
      <c r="B48" s="99"/>
      <c r="C48" s="143"/>
      <c r="D48" s="143"/>
      <c r="E48" s="143"/>
      <c r="F48" s="103"/>
      <c r="G48" s="99"/>
      <c r="H48" s="102"/>
      <c r="I48" s="99"/>
      <c r="J48" s="102"/>
      <c r="K48" s="725"/>
      <c r="L48" s="728"/>
      <c r="M48" s="486" t="str">
        <f>Score_6_label</f>
        <v>Series 6</v>
      </c>
      <c r="N48" s="431">
        <f ca="1">N43+0.1*RANDBETWEEN(-30,30)</f>
        <v>97.3</v>
      </c>
      <c r="O48" s="486">
        <f>Score_13_label</f>
        <v>0</v>
      </c>
      <c r="P48" s="432"/>
      <c r="Q48" s="401"/>
      <c r="S48" s="99"/>
      <c r="T48" s="99"/>
      <c r="U48" s="143"/>
      <c r="V48" s="143"/>
      <c r="W48" s="143"/>
      <c r="X48" s="103"/>
      <c r="Y48" s="99"/>
      <c r="Z48" s="102"/>
      <c r="AA48" s="99"/>
      <c r="AB48" s="102"/>
      <c r="AC48" s="725"/>
      <c r="AD48" s="728"/>
      <c r="AE48" s="486" t="str">
        <f>Score_6_label</f>
        <v>Series 6</v>
      </c>
      <c r="AF48" s="431">
        <f ca="1">AF43+0.1*RANDBETWEEN(-30,30)</f>
        <v>98.5</v>
      </c>
      <c r="AG48" s="486">
        <f>Score_13_label</f>
        <v>0</v>
      </c>
      <c r="AH48" s="432"/>
    </row>
    <row r="49" spans="1:35" s="27" customFormat="1" ht="12.75" customHeight="1" thickBot="1" x14ac:dyDescent="0.25">
      <c r="A49" s="99"/>
      <c r="B49" s="99"/>
      <c r="C49" s="143"/>
      <c r="D49" s="143"/>
      <c r="E49" s="143"/>
      <c r="F49" s="103"/>
      <c r="G49" s="99"/>
      <c r="H49" s="102"/>
      <c r="I49" s="99"/>
      <c r="J49" s="102"/>
      <c r="K49" s="726"/>
      <c r="L49" s="729"/>
      <c r="M49" s="487" t="str">
        <f>Score_7_label</f>
        <v>Qualifier</v>
      </c>
      <c r="N49" s="434">
        <f ca="1">SUM(N43:N48)</f>
        <v>597.29999999999995</v>
      </c>
      <c r="O49" s="487">
        <f>Score_14_label</f>
        <v>0</v>
      </c>
      <c r="P49" s="435"/>
      <c r="Q49" s="401"/>
      <c r="S49" s="99"/>
      <c r="T49" s="99"/>
      <c r="U49" s="143"/>
      <c r="V49" s="143"/>
      <c r="W49" s="143"/>
      <c r="X49" s="103"/>
      <c r="Y49" s="99"/>
      <c r="Z49" s="102"/>
      <c r="AA49" s="99"/>
      <c r="AB49" s="102"/>
      <c r="AC49" s="726"/>
      <c r="AD49" s="729"/>
      <c r="AE49" s="487" t="str">
        <f>Score_7_label</f>
        <v>Qualifier</v>
      </c>
      <c r="AF49" s="434">
        <f ca="1">SUM(AF43:AF48)</f>
        <v>600.59999999999991</v>
      </c>
      <c r="AG49" s="487">
        <f>Score_14_label</f>
        <v>0</v>
      </c>
      <c r="AH49" s="435"/>
    </row>
    <row r="50" spans="1:35" ht="12.75" customHeight="1" thickBot="1" x14ac:dyDescent="0.25">
      <c r="A50" s="1"/>
      <c r="B50" s="1"/>
      <c r="C50" s="1"/>
      <c r="D50" s="1"/>
      <c r="E50" s="1"/>
      <c r="F50" s="1"/>
      <c r="K50" s="1"/>
      <c r="L50" s="1"/>
      <c r="M50" s="13"/>
      <c r="N50" s="91"/>
      <c r="O50" s="13"/>
      <c r="P50" s="91"/>
      <c r="Q50" s="27"/>
      <c r="R50" s="1"/>
      <c r="S50" s="1"/>
      <c r="T50" s="1"/>
      <c r="U50" s="1"/>
      <c r="V50" s="1"/>
      <c r="W50" s="1"/>
      <c r="X50" s="1"/>
      <c r="AC50" s="1"/>
      <c r="AD50" s="1"/>
      <c r="AE50" s="13"/>
      <c r="AF50" s="91"/>
      <c r="AG50" s="27"/>
    </row>
    <row r="51" spans="1:35" ht="12.75" customHeight="1" thickBot="1" x14ac:dyDescent="0.25">
      <c r="A51" s="748" t="s">
        <v>66</v>
      </c>
      <c r="B51" s="749"/>
      <c r="C51" s="754" t="s">
        <v>150</v>
      </c>
      <c r="D51" s="754"/>
      <c r="E51" s="754"/>
      <c r="F51" s="754"/>
      <c r="G51" s="754"/>
      <c r="H51" s="754"/>
      <c r="I51" s="754"/>
      <c r="J51" s="754"/>
      <c r="K51" s="754"/>
      <c r="L51" s="754"/>
      <c r="M51" s="754"/>
      <c r="N51" s="754"/>
      <c r="O51" s="754"/>
      <c r="P51" s="754"/>
      <c r="Q51" s="755"/>
      <c r="S51" s="748" t="s">
        <v>66</v>
      </c>
      <c r="T51" s="749"/>
      <c r="U51" s="754" t="s">
        <v>150</v>
      </c>
      <c r="V51" s="754"/>
      <c r="W51" s="754"/>
      <c r="X51" s="754"/>
      <c r="Y51" s="754"/>
      <c r="Z51" s="754"/>
      <c r="AA51" s="754"/>
      <c r="AB51" s="754"/>
      <c r="AC51" s="754"/>
      <c r="AD51" s="754"/>
      <c r="AE51" s="754"/>
      <c r="AF51" s="754"/>
      <c r="AG51" s="754"/>
      <c r="AH51" s="754"/>
      <c r="AI51" s="755"/>
    </row>
    <row r="52" spans="1:35" ht="12.75" customHeight="1" x14ac:dyDescent="0.2">
      <c r="A52" s="750"/>
      <c r="B52" s="751"/>
      <c r="C52" s="145" t="s">
        <v>5</v>
      </c>
      <c r="D52" s="759" t="s">
        <v>500</v>
      </c>
      <c r="E52" s="760"/>
      <c r="F52" s="760"/>
      <c r="G52" s="760"/>
      <c r="H52" s="760"/>
      <c r="I52" s="760"/>
      <c r="J52" s="760"/>
      <c r="K52" s="760"/>
      <c r="L52" s="760"/>
      <c r="M52" s="760"/>
      <c r="N52" s="760"/>
      <c r="O52" s="760"/>
      <c r="P52" s="760"/>
      <c r="Q52" s="761"/>
      <c r="S52" s="750"/>
      <c r="T52" s="751"/>
      <c r="U52" s="145" t="s">
        <v>5</v>
      </c>
      <c r="V52" s="759" t="s">
        <v>459</v>
      </c>
      <c r="W52" s="760"/>
      <c r="X52" s="760"/>
      <c r="Y52" s="760"/>
      <c r="Z52" s="760"/>
      <c r="AA52" s="760"/>
      <c r="AB52" s="760"/>
      <c r="AC52" s="760"/>
      <c r="AD52" s="760"/>
      <c r="AE52" s="760"/>
      <c r="AF52" s="760"/>
      <c r="AG52" s="760"/>
      <c r="AH52" s="760"/>
      <c r="AI52" s="761"/>
    </row>
    <row r="53" spans="1:35" ht="12.75" customHeight="1" x14ac:dyDescent="0.2">
      <c r="A53" s="750"/>
      <c r="B53" s="751"/>
      <c r="C53" s="146" t="s">
        <v>4</v>
      </c>
      <c r="D53" s="756" t="s">
        <v>454</v>
      </c>
      <c r="E53" s="757"/>
      <c r="F53" s="757"/>
      <c r="G53" s="757"/>
      <c r="H53" s="757"/>
      <c r="I53" s="757"/>
      <c r="J53" s="757"/>
      <c r="K53" s="757"/>
      <c r="L53" s="757"/>
      <c r="M53" s="757"/>
      <c r="N53" s="757"/>
      <c r="O53" s="757"/>
      <c r="P53" s="757"/>
      <c r="Q53" s="758"/>
      <c r="S53" s="750"/>
      <c r="T53" s="751"/>
      <c r="U53" s="146" t="s">
        <v>4</v>
      </c>
      <c r="V53" s="756" t="s">
        <v>454</v>
      </c>
      <c r="W53" s="757"/>
      <c r="X53" s="757"/>
      <c r="Y53" s="757"/>
      <c r="Z53" s="757"/>
      <c r="AA53" s="757"/>
      <c r="AB53" s="757"/>
      <c r="AC53" s="757"/>
      <c r="AD53" s="757"/>
      <c r="AE53" s="757"/>
      <c r="AF53" s="757"/>
      <c r="AG53" s="757"/>
      <c r="AH53" s="757"/>
      <c r="AI53" s="758"/>
    </row>
    <row r="54" spans="1:35" ht="12.75" customHeight="1" x14ac:dyDescent="0.2">
      <c r="A54" s="750"/>
      <c r="B54" s="751"/>
      <c r="C54" s="146" t="s">
        <v>3</v>
      </c>
      <c r="D54" s="756" t="s">
        <v>469</v>
      </c>
      <c r="E54" s="757"/>
      <c r="F54" s="757"/>
      <c r="G54" s="757"/>
      <c r="H54" s="757"/>
      <c r="I54" s="757"/>
      <c r="J54" s="757"/>
      <c r="K54" s="757"/>
      <c r="L54" s="757"/>
      <c r="M54" s="757"/>
      <c r="N54" s="757"/>
      <c r="O54" s="757"/>
      <c r="P54" s="757"/>
      <c r="Q54" s="758"/>
      <c r="S54" s="750"/>
      <c r="T54" s="751"/>
      <c r="U54" s="146" t="s">
        <v>3</v>
      </c>
      <c r="V54" s="756" t="s">
        <v>469</v>
      </c>
      <c r="W54" s="757"/>
      <c r="X54" s="757"/>
      <c r="Y54" s="757"/>
      <c r="Z54" s="757"/>
      <c r="AA54" s="757"/>
      <c r="AB54" s="757"/>
      <c r="AC54" s="757"/>
      <c r="AD54" s="757"/>
      <c r="AE54" s="757"/>
      <c r="AF54" s="757"/>
      <c r="AG54" s="757"/>
      <c r="AH54" s="757"/>
      <c r="AI54" s="758"/>
    </row>
    <row r="55" spans="1:35" ht="12.75" customHeight="1" x14ac:dyDescent="0.2">
      <c r="A55" s="750"/>
      <c r="B55" s="751"/>
      <c r="C55" s="147" t="s">
        <v>6</v>
      </c>
      <c r="D55" s="756" t="s">
        <v>460</v>
      </c>
      <c r="E55" s="757"/>
      <c r="F55" s="757"/>
      <c r="G55" s="757"/>
      <c r="H55" s="757"/>
      <c r="I55" s="757"/>
      <c r="J55" s="757"/>
      <c r="K55" s="757"/>
      <c r="L55" s="757"/>
      <c r="M55" s="757"/>
      <c r="N55" s="757"/>
      <c r="O55" s="757"/>
      <c r="P55" s="757"/>
      <c r="Q55" s="758"/>
      <c r="S55" s="750"/>
      <c r="T55" s="751"/>
      <c r="U55" s="147" t="s">
        <v>6</v>
      </c>
      <c r="V55" s="756" t="s">
        <v>460</v>
      </c>
      <c r="W55" s="757"/>
      <c r="X55" s="757"/>
      <c r="Y55" s="757"/>
      <c r="Z55" s="757"/>
      <c r="AA55" s="757"/>
      <c r="AB55" s="757"/>
      <c r="AC55" s="757"/>
      <c r="AD55" s="757"/>
      <c r="AE55" s="757"/>
      <c r="AF55" s="757"/>
      <c r="AG55" s="757"/>
      <c r="AH55" s="757"/>
      <c r="AI55" s="758"/>
    </row>
    <row r="56" spans="1:35" ht="12.75" customHeight="1" thickBot="1" x14ac:dyDescent="0.25">
      <c r="A56" s="752"/>
      <c r="B56" s="753"/>
      <c r="C56" s="148" t="s">
        <v>37</v>
      </c>
      <c r="D56" s="735"/>
      <c r="E56" s="736"/>
      <c r="F56" s="736"/>
      <c r="G56" s="736"/>
      <c r="H56" s="736"/>
      <c r="I56" s="736"/>
      <c r="J56" s="736"/>
      <c r="K56" s="736"/>
      <c r="L56" s="736"/>
      <c r="M56" s="736"/>
      <c r="N56" s="736"/>
      <c r="O56" s="736"/>
      <c r="P56" s="736"/>
      <c r="Q56" s="737"/>
      <c r="S56" s="752"/>
      <c r="T56" s="753"/>
      <c r="U56" s="148" t="s">
        <v>37</v>
      </c>
      <c r="V56" s="735"/>
      <c r="W56" s="736"/>
      <c r="X56" s="736"/>
      <c r="Y56" s="736"/>
      <c r="Z56" s="736"/>
      <c r="AA56" s="736"/>
      <c r="AB56" s="736"/>
      <c r="AC56" s="736"/>
      <c r="AD56" s="736"/>
      <c r="AE56" s="736"/>
      <c r="AF56" s="736"/>
      <c r="AG56" s="736"/>
      <c r="AH56" s="736"/>
      <c r="AI56" s="737"/>
    </row>
    <row r="57" spans="1:35" ht="12.75" customHeight="1" thickBot="1" x14ac:dyDescent="0.25">
      <c r="A57" s="1"/>
      <c r="B57" s="1"/>
      <c r="C57" s="1"/>
      <c r="D57" s="1"/>
      <c r="E57" s="1"/>
      <c r="F57" s="1"/>
      <c r="G57" s="1"/>
      <c r="H57" s="1"/>
      <c r="I57" s="1"/>
      <c r="J57" s="1"/>
      <c r="K57" s="1"/>
      <c r="L57" s="1"/>
      <c r="M57" s="1"/>
      <c r="N57" s="13"/>
      <c r="O57" s="1"/>
      <c r="P57" s="13"/>
      <c r="Q57" s="114"/>
      <c r="S57" s="1"/>
      <c r="T57" s="1"/>
      <c r="U57" s="1"/>
      <c r="V57" s="1"/>
      <c r="W57" s="1"/>
      <c r="X57" s="1"/>
      <c r="Y57" s="1"/>
      <c r="Z57" s="1"/>
      <c r="AA57" s="1"/>
      <c r="AB57" s="1"/>
      <c r="AC57" s="1"/>
      <c r="AD57" s="1"/>
      <c r="AE57" s="1"/>
      <c r="AF57" s="13"/>
      <c r="AG57" s="114"/>
    </row>
    <row r="58" spans="1:35" ht="12.75" customHeight="1" thickBot="1" x14ac:dyDescent="0.25">
      <c r="A58" s="738"/>
      <c r="B58" s="739"/>
      <c r="C58" s="742" t="s">
        <v>5</v>
      </c>
      <c r="D58" s="743"/>
      <c r="E58" s="744"/>
      <c r="F58" s="745"/>
      <c r="G58" s="742" t="s">
        <v>4</v>
      </c>
      <c r="H58" s="743"/>
      <c r="I58" s="744"/>
      <c r="J58" s="745"/>
      <c r="K58" s="730" t="s">
        <v>3</v>
      </c>
      <c r="L58" s="731"/>
      <c r="M58" s="730" t="s">
        <v>6</v>
      </c>
      <c r="N58" s="731"/>
      <c r="O58" s="730" t="s">
        <v>171</v>
      </c>
      <c r="P58" s="731"/>
      <c r="Q58" s="746" t="s">
        <v>173</v>
      </c>
      <c r="R58" s="296" t="s">
        <v>104</v>
      </c>
      <c r="S58" s="738"/>
      <c r="T58" s="739"/>
      <c r="U58" s="742" t="s">
        <v>5</v>
      </c>
      <c r="V58" s="743"/>
      <c r="W58" s="744"/>
      <c r="X58" s="745"/>
      <c r="Y58" s="742" t="s">
        <v>4</v>
      </c>
      <c r="Z58" s="743"/>
      <c r="AA58" s="744"/>
      <c r="AB58" s="745"/>
      <c r="AC58" s="730" t="s">
        <v>3</v>
      </c>
      <c r="AD58" s="731"/>
      <c r="AE58" s="730" t="s">
        <v>6</v>
      </c>
      <c r="AF58" s="731"/>
      <c r="AG58" s="730" t="s">
        <v>171</v>
      </c>
      <c r="AH58" s="731"/>
      <c r="AI58" s="746" t="s">
        <v>173</v>
      </c>
    </row>
    <row r="59" spans="1:35" ht="26.1" customHeight="1" thickBot="1" x14ac:dyDescent="0.25">
      <c r="A59" s="740"/>
      <c r="B59" s="741"/>
      <c r="C59" s="291" t="s">
        <v>154</v>
      </c>
      <c r="D59" s="295" t="s">
        <v>157</v>
      </c>
      <c r="E59" s="292" t="s">
        <v>155</v>
      </c>
      <c r="F59" s="295" t="s">
        <v>157</v>
      </c>
      <c r="G59" s="291" t="s">
        <v>154</v>
      </c>
      <c r="H59" s="293" t="s">
        <v>157</v>
      </c>
      <c r="I59" s="292" t="s">
        <v>155</v>
      </c>
      <c r="J59" s="295" t="s">
        <v>157</v>
      </c>
      <c r="K59" s="291" t="s">
        <v>154</v>
      </c>
      <c r="L59" s="294" t="s">
        <v>155</v>
      </c>
      <c r="M59" s="291" t="s">
        <v>154</v>
      </c>
      <c r="N59" s="294" t="s">
        <v>155</v>
      </c>
      <c r="O59" s="291" t="s">
        <v>154</v>
      </c>
      <c r="P59" s="294" t="s">
        <v>155</v>
      </c>
      <c r="Q59" s="747"/>
      <c r="R59" s="296"/>
      <c r="S59" s="740"/>
      <c r="T59" s="741"/>
      <c r="U59" s="291" t="s">
        <v>154</v>
      </c>
      <c r="V59" s="295" t="s">
        <v>157</v>
      </c>
      <c r="W59" s="292" t="s">
        <v>155</v>
      </c>
      <c r="X59" s="295" t="s">
        <v>157</v>
      </c>
      <c r="Y59" s="291" t="s">
        <v>154</v>
      </c>
      <c r="Z59" s="293" t="s">
        <v>157</v>
      </c>
      <c r="AA59" s="292" t="s">
        <v>155</v>
      </c>
      <c r="AB59" s="295" t="s">
        <v>157</v>
      </c>
      <c r="AC59" s="291" t="s">
        <v>154</v>
      </c>
      <c r="AD59" s="294" t="s">
        <v>155</v>
      </c>
      <c r="AE59" s="291" t="s">
        <v>154</v>
      </c>
      <c r="AF59" s="294" t="s">
        <v>155</v>
      </c>
      <c r="AG59" s="291" t="s">
        <v>154</v>
      </c>
      <c r="AH59" s="294" t="s">
        <v>155</v>
      </c>
      <c r="AI59" s="747"/>
    </row>
    <row r="60" spans="1:35" ht="12.75" customHeight="1" x14ac:dyDescent="0.2">
      <c r="A60" s="732" t="s">
        <v>15</v>
      </c>
      <c r="B60" s="423" t="str">
        <f>$B$19</f>
        <v>Mor</v>
      </c>
      <c r="C60" s="278"/>
      <c r="D60" s="285"/>
      <c r="E60" s="303"/>
      <c r="F60" s="304"/>
      <c r="G60" s="279"/>
      <c r="H60" s="288"/>
      <c r="I60" s="303"/>
      <c r="J60" s="304"/>
      <c r="K60" s="278">
        <v>1.25</v>
      </c>
      <c r="L60" s="297">
        <v>1.25</v>
      </c>
      <c r="M60" s="278"/>
      <c r="N60" s="297"/>
      <c r="O60" s="278"/>
      <c r="P60" s="297"/>
      <c r="Q60" s="298">
        <v>70</v>
      </c>
      <c r="S60" s="732" t="s">
        <v>15</v>
      </c>
      <c r="T60" s="423" t="str">
        <f>$B$19</f>
        <v>Mor</v>
      </c>
      <c r="U60" s="278"/>
      <c r="V60" s="285"/>
      <c r="W60" s="303"/>
      <c r="X60" s="304"/>
      <c r="Y60" s="279"/>
      <c r="Z60" s="288"/>
      <c r="AA60" s="303"/>
      <c r="AB60" s="304"/>
      <c r="AC60" s="278"/>
      <c r="AD60" s="297"/>
      <c r="AE60" s="278"/>
      <c r="AF60" s="297"/>
      <c r="AG60" s="278"/>
      <c r="AH60" s="297"/>
      <c r="AI60" s="298"/>
    </row>
    <row r="61" spans="1:35" ht="12.75" customHeight="1" x14ac:dyDescent="0.2">
      <c r="A61" s="733"/>
      <c r="B61" s="424" t="str">
        <f>$B$20</f>
        <v>Aft</v>
      </c>
      <c r="C61" s="411"/>
      <c r="D61" s="412"/>
      <c r="E61" s="413"/>
      <c r="F61" s="414"/>
      <c r="G61" s="415"/>
      <c r="H61" s="416"/>
      <c r="I61" s="413"/>
      <c r="J61" s="414"/>
      <c r="K61" s="411"/>
      <c r="L61" s="417"/>
      <c r="M61" s="411"/>
      <c r="N61" s="417"/>
      <c r="O61" s="411"/>
      <c r="P61" s="417"/>
      <c r="Q61" s="418"/>
      <c r="S61" s="733"/>
      <c r="T61" s="424" t="str">
        <f>$B$20</f>
        <v>Aft</v>
      </c>
      <c r="U61" s="411"/>
      <c r="V61" s="412"/>
      <c r="W61" s="413"/>
      <c r="X61" s="414"/>
      <c r="Y61" s="415"/>
      <c r="Z61" s="416"/>
      <c r="AA61" s="413"/>
      <c r="AB61" s="414"/>
      <c r="AC61" s="411"/>
      <c r="AD61" s="417"/>
      <c r="AE61" s="411"/>
      <c r="AF61" s="417"/>
      <c r="AG61" s="411"/>
      <c r="AH61" s="417"/>
      <c r="AI61" s="418"/>
    </row>
    <row r="62" spans="1:35" ht="12.75" customHeight="1" thickBot="1" x14ac:dyDescent="0.25">
      <c r="A62" s="734"/>
      <c r="B62" s="425" t="str">
        <f>$B$21</f>
        <v>Evn</v>
      </c>
      <c r="C62" s="280"/>
      <c r="D62" s="286"/>
      <c r="E62" s="305"/>
      <c r="F62" s="306"/>
      <c r="G62" s="281"/>
      <c r="H62" s="289"/>
      <c r="I62" s="305"/>
      <c r="J62" s="306"/>
      <c r="K62" s="280"/>
      <c r="L62" s="299"/>
      <c r="M62" s="280"/>
      <c r="N62" s="299"/>
      <c r="O62" s="280"/>
      <c r="P62" s="299"/>
      <c r="Q62" s="300"/>
      <c r="S62" s="734"/>
      <c r="T62" s="425" t="str">
        <f>$B$21</f>
        <v>Evn</v>
      </c>
      <c r="U62" s="280">
        <v>1.75</v>
      </c>
      <c r="V62" s="286">
        <v>70</v>
      </c>
      <c r="W62" s="305">
        <v>2</v>
      </c>
      <c r="X62" s="306">
        <v>60</v>
      </c>
      <c r="Y62" s="281"/>
      <c r="Z62" s="289"/>
      <c r="AA62" s="305"/>
      <c r="AB62" s="306"/>
      <c r="AC62" s="280"/>
      <c r="AD62" s="299"/>
      <c r="AE62" s="280"/>
      <c r="AF62" s="299"/>
      <c r="AG62" s="280"/>
      <c r="AH62" s="299"/>
      <c r="AI62" s="300">
        <v>70</v>
      </c>
    </row>
    <row r="63" spans="1:35" ht="12.75" customHeight="1" x14ac:dyDescent="0.2">
      <c r="A63" s="732" t="s">
        <v>40</v>
      </c>
      <c r="B63" s="423" t="str">
        <f>$B$19</f>
        <v>Mor</v>
      </c>
      <c r="C63" s="278"/>
      <c r="D63" s="285"/>
      <c r="E63" s="303"/>
      <c r="F63" s="304"/>
      <c r="G63" s="279"/>
      <c r="H63" s="288"/>
      <c r="I63" s="303"/>
      <c r="J63" s="304"/>
      <c r="K63" s="278"/>
      <c r="L63" s="297"/>
      <c r="M63" s="278"/>
      <c r="N63" s="297"/>
      <c r="O63" s="278"/>
      <c r="P63" s="297"/>
      <c r="Q63" s="298"/>
      <c r="S63" s="732" t="s">
        <v>40</v>
      </c>
      <c r="T63" s="423" t="str">
        <f>$B$19</f>
        <v>Mor</v>
      </c>
      <c r="U63" s="278"/>
      <c r="V63" s="285"/>
      <c r="W63" s="303"/>
      <c r="X63" s="304"/>
      <c r="Y63" s="279"/>
      <c r="Z63" s="288"/>
      <c r="AA63" s="303"/>
      <c r="AB63" s="304"/>
      <c r="AC63" s="278">
        <v>1.5</v>
      </c>
      <c r="AD63" s="297">
        <v>1.5</v>
      </c>
      <c r="AE63" s="278"/>
      <c r="AF63" s="297"/>
      <c r="AG63" s="278"/>
      <c r="AH63" s="297"/>
      <c r="AI63" s="298">
        <v>65</v>
      </c>
    </row>
    <row r="64" spans="1:35" ht="12.75" customHeight="1" x14ac:dyDescent="0.2">
      <c r="A64" s="733"/>
      <c r="B64" s="424" t="str">
        <f>$B$20</f>
        <v>Aft</v>
      </c>
      <c r="C64" s="403"/>
      <c r="D64" s="404"/>
      <c r="E64" s="405"/>
      <c r="F64" s="406"/>
      <c r="G64" s="407"/>
      <c r="H64" s="408"/>
      <c r="I64" s="405"/>
      <c r="J64" s="406"/>
      <c r="K64" s="403"/>
      <c r="L64" s="409"/>
      <c r="M64" s="403"/>
      <c r="N64" s="409"/>
      <c r="O64" s="403"/>
      <c r="P64" s="409"/>
      <c r="Q64" s="410"/>
      <c r="S64" s="733"/>
      <c r="T64" s="424" t="str">
        <f>$B$20</f>
        <v>Aft</v>
      </c>
      <c r="U64" s="403"/>
      <c r="V64" s="404"/>
      <c r="W64" s="405"/>
      <c r="X64" s="406"/>
      <c r="Y64" s="407"/>
      <c r="Z64" s="408"/>
      <c r="AA64" s="405"/>
      <c r="AB64" s="406"/>
      <c r="AC64" s="403"/>
      <c r="AD64" s="409"/>
      <c r="AE64" s="403"/>
      <c r="AF64" s="409"/>
      <c r="AG64" s="403"/>
      <c r="AH64" s="409"/>
      <c r="AI64" s="410"/>
    </row>
    <row r="65" spans="1:35" ht="12.75" customHeight="1" thickBot="1" x14ac:dyDescent="0.25">
      <c r="A65" s="734"/>
      <c r="B65" s="425" t="str">
        <f>$B$21</f>
        <v>Evn</v>
      </c>
      <c r="C65" s="282">
        <v>1.25</v>
      </c>
      <c r="D65" s="287">
        <v>70</v>
      </c>
      <c r="E65" s="307">
        <v>1.25</v>
      </c>
      <c r="F65" s="308">
        <v>70</v>
      </c>
      <c r="G65" s="283"/>
      <c r="H65" s="290"/>
      <c r="I65" s="307"/>
      <c r="J65" s="308"/>
      <c r="K65" s="282"/>
      <c r="L65" s="301"/>
      <c r="M65" s="282"/>
      <c r="N65" s="301"/>
      <c r="O65" s="282"/>
      <c r="P65" s="301"/>
      <c r="Q65" s="302">
        <v>85</v>
      </c>
      <c r="S65" s="734"/>
      <c r="T65" s="425" t="str">
        <f>$B$21</f>
        <v>Evn</v>
      </c>
      <c r="U65" s="282">
        <v>1.75</v>
      </c>
      <c r="V65" s="287">
        <v>70</v>
      </c>
      <c r="W65" s="307">
        <v>1.5</v>
      </c>
      <c r="X65" s="308">
        <v>70</v>
      </c>
      <c r="Y65" s="283"/>
      <c r="Z65" s="290"/>
      <c r="AA65" s="307"/>
      <c r="AB65" s="308"/>
      <c r="AC65" s="282"/>
      <c r="AD65" s="301"/>
      <c r="AE65" s="282"/>
      <c r="AF65" s="301"/>
      <c r="AG65" s="282"/>
      <c r="AH65" s="301"/>
      <c r="AI65" s="302">
        <v>70</v>
      </c>
    </row>
    <row r="66" spans="1:35" ht="12.75" customHeight="1" x14ac:dyDescent="0.2">
      <c r="A66" s="732" t="s">
        <v>41</v>
      </c>
      <c r="B66" s="423" t="str">
        <f>$B$19</f>
        <v>Mor</v>
      </c>
      <c r="C66" s="278"/>
      <c r="D66" s="285"/>
      <c r="E66" s="303"/>
      <c r="F66" s="304"/>
      <c r="G66" s="279"/>
      <c r="H66" s="288"/>
      <c r="I66" s="303"/>
      <c r="J66" s="304"/>
      <c r="K66" s="278">
        <v>1.5</v>
      </c>
      <c r="L66" s="297">
        <v>1.5</v>
      </c>
      <c r="M66" s="278"/>
      <c r="N66" s="297"/>
      <c r="O66" s="278"/>
      <c r="P66" s="297"/>
      <c r="Q66" s="298">
        <v>65</v>
      </c>
      <c r="S66" s="732" t="s">
        <v>41</v>
      </c>
      <c r="T66" s="423" t="str">
        <f>$B$19</f>
        <v>Mor</v>
      </c>
      <c r="U66" s="278"/>
      <c r="V66" s="285"/>
      <c r="W66" s="303"/>
      <c r="X66" s="304"/>
      <c r="Y66" s="279"/>
      <c r="Z66" s="288"/>
      <c r="AA66" s="303"/>
      <c r="AB66" s="304"/>
      <c r="AC66" s="278"/>
      <c r="AD66" s="297"/>
      <c r="AE66" s="278"/>
      <c r="AF66" s="297"/>
      <c r="AG66" s="278"/>
      <c r="AH66" s="297"/>
      <c r="AI66" s="298">
        <v>65</v>
      </c>
    </row>
    <row r="67" spans="1:35" ht="12.75" customHeight="1" x14ac:dyDescent="0.2">
      <c r="A67" s="733"/>
      <c r="B67" s="424" t="str">
        <f>$B$20</f>
        <v>Aft</v>
      </c>
      <c r="C67" s="403"/>
      <c r="D67" s="404"/>
      <c r="E67" s="405"/>
      <c r="F67" s="406"/>
      <c r="G67" s="407"/>
      <c r="H67" s="408"/>
      <c r="I67" s="405"/>
      <c r="J67" s="406"/>
      <c r="K67" s="403"/>
      <c r="L67" s="409"/>
      <c r="M67" s="403"/>
      <c r="N67" s="409"/>
      <c r="O67" s="403"/>
      <c r="P67" s="409"/>
      <c r="Q67" s="410"/>
      <c r="S67" s="733"/>
      <c r="T67" s="424" t="str">
        <f>$B$20</f>
        <v>Aft</v>
      </c>
      <c r="U67" s="403"/>
      <c r="V67" s="404"/>
      <c r="W67" s="405"/>
      <c r="X67" s="406"/>
      <c r="Y67" s="407"/>
      <c r="Z67" s="408"/>
      <c r="AA67" s="405"/>
      <c r="AB67" s="406"/>
      <c r="AC67" s="403"/>
      <c r="AD67" s="409"/>
      <c r="AE67" s="403"/>
      <c r="AF67" s="409"/>
      <c r="AG67" s="403"/>
      <c r="AH67" s="409"/>
      <c r="AI67" s="410"/>
    </row>
    <row r="68" spans="1:35" ht="12.75" customHeight="1" thickBot="1" x14ac:dyDescent="0.25">
      <c r="A68" s="734"/>
      <c r="B68" s="425" t="str">
        <f>$B$21</f>
        <v>Evn</v>
      </c>
      <c r="C68" s="282"/>
      <c r="D68" s="287"/>
      <c r="E68" s="307"/>
      <c r="F68" s="308"/>
      <c r="G68" s="283"/>
      <c r="H68" s="290"/>
      <c r="I68" s="307"/>
      <c r="J68" s="308"/>
      <c r="K68" s="282"/>
      <c r="L68" s="301"/>
      <c r="M68" s="282">
        <v>0.25</v>
      </c>
      <c r="N68" s="301">
        <v>0.25</v>
      </c>
      <c r="O68" s="282"/>
      <c r="P68" s="301"/>
      <c r="Q68" s="302"/>
      <c r="S68" s="734"/>
      <c r="T68" s="425" t="str">
        <f>$B$21</f>
        <v>Evn</v>
      </c>
      <c r="U68" s="282"/>
      <c r="V68" s="287"/>
      <c r="W68" s="307"/>
      <c r="X68" s="308"/>
      <c r="Y68" s="283"/>
      <c r="Z68" s="290"/>
      <c r="AA68" s="307"/>
      <c r="AB68" s="308"/>
      <c r="AC68" s="282"/>
      <c r="AD68" s="301"/>
      <c r="AE68" s="282">
        <v>0.25</v>
      </c>
      <c r="AF68" s="301">
        <v>0.25</v>
      </c>
      <c r="AG68" s="282"/>
      <c r="AH68" s="301"/>
      <c r="AI68" s="302"/>
    </row>
    <row r="69" spans="1:35" ht="12.75" customHeight="1" x14ac:dyDescent="0.2">
      <c r="A69" s="732" t="s">
        <v>68</v>
      </c>
      <c r="B69" s="423" t="str">
        <f>$B$19</f>
        <v>Mor</v>
      </c>
      <c r="C69" s="278"/>
      <c r="D69" s="285"/>
      <c r="E69" s="303"/>
      <c r="F69" s="304"/>
      <c r="G69" s="279"/>
      <c r="H69" s="288"/>
      <c r="I69" s="303"/>
      <c r="J69" s="304"/>
      <c r="K69" s="278"/>
      <c r="L69" s="297"/>
      <c r="M69" s="278"/>
      <c r="N69" s="297"/>
      <c r="O69" s="278"/>
      <c r="P69" s="297"/>
      <c r="Q69" s="298"/>
      <c r="S69" s="732" t="s">
        <v>68</v>
      </c>
      <c r="T69" s="423" t="str">
        <f>$B$19</f>
        <v>Mor</v>
      </c>
      <c r="U69" s="278"/>
      <c r="V69" s="285"/>
      <c r="W69" s="303"/>
      <c r="X69" s="304"/>
      <c r="Y69" s="279"/>
      <c r="Z69" s="288"/>
      <c r="AA69" s="303"/>
      <c r="AB69" s="304"/>
      <c r="AC69" s="278">
        <v>1.25</v>
      </c>
      <c r="AD69" s="297">
        <v>1.25</v>
      </c>
      <c r="AE69" s="278"/>
      <c r="AF69" s="297"/>
      <c r="AG69" s="278"/>
      <c r="AH69" s="297"/>
      <c r="AI69" s="298">
        <v>70</v>
      </c>
    </row>
    <row r="70" spans="1:35" ht="12.75" customHeight="1" x14ac:dyDescent="0.2">
      <c r="A70" s="733"/>
      <c r="B70" s="424" t="str">
        <f>$B$20</f>
        <v>Aft</v>
      </c>
      <c r="C70" s="403"/>
      <c r="D70" s="404"/>
      <c r="E70" s="405"/>
      <c r="F70" s="406"/>
      <c r="G70" s="407"/>
      <c r="H70" s="408"/>
      <c r="I70" s="405"/>
      <c r="J70" s="406"/>
      <c r="K70" s="403"/>
      <c r="L70" s="409"/>
      <c r="M70" s="403"/>
      <c r="N70" s="409"/>
      <c r="O70" s="403"/>
      <c r="P70" s="409"/>
      <c r="Q70" s="410"/>
      <c r="S70" s="733"/>
      <c r="T70" s="424" t="str">
        <f>$B$20</f>
        <v>Aft</v>
      </c>
      <c r="U70" s="403"/>
      <c r="V70" s="404"/>
      <c r="W70" s="405"/>
      <c r="X70" s="406"/>
      <c r="Y70" s="407"/>
      <c r="Z70" s="408"/>
      <c r="AA70" s="405"/>
      <c r="AB70" s="406"/>
      <c r="AC70" s="403"/>
      <c r="AD70" s="409"/>
      <c r="AE70" s="403"/>
      <c r="AF70" s="409"/>
      <c r="AG70" s="403"/>
      <c r="AH70" s="409"/>
      <c r="AI70" s="410"/>
    </row>
    <row r="71" spans="1:35" ht="13.5" thickBot="1" x14ac:dyDescent="0.25">
      <c r="A71" s="734"/>
      <c r="B71" s="425" t="str">
        <f>$B$21</f>
        <v>Evn</v>
      </c>
      <c r="C71" s="282">
        <v>1.25</v>
      </c>
      <c r="D71" s="287">
        <v>70</v>
      </c>
      <c r="E71" s="307">
        <v>1</v>
      </c>
      <c r="F71" s="308">
        <v>50</v>
      </c>
      <c r="G71" s="283"/>
      <c r="H71" s="290"/>
      <c r="I71" s="307"/>
      <c r="J71" s="308"/>
      <c r="K71" s="282"/>
      <c r="L71" s="301"/>
      <c r="M71" s="282"/>
      <c r="N71" s="301"/>
      <c r="O71" s="282"/>
      <c r="P71" s="301"/>
      <c r="Q71" s="302">
        <v>85</v>
      </c>
      <c r="S71" s="734"/>
      <c r="T71" s="425" t="str">
        <f>$B$21</f>
        <v>Evn</v>
      </c>
      <c r="U71" s="282">
        <v>1.75</v>
      </c>
      <c r="V71" s="287">
        <v>90</v>
      </c>
      <c r="W71" s="307">
        <v>2</v>
      </c>
      <c r="X71" s="308">
        <v>85</v>
      </c>
      <c r="Y71" s="283"/>
      <c r="Z71" s="290"/>
      <c r="AA71" s="307"/>
      <c r="AB71" s="308"/>
      <c r="AC71" s="282"/>
      <c r="AD71" s="301"/>
      <c r="AE71" s="282"/>
      <c r="AF71" s="301"/>
      <c r="AG71" s="282"/>
      <c r="AH71" s="301"/>
      <c r="AI71" s="302">
        <v>70</v>
      </c>
    </row>
    <row r="72" spans="1:35" x14ac:dyDescent="0.2">
      <c r="A72" s="732" t="s">
        <v>42</v>
      </c>
      <c r="B72" s="423" t="str">
        <f>$B$19</f>
        <v>Mor</v>
      </c>
      <c r="C72" s="278"/>
      <c r="D72" s="285"/>
      <c r="E72" s="303"/>
      <c r="F72" s="304"/>
      <c r="G72" s="279"/>
      <c r="H72" s="288"/>
      <c r="I72" s="303"/>
      <c r="J72" s="304"/>
      <c r="K72" s="278">
        <v>1.25</v>
      </c>
      <c r="L72" s="297">
        <v>1.25</v>
      </c>
      <c r="M72" s="278"/>
      <c r="N72" s="297"/>
      <c r="O72" s="278"/>
      <c r="P72" s="297"/>
      <c r="Q72" s="298">
        <v>70</v>
      </c>
      <c r="S72" s="732" t="s">
        <v>42</v>
      </c>
      <c r="T72" s="423" t="str">
        <f>$B$19</f>
        <v>Mor</v>
      </c>
      <c r="U72" s="278"/>
      <c r="V72" s="285"/>
      <c r="W72" s="303"/>
      <c r="X72" s="304"/>
      <c r="Y72" s="279"/>
      <c r="Z72" s="288"/>
      <c r="AA72" s="303"/>
      <c r="AB72" s="304"/>
      <c r="AC72" s="278"/>
      <c r="AD72" s="297"/>
      <c r="AE72" s="278"/>
      <c r="AF72" s="297"/>
      <c r="AG72" s="278"/>
      <c r="AH72" s="297"/>
      <c r="AI72" s="298">
        <v>70</v>
      </c>
    </row>
    <row r="73" spans="1:35" x14ac:dyDescent="0.2">
      <c r="A73" s="733"/>
      <c r="B73" s="424" t="str">
        <f>$B$20</f>
        <v>Aft</v>
      </c>
      <c r="C73" s="403"/>
      <c r="D73" s="404"/>
      <c r="E73" s="405"/>
      <c r="F73" s="406"/>
      <c r="G73" s="407"/>
      <c r="H73" s="408"/>
      <c r="I73" s="405"/>
      <c r="J73" s="406"/>
      <c r="K73" s="403"/>
      <c r="L73" s="409"/>
      <c r="M73" s="403"/>
      <c r="N73" s="409"/>
      <c r="O73" s="403"/>
      <c r="P73" s="409"/>
      <c r="Q73" s="410"/>
      <c r="S73" s="733"/>
      <c r="T73" s="424" t="str">
        <f>$B$20</f>
        <v>Aft</v>
      </c>
      <c r="U73" s="403"/>
      <c r="V73" s="404"/>
      <c r="W73" s="405"/>
      <c r="X73" s="406"/>
      <c r="Y73" s="407"/>
      <c r="Z73" s="408"/>
      <c r="AA73" s="405"/>
      <c r="AB73" s="406"/>
      <c r="AC73" s="403"/>
      <c r="AD73" s="409"/>
      <c r="AE73" s="403"/>
      <c r="AF73" s="409"/>
      <c r="AG73" s="403"/>
      <c r="AH73" s="409"/>
      <c r="AI73" s="410"/>
    </row>
    <row r="74" spans="1:35" ht="13.5" thickBot="1" x14ac:dyDescent="0.25">
      <c r="A74" s="734"/>
      <c r="B74" s="425" t="str">
        <f>$B$21</f>
        <v>Evn</v>
      </c>
      <c r="C74" s="282" t="s">
        <v>455</v>
      </c>
      <c r="D74" s="287"/>
      <c r="E74" s="307"/>
      <c r="F74" s="308"/>
      <c r="G74" s="283"/>
      <c r="H74" s="290"/>
      <c r="I74" s="307"/>
      <c r="J74" s="308"/>
      <c r="K74" s="282"/>
      <c r="L74" s="301"/>
      <c r="M74" s="282">
        <v>0.25</v>
      </c>
      <c r="N74" s="301">
        <v>0.25</v>
      </c>
      <c r="O74" s="282"/>
      <c r="P74" s="301"/>
      <c r="Q74" s="302"/>
      <c r="S74" s="734"/>
      <c r="T74" s="425" t="str">
        <f>$B$21</f>
        <v>Evn</v>
      </c>
      <c r="U74" s="282" t="s">
        <v>455</v>
      </c>
      <c r="V74" s="287"/>
      <c r="W74" s="307"/>
      <c r="X74" s="308"/>
      <c r="Y74" s="283"/>
      <c r="Z74" s="290"/>
      <c r="AA74" s="307"/>
      <c r="AB74" s="308"/>
      <c r="AC74" s="282"/>
      <c r="AD74" s="301"/>
      <c r="AE74" s="282">
        <v>0.25</v>
      </c>
      <c r="AF74" s="301">
        <v>0.25</v>
      </c>
      <c r="AG74" s="282"/>
      <c r="AH74" s="301"/>
      <c r="AI74" s="302"/>
    </row>
    <row r="75" spans="1:35" x14ac:dyDescent="0.2">
      <c r="A75" s="732" t="s">
        <v>43</v>
      </c>
      <c r="B75" s="423" t="str">
        <f>$B$19</f>
        <v>Mor</v>
      </c>
      <c r="C75" s="278">
        <v>2.75</v>
      </c>
      <c r="D75" s="285">
        <v>150</v>
      </c>
      <c r="E75" s="303">
        <v>2.75</v>
      </c>
      <c r="F75" s="304">
        <v>140</v>
      </c>
      <c r="G75" s="279"/>
      <c r="H75" s="288"/>
      <c r="I75" s="303"/>
      <c r="J75" s="304"/>
      <c r="K75" s="278"/>
      <c r="L75" s="297"/>
      <c r="M75" s="278"/>
      <c r="N75" s="297"/>
      <c r="O75" s="278"/>
      <c r="P75" s="297"/>
      <c r="Q75" s="298">
        <v>85</v>
      </c>
      <c r="S75" s="732" t="s">
        <v>43</v>
      </c>
      <c r="T75" s="423" t="str">
        <f>$B$19</f>
        <v>Mor</v>
      </c>
      <c r="U75" s="278">
        <v>3</v>
      </c>
      <c r="V75" s="285">
        <v>150</v>
      </c>
      <c r="W75" s="303">
        <v>3</v>
      </c>
      <c r="X75" s="304">
        <v>120</v>
      </c>
      <c r="Y75" s="279"/>
      <c r="Z75" s="288"/>
      <c r="AA75" s="303"/>
      <c r="AB75" s="304"/>
      <c r="AC75" s="278">
        <v>2</v>
      </c>
      <c r="AD75" s="297">
        <v>1.75</v>
      </c>
      <c r="AE75" s="278"/>
      <c r="AF75" s="297"/>
      <c r="AG75" s="278"/>
      <c r="AH75" s="297"/>
      <c r="AI75" s="298">
        <v>90</v>
      </c>
    </row>
    <row r="76" spans="1:35" x14ac:dyDescent="0.2">
      <c r="A76" s="733"/>
      <c r="B76" s="424" t="str">
        <f>$B$20</f>
        <v>Aft</v>
      </c>
      <c r="C76" s="403"/>
      <c r="D76" s="404"/>
      <c r="E76" s="405"/>
      <c r="F76" s="406"/>
      <c r="G76" s="407"/>
      <c r="H76" s="408"/>
      <c r="I76" s="405"/>
      <c r="J76" s="406"/>
      <c r="K76" s="403"/>
      <c r="L76" s="409"/>
      <c r="M76" s="403"/>
      <c r="N76" s="409"/>
      <c r="O76" s="403"/>
      <c r="P76" s="409"/>
      <c r="Q76" s="410"/>
      <c r="S76" s="733"/>
      <c r="T76" s="424" t="str">
        <f>$B$20</f>
        <v>Aft</v>
      </c>
      <c r="U76" s="403"/>
      <c r="V76" s="404"/>
      <c r="W76" s="405"/>
      <c r="X76" s="406"/>
      <c r="Y76" s="407"/>
      <c r="Z76" s="408"/>
      <c r="AA76" s="405"/>
      <c r="AB76" s="406"/>
      <c r="AC76" s="403"/>
      <c r="AD76" s="409"/>
      <c r="AE76" s="403"/>
      <c r="AF76" s="409"/>
      <c r="AG76" s="403"/>
      <c r="AH76" s="409"/>
      <c r="AI76" s="410"/>
    </row>
    <row r="77" spans="1:35" ht="13.5" thickBot="1" x14ac:dyDescent="0.25">
      <c r="A77" s="734"/>
      <c r="B77" s="425" t="str">
        <f>$B$21</f>
        <v>Evn</v>
      </c>
      <c r="C77" s="282"/>
      <c r="D77" s="287"/>
      <c r="E77" s="307"/>
      <c r="F77" s="308"/>
      <c r="G77" s="283"/>
      <c r="H77" s="290"/>
      <c r="I77" s="307"/>
      <c r="J77" s="308"/>
      <c r="K77" s="282"/>
      <c r="L77" s="301"/>
      <c r="M77" s="282">
        <v>0.5</v>
      </c>
      <c r="N77" s="301">
        <v>0.5</v>
      </c>
      <c r="O77" s="282"/>
      <c r="P77" s="301"/>
      <c r="Q77" s="302"/>
      <c r="S77" s="734"/>
      <c r="T77" s="425" t="str">
        <f>$B$21</f>
        <v>Evn</v>
      </c>
      <c r="U77" s="282"/>
      <c r="V77" s="287"/>
      <c r="W77" s="307"/>
      <c r="X77" s="308"/>
      <c r="Y77" s="283"/>
      <c r="Z77" s="290"/>
      <c r="AA77" s="307"/>
      <c r="AB77" s="308"/>
      <c r="AC77" s="282"/>
      <c r="AD77" s="301"/>
      <c r="AE77" s="282">
        <v>0.5</v>
      </c>
      <c r="AF77" s="301">
        <v>0.5</v>
      </c>
      <c r="AG77" s="282"/>
      <c r="AH77" s="301"/>
      <c r="AI77" s="302"/>
    </row>
    <row r="78" spans="1:35" x14ac:dyDescent="0.2">
      <c r="A78" s="732" t="s">
        <v>44</v>
      </c>
      <c r="B78" s="423" t="str">
        <f>$B$19</f>
        <v>Mor</v>
      </c>
      <c r="C78" s="278"/>
      <c r="D78" s="285"/>
      <c r="E78" s="303"/>
      <c r="F78" s="304"/>
      <c r="G78" s="279"/>
      <c r="H78" s="288"/>
      <c r="I78" s="303"/>
      <c r="J78" s="304"/>
      <c r="K78" s="278">
        <v>2</v>
      </c>
      <c r="L78" s="297">
        <v>1.75</v>
      </c>
      <c r="M78" s="278"/>
      <c r="N78" s="297"/>
      <c r="O78" s="278"/>
      <c r="P78" s="297"/>
      <c r="Q78" s="298">
        <v>65</v>
      </c>
      <c r="S78" s="732" t="s">
        <v>44</v>
      </c>
      <c r="T78" s="423" t="str">
        <f>$B$19</f>
        <v>Mor</v>
      </c>
      <c r="U78" s="278"/>
      <c r="V78" s="285"/>
      <c r="W78" s="303"/>
      <c r="X78" s="304"/>
      <c r="Y78" s="279"/>
      <c r="Z78" s="288"/>
      <c r="AA78" s="303"/>
      <c r="AB78" s="304"/>
      <c r="AC78" s="278"/>
      <c r="AD78" s="297"/>
      <c r="AE78" s="278"/>
      <c r="AF78" s="297"/>
      <c r="AG78" s="278"/>
      <c r="AH78" s="297"/>
      <c r="AI78" s="298"/>
    </row>
    <row r="79" spans="1:35" x14ac:dyDescent="0.2">
      <c r="A79" s="733"/>
      <c r="B79" s="424" t="str">
        <f>$B$20</f>
        <v>Aft</v>
      </c>
      <c r="C79" s="411"/>
      <c r="D79" s="412"/>
      <c r="E79" s="413"/>
      <c r="F79" s="414"/>
      <c r="G79" s="415"/>
      <c r="H79" s="416"/>
      <c r="I79" s="413"/>
      <c r="J79" s="414"/>
      <c r="K79" s="438"/>
      <c r="L79" s="417"/>
      <c r="M79" s="438"/>
      <c r="N79" s="417"/>
      <c r="O79" s="438"/>
      <c r="P79" s="417"/>
      <c r="Q79" s="418"/>
      <c r="S79" s="733"/>
      <c r="T79" s="424" t="str">
        <f>$B$20</f>
        <v>Aft</v>
      </c>
      <c r="U79" s="411"/>
      <c r="V79" s="412"/>
      <c r="W79" s="413"/>
      <c r="X79" s="414"/>
      <c r="Y79" s="415"/>
      <c r="Z79" s="416"/>
      <c r="AA79" s="413"/>
      <c r="AB79" s="414"/>
      <c r="AC79" s="438"/>
      <c r="AD79" s="417"/>
      <c r="AE79" s="438"/>
      <c r="AF79" s="417"/>
      <c r="AG79" s="438"/>
      <c r="AH79" s="417"/>
      <c r="AI79" s="418"/>
    </row>
    <row r="80" spans="1:35" ht="13.5" thickBot="1" x14ac:dyDescent="0.25">
      <c r="A80" s="734"/>
      <c r="B80" s="425" t="str">
        <f>$B$21</f>
        <v>Evn</v>
      </c>
      <c r="C80" s="280"/>
      <c r="D80" s="286"/>
      <c r="E80" s="437"/>
      <c r="F80" s="306"/>
      <c r="G80" s="281"/>
      <c r="H80" s="289"/>
      <c r="I80" s="305"/>
      <c r="J80" s="306"/>
      <c r="K80" s="284"/>
      <c r="L80" s="299"/>
      <c r="M80" s="284"/>
      <c r="N80" s="299"/>
      <c r="O80" s="284"/>
      <c r="P80" s="299"/>
      <c r="Q80" s="300"/>
      <c r="S80" s="734"/>
      <c r="T80" s="425" t="str">
        <f>$B$21</f>
        <v>Evn</v>
      </c>
      <c r="U80" s="280">
        <v>1</v>
      </c>
      <c r="V80" s="286">
        <v>50</v>
      </c>
      <c r="W80" s="437">
        <v>1</v>
      </c>
      <c r="X80" s="306">
        <v>40</v>
      </c>
      <c r="Y80" s="281"/>
      <c r="Z80" s="289"/>
      <c r="AA80" s="305"/>
      <c r="AB80" s="306"/>
      <c r="AC80" s="284"/>
      <c r="AD80" s="299"/>
      <c r="AE80" s="284"/>
      <c r="AF80" s="299"/>
      <c r="AG80" s="284"/>
      <c r="AH80" s="299"/>
      <c r="AI80" s="300">
        <v>85</v>
      </c>
    </row>
    <row r="81" spans="1:35" ht="13.5" thickBot="1" x14ac:dyDescent="0.25">
      <c r="A81" s="763" t="s">
        <v>172</v>
      </c>
      <c r="B81" s="764"/>
      <c r="C81" s="530">
        <f ca="1">OFFSET(YTP!$E$68,0,E43-1,1,1)</f>
        <v>5.25</v>
      </c>
      <c r="D81" s="211"/>
      <c r="E81" s="530">
        <f>SUM(E60:E80)</f>
        <v>5</v>
      </c>
      <c r="F81" s="211"/>
      <c r="G81" s="530">
        <f ca="1">OFFSET(YTP!$E$69,0,E43-1,1,1)</f>
        <v>0</v>
      </c>
      <c r="H81" s="211"/>
      <c r="I81" s="530">
        <f>SUM(I60:I80)</f>
        <v>0</v>
      </c>
      <c r="J81" s="211"/>
      <c r="K81" s="530">
        <f ca="1">OFFSET(YTP!$E$67,0,E43-1,1,1)</f>
        <v>6</v>
      </c>
      <c r="L81" s="530">
        <f>SUM(L60:L80)</f>
        <v>5.75</v>
      </c>
      <c r="M81" s="530">
        <f ca="1">OFFSET(YTP!$E$70,0,E43-1,1,1)</f>
        <v>1</v>
      </c>
      <c r="N81" s="530">
        <f>SUM(N60:N80)</f>
        <v>1</v>
      </c>
      <c r="O81" s="530">
        <f ca="1">OFFSET(YTP!$E$71,0,E43-1,1,1)</f>
        <v>0</v>
      </c>
      <c r="P81" s="530">
        <f>SUM(P60:P80)</f>
        <v>0</v>
      </c>
      <c r="Q81" s="142"/>
      <c r="S81" s="763" t="s">
        <v>172</v>
      </c>
      <c r="T81" s="764"/>
      <c r="U81" s="530">
        <f ca="1">OFFSET(YTP!$E$68,0,W43-1,1,1)</f>
        <v>8.75</v>
      </c>
      <c r="V81" s="211"/>
      <c r="W81" s="530">
        <f>SUM(W60:W80)</f>
        <v>9.5</v>
      </c>
      <c r="X81" s="211"/>
      <c r="Y81" s="530">
        <f ca="1">OFFSET(YTP!$E$69,0,W43-1,1,1)</f>
        <v>0</v>
      </c>
      <c r="Z81" s="211"/>
      <c r="AA81" s="530">
        <f>SUM(AA60:AA80)</f>
        <v>0</v>
      </c>
      <c r="AB81" s="211"/>
      <c r="AC81" s="530">
        <f ca="1">OFFSET(YTP!$E$67,0,W43-1,1,1)</f>
        <v>4.5</v>
      </c>
      <c r="AD81" s="530">
        <f>SUM(AD60:AD80)</f>
        <v>4.5</v>
      </c>
      <c r="AE81" s="530">
        <f ca="1">OFFSET(YTP!$E$70,0,W43-1,1,1)</f>
        <v>1</v>
      </c>
      <c r="AF81" s="530">
        <f>SUM(AF60:AF80)</f>
        <v>1</v>
      </c>
      <c r="AG81" s="530">
        <f ca="1">OFFSET(YTP!$E$71,0,W43-1,1,1)</f>
        <v>0</v>
      </c>
      <c r="AH81" s="530">
        <f>SUM(AH60:AH80)</f>
        <v>0</v>
      </c>
      <c r="AI81" s="142"/>
    </row>
    <row r="82" spans="1:35" x14ac:dyDescent="0.2">
      <c r="N82" s="458"/>
      <c r="O82" s="110">
        <f>SUM(O60:O80)</f>
        <v>0</v>
      </c>
      <c r="P82" s="458"/>
      <c r="Q82" s="458"/>
      <c r="AC82" s="458"/>
      <c r="AD82" s="458"/>
      <c r="AG82" s="110"/>
    </row>
    <row r="83" spans="1:35" x14ac:dyDescent="0.2">
      <c r="N83" s="458"/>
      <c r="P83" s="458"/>
      <c r="Q83" s="458"/>
      <c r="AC83" s="458"/>
      <c r="AD83" s="458"/>
    </row>
    <row r="84" spans="1:35" x14ac:dyDescent="0.2">
      <c r="N84" s="458"/>
      <c r="P84" s="458"/>
      <c r="Q84" s="458"/>
      <c r="AC84" s="458"/>
      <c r="AD84" s="458"/>
    </row>
    <row r="85" spans="1:35" x14ac:dyDescent="0.2">
      <c r="N85" s="458"/>
      <c r="P85" s="458"/>
      <c r="Q85" s="458"/>
      <c r="AC85" s="458"/>
      <c r="AD85" s="458"/>
    </row>
    <row r="86" spans="1:35" x14ac:dyDescent="0.2">
      <c r="N86" s="458"/>
      <c r="P86" s="458"/>
      <c r="Q86" s="458"/>
      <c r="AC86" s="458"/>
      <c r="AD86" s="458"/>
    </row>
    <row r="87" spans="1:35" x14ac:dyDescent="0.2">
      <c r="N87" s="458"/>
      <c r="P87" s="458"/>
      <c r="Q87" s="458"/>
      <c r="AC87" s="458"/>
      <c r="AD87" s="458"/>
    </row>
    <row r="88" spans="1:35" x14ac:dyDescent="0.2">
      <c r="N88" s="458"/>
      <c r="P88" s="458"/>
      <c r="Q88" s="458"/>
      <c r="AC88" s="458"/>
      <c r="AD88" s="458"/>
    </row>
    <row r="89" spans="1:35" x14ac:dyDescent="0.2">
      <c r="N89" s="458"/>
      <c r="P89" s="458"/>
      <c r="Q89" s="458"/>
      <c r="AC89" s="458"/>
      <c r="AD89" s="458"/>
    </row>
    <row r="90" spans="1:35" x14ac:dyDescent="0.2">
      <c r="N90" s="458"/>
      <c r="P90" s="458"/>
      <c r="Q90" s="458"/>
      <c r="AC90" s="458"/>
      <c r="AD90" s="458"/>
    </row>
    <row r="91" spans="1:35" x14ac:dyDescent="0.2">
      <c r="N91" s="458"/>
      <c r="P91" s="458"/>
      <c r="Q91" s="458"/>
      <c r="AC91" s="458"/>
      <c r="AD91" s="458"/>
    </row>
    <row r="92" spans="1:35" x14ac:dyDescent="0.2">
      <c r="N92" s="458"/>
      <c r="P92" s="458"/>
      <c r="Q92" s="458"/>
      <c r="AC92" s="458"/>
      <c r="AD92" s="458"/>
    </row>
    <row r="93" spans="1:35" x14ac:dyDescent="0.2">
      <c r="N93" s="458"/>
      <c r="P93" s="458"/>
      <c r="Q93" s="458"/>
      <c r="AC93" s="458"/>
      <c r="AD93" s="458"/>
    </row>
    <row r="94" spans="1:35" x14ac:dyDescent="0.2">
      <c r="N94" s="458"/>
      <c r="P94" s="458"/>
      <c r="Q94" s="458"/>
      <c r="AC94" s="458"/>
      <c r="AD94" s="458"/>
    </row>
    <row r="95" spans="1:35" x14ac:dyDescent="0.2">
      <c r="N95" s="458"/>
      <c r="P95" s="458"/>
      <c r="Q95" s="458"/>
      <c r="AC95" s="458"/>
      <c r="AD95" s="458"/>
    </row>
    <row r="96" spans="1:35" x14ac:dyDescent="0.2">
      <c r="N96" s="458"/>
      <c r="P96" s="458"/>
      <c r="Q96" s="458"/>
      <c r="AC96" s="458"/>
      <c r="AD96" s="458"/>
    </row>
    <row r="97" spans="18:18" s="458" customFormat="1" x14ac:dyDescent="0.2">
      <c r="R97" s="27"/>
    </row>
    <row r="98" spans="18:18" s="458" customFormat="1" x14ac:dyDescent="0.2">
      <c r="R98" s="27"/>
    </row>
    <row r="99" spans="18:18" s="458" customFormat="1" x14ac:dyDescent="0.2">
      <c r="R99" s="27"/>
    </row>
    <row r="100" spans="18:18" s="458" customFormat="1" x14ac:dyDescent="0.2">
      <c r="R100" s="27"/>
    </row>
    <row r="101" spans="18:18" s="458" customFormat="1" x14ac:dyDescent="0.2">
      <c r="R101" s="27"/>
    </row>
    <row r="102" spans="18:18" s="458" customFormat="1" x14ac:dyDescent="0.2">
      <c r="R102" s="27"/>
    </row>
    <row r="103" spans="18:18" s="458" customFormat="1" x14ac:dyDescent="0.2">
      <c r="R103" s="27"/>
    </row>
    <row r="104" spans="18:18" s="458" customFormat="1" x14ac:dyDescent="0.2">
      <c r="R104" s="27"/>
    </row>
    <row r="105" spans="18:18" s="458" customFormat="1" x14ac:dyDescent="0.2">
      <c r="R105" s="27"/>
    </row>
    <row r="106" spans="18:18" s="458" customFormat="1" x14ac:dyDescent="0.2">
      <c r="R106" s="27"/>
    </row>
    <row r="107" spans="18:18" s="458" customFormat="1" x14ac:dyDescent="0.2">
      <c r="R107" s="27"/>
    </row>
    <row r="108" spans="18:18" s="458" customFormat="1" x14ac:dyDescent="0.2">
      <c r="R108" s="27"/>
    </row>
    <row r="109" spans="18:18" s="458" customFormat="1" x14ac:dyDescent="0.2">
      <c r="R109" s="27"/>
    </row>
    <row r="110" spans="18:18" s="458" customFormat="1" x14ac:dyDescent="0.2">
      <c r="R110" s="27"/>
    </row>
    <row r="111" spans="18:18" s="458" customFormat="1" x14ac:dyDescent="0.2">
      <c r="R111" s="27"/>
    </row>
    <row r="112" spans="18:18" s="458" customFormat="1" x14ac:dyDescent="0.2">
      <c r="R112" s="27"/>
    </row>
    <row r="113" spans="18:18" s="458" customFormat="1" x14ac:dyDescent="0.2">
      <c r="R113" s="27"/>
    </row>
    <row r="114" spans="18:18" s="458" customFormat="1" x14ac:dyDescent="0.2">
      <c r="R114" s="27"/>
    </row>
    <row r="115" spans="18:18" s="458" customFormat="1" x14ac:dyDescent="0.2">
      <c r="R115" s="27"/>
    </row>
    <row r="116" spans="18:18" s="458" customFormat="1" x14ac:dyDescent="0.2">
      <c r="R116" s="27"/>
    </row>
    <row r="117" spans="18:18" s="458" customFormat="1" x14ac:dyDescent="0.2">
      <c r="R117" s="27"/>
    </row>
    <row r="118" spans="18:18" s="458" customFormat="1" x14ac:dyDescent="0.2">
      <c r="R118" s="27"/>
    </row>
    <row r="119" spans="18:18" s="458" customFormat="1" x14ac:dyDescent="0.2">
      <c r="R119" s="27"/>
    </row>
    <row r="120" spans="18:18" s="458" customFormat="1" x14ac:dyDescent="0.2">
      <c r="R120" s="27"/>
    </row>
    <row r="121" spans="18:18" s="458" customFormat="1" x14ac:dyDescent="0.2">
      <c r="R121" s="27"/>
    </row>
    <row r="122" spans="18:18" s="458" customFormat="1" x14ac:dyDescent="0.2">
      <c r="R122" s="27"/>
    </row>
    <row r="123" spans="18:18" s="458" customFormat="1" x14ac:dyDescent="0.2">
      <c r="R123" s="27"/>
    </row>
    <row r="124" spans="18:18" s="458" customFormat="1" x14ac:dyDescent="0.2">
      <c r="R124" s="27"/>
    </row>
    <row r="125" spans="18:18" s="458" customFormat="1" x14ac:dyDescent="0.2">
      <c r="R125" s="27"/>
    </row>
    <row r="126" spans="18:18" s="458" customFormat="1" x14ac:dyDescent="0.2">
      <c r="R126" s="27"/>
    </row>
    <row r="127" spans="18:18" s="458" customFormat="1" x14ac:dyDescent="0.2">
      <c r="R127" s="27"/>
    </row>
    <row r="128" spans="18:18" s="458" customFormat="1" x14ac:dyDescent="0.2">
      <c r="R128" s="27"/>
    </row>
    <row r="129" spans="18:18" s="458" customFormat="1" x14ac:dyDescent="0.2">
      <c r="R129" s="27"/>
    </row>
    <row r="130" spans="18:18" s="458" customFormat="1" x14ac:dyDescent="0.2">
      <c r="R130" s="27"/>
    </row>
    <row r="131" spans="18:18" s="458" customFormat="1" x14ac:dyDescent="0.2">
      <c r="R131" s="27"/>
    </row>
    <row r="132" spans="18:18" s="458" customFormat="1" x14ac:dyDescent="0.2">
      <c r="R132" s="27"/>
    </row>
    <row r="133" spans="18:18" s="458" customFormat="1" x14ac:dyDescent="0.2">
      <c r="R133" s="27"/>
    </row>
    <row r="134" spans="18:18" s="458" customFormat="1" x14ac:dyDescent="0.2">
      <c r="R134" s="27"/>
    </row>
    <row r="135" spans="18:18" s="458" customFormat="1" x14ac:dyDescent="0.2">
      <c r="R135" s="27"/>
    </row>
    <row r="136" spans="18:18" s="458" customFormat="1" x14ac:dyDescent="0.2">
      <c r="R136" s="27"/>
    </row>
    <row r="137" spans="18:18" s="458" customFormat="1" x14ac:dyDescent="0.2">
      <c r="R137" s="27"/>
    </row>
    <row r="138" spans="18:18" s="458" customFormat="1" x14ac:dyDescent="0.2">
      <c r="R138" s="27"/>
    </row>
    <row r="139" spans="18:18" s="458" customFormat="1" x14ac:dyDescent="0.2">
      <c r="R139" s="27"/>
    </row>
    <row r="140" spans="18:18" s="458" customFormat="1" x14ac:dyDescent="0.2">
      <c r="R140" s="27"/>
    </row>
    <row r="141" spans="18:18" s="458" customFormat="1" x14ac:dyDescent="0.2">
      <c r="R141" s="27"/>
    </row>
    <row r="142" spans="18:18" s="458" customFormat="1" x14ac:dyDescent="0.2">
      <c r="R142" s="27"/>
    </row>
    <row r="143" spans="18:18" s="458" customFormat="1" x14ac:dyDescent="0.2">
      <c r="R143" s="27"/>
    </row>
    <row r="144" spans="18:18" s="458" customFormat="1" x14ac:dyDescent="0.2">
      <c r="R144" s="27"/>
    </row>
    <row r="145" spans="18:18" s="458" customFormat="1" x14ac:dyDescent="0.2">
      <c r="R145" s="27"/>
    </row>
    <row r="146" spans="18:18" s="458" customFormat="1" x14ac:dyDescent="0.2">
      <c r="R146" s="27"/>
    </row>
    <row r="147" spans="18:18" s="458" customFormat="1" x14ac:dyDescent="0.2">
      <c r="R147" s="27"/>
    </row>
    <row r="148" spans="18:18" s="458" customFormat="1" x14ac:dyDescent="0.2">
      <c r="R148" s="27"/>
    </row>
    <row r="149" spans="18:18" s="458" customFormat="1" x14ac:dyDescent="0.2">
      <c r="R149" s="27"/>
    </row>
    <row r="150" spans="18:18" s="458" customFormat="1" x14ac:dyDescent="0.2">
      <c r="R150" s="27"/>
    </row>
    <row r="151" spans="18:18" s="458" customFormat="1" x14ac:dyDescent="0.2">
      <c r="R151" s="27"/>
    </row>
    <row r="152" spans="18:18" s="458" customFormat="1" x14ac:dyDescent="0.2">
      <c r="R152" s="27"/>
    </row>
    <row r="153" spans="18:18" s="458" customFormat="1" x14ac:dyDescent="0.2">
      <c r="R153" s="27"/>
    </row>
    <row r="154" spans="18:18" s="458" customFormat="1" x14ac:dyDescent="0.2">
      <c r="R154" s="27"/>
    </row>
    <row r="155" spans="18:18" s="458" customFormat="1" x14ac:dyDescent="0.2">
      <c r="R155" s="27"/>
    </row>
    <row r="156" spans="18:18" s="458" customFormat="1" x14ac:dyDescent="0.2">
      <c r="R156" s="27"/>
    </row>
    <row r="157" spans="18:18" s="458" customFormat="1" x14ac:dyDescent="0.2">
      <c r="R157" s="27"/>
    </row>
    <row r="158" spans="18:18" s="458" customFormat="1" x14ac:dyDescent="0.2">
      <c r="R158" s="27"/>
    </row>
    <row r="159" spans="18:18" s="458" customFormat="1" x14ac:dyDescent="0.2">
      <c r="R159" s="27"/>
    </row>
    <row r="160" spans="18:18" s="458" customFormat="1" x14ac:dyDescent="0.2">
      <c r="R160" s="27"/>
    </row>
    <row r="161" spans="18:18" s="458" customFormat="1" x14ac:dyDescent="0.2">
      <c r="R161" s="27"/>
    </row>
    <row r="162" spans="18:18" s="458" customFormat="1" x14ac:dyDescent="0.2">
      <c r="R162" s="27"/>
    </row>
    <row r="163" spans="18:18" s="458" customFormat="1" x14ac:dyDescent="0.2">
      <c r="R163" s="27"/>
    </row>
    <row r="164" spans="18:18" s="458" customFormat="1" x14ac:dyDescent="0.2">
      <c r="R164" s="27"/>
    </row>
    <row r="165" spans="18:18" s="458" customFormat="1" x14ac:dyDescent="0.2">
      <c r="R165" s="27"/>
    </row>
    <row r="166" spans="18:18" s="458" customFormat="1" x14ac:dyDescent="0.2">
      <c r="R166" s="27"/>
    </row>
    <row r="167" spans="18:18" s="458" customFormat="1" x14ac:dyDescent="0.2">
      <c r="R167" s="27"/>
    </row>
    <row r="168" spans="18:18" s="458" customFormat="1" x14ac:dyDescent="0.2">
      <c r="R168" s="27"/>
    </row>
    <row r="169" spans="18:18" s="458" customFormat="1" x14ac:dyDescent="0.2">
      <c r="R169" s="27"/>
    </row>
    <row r="170" spans="18:18" s="458" customFormat="1" x14ac:dyDescent="0.2">
      <c r="R170" s="27"/>
    </row>
    <row r="171" spans="18:18" s="458" customFormat="1" x14ac:dyDescent="0.2">
      <c r="R171" s="27"/>
    </row>
    <row r="172" spans="18:18" s="458" customFormat="1" x14ac:dyDescent="0.2">
      <c r="R172" s="27"/>
    </row>
    <row r="173" spans="18:18" s="458" customFormat="1" x14ac:dyDescent="0.2">
      <c r="R173" s="27"/>
    </row>
    <row r="174" spans="18:18" s="458" customFormat="1" x14ac:dyDescent="0.2">
      <c r="R174" s="27"/>
    </row>
    <row r="175" spans="18:18" s="458" customFormat="1" x14ac:dyDescent="0.2">
      <c r="R175" s="27"/>
    </row>
    <row r="176" spans="18:18" s="458" customFormat="1" x14ac:dyDescent="0.2">
      <c r="R176" s="27"/>
    </row>
    <row r="177" spans="18:18" s="458" customFormat="1" x14ac:dyDescent="0.2">
      <c r="R177" s="27"/>
    </row>
    <row r="178" spans="18:18" s="458" customFormat="1" x14ac:dyDescent="0.2">
      <c r="R178" s="27"/>
    </row>
    <row r="179" spans="18:18" s="458" customFormat="1" x14ac:dyDescent="0.2">
      <c r="R179" s="27"/>
    </row>
    <row r="180" spans="18:18" s="458" customFormat="1" x14ac:dyDescent="0.2">
      <c r="R180" s="27"/>
    </row>
    <row r="181" spans="18:18" s="458" customFormat="1" x14ac:dyDescent="0.2">
      <c r="R181" s="27"/>
    </row>
    <row r="182" spans="18:18" s="458" customFormat="1" x14ac:dyDescent="0.2">
      <c r="R182" s="27"/>
    </row>
    <row r="183" spans="18:18" s="458" customFormat="1" x14ac:dyDescent="0.2">
      <c r="R183" s="27"/>
    </row>
    <row r="184" spans="18:18" s="458" customFormat="1" x14ac:dyDescent="0.2">
      <c r="R184" s="27"/>
    </row>
    <row r="185" spans="18:18" s="458" customFormat="1" x14ac:dyDescent="0.2">
      <c r="R185" s="27"/>
    </row>
    <row r="186" spans="18:18" s="458" customFormat="1" x14ac:dyDescent="0.2">
      <c r="R186" s="27"/>
    </row>
    <row r="187" spans="18:18" s="458" customFormat="1" x14ac:dyDescent="0.2">
      <c r="R187" s="27"/>
    </row>
    <row r="188" spans="18:18" s="458" customFormat="1" x14ac:dyDescent="0.2">
      <c r="R188" s="27"/>
    </row>
    <row r="189" spans="18:18" s="458" customFormat="1" x14ac:dyDescent="0.2">
      <c r="R189" s="27"/>
    </row>
    <row r="190" spans="18:18" s="458" customFormat="1" x14ac:dyDescent="0.2">
      <c r="R190" s="27"/>
    </row>
    <row r="191" spans="18:18" s="458" customFormat="1" x14ac:dyDescent="0.2">
      <c r="R191" s="27"/>
    </row>
    <row r="192" spans="18:18" s="458" customFormat="1" x14ac:dyDescent="0.2">
      <c r="R192" s="27"/>
    </row>
    <row r="193" spans="18:18" s="458" customFormat="1" x14ac:dyDescent="0.2">
      <c r="R193" s="27"/>
    </row>
    <row r="194" spans="18:18" s="458" customFormat="1" x14ac:dyDescent="0.2">
      <c r="R194" s="27"/>
    </row>
    <row r="195" spans="18:18" s="458" customFormat="1" x14ac:dyDescent="0.2">
      <c r="R195" s="27"/>
    </row>
    <row r="196" spans="18:18" s="458" customFormat="1" x14ac:dyDescent="0.2">
      <c r="R196" s="27"/>
    </row>
    <row r="197" spans="18:18" s="458" customFormat="1" x14ac:dyDescent="0.2">
      <c r="R197" s="27"/>
    </row>
    <row r="198" spans="18:18" s="458" customFormat="1" x14ac:dyDescent="0.2">
      <c r="R198" s="27"/>
    </row>
    <row r="199" spans="18:18" s="458" customFormat="1" x14ac:dyDescent="0.2">
      <c r="R199" s="27"/>
    </row>
    <row r="200" spans="18:18" s="458" customFormat="1" x14ac:dyDescent="0.2">
      <c r="R200" s="27"/>
    </row>
    <row r="201" spans="18:18" s="458" customFormat="1" x14ac:dyDescent="0.2">
      <c r="R201" s="27"/>
    </row>
    <row r="202" spans="18:18" s="458" customFormat="1" x14ac:dyDescent="0.2">
      <c r="R202" s="27"/>
    </row>
    <row r="203" spans="18:18" s="458" customFormat="1" x14ac:dyDescent="0.2">
      <c r="R203" s="27"/>
    </row>
    <row r="204" spans="18:18" s="458" customFormat="1" x14ac:dyDescent="0.2">
      <c r="R204" s="27"/>
    </row>
    <row r="205" spans="18:18" s="458" customFormat="1" x14ac:dyDescent="0.2">
      <c r="R205" s="27"/>
    </row>
    <row r="206" spans="18:18" s="458" customFormat="1" x14ac:dyDescent="0.2">
      <c r="R206" s="27"/>
    </row>
    <row r="207" spans="18:18" s="458" customFormat="1" x14ac:dyDescent="0.2">
      <c r="R207" s="27"/>
    </row>
    <row r="208" spans="18:18" s="458" customFormat="1" x14ac:dyDescent="0.2">
      <c r="R208" s="27"/>
    </row>
    <row r="209" spans="18:18" s="458" customFormat="1" x14ac:dyDescent="0.2">
      <c r="R209" s="27"/>
    </row>
    <row r="210" spans="18:18" s="458" customFormat="1" x14ac:dyDescent="0.2">
      <c r="R210" s="27"/>
    </row>
    <row r="211" spans="18:18" s="458" customFormat="1" x14ac:dyDescent="0.2">
      <c r="R211" s="27"/>
    </row>
    <row r="212" spans="18:18" s="458" customFormat="1" x14ac:dyDescent="0.2">
      <c r="R212" s="27"/>
    </row>
    <row r="213" spans="18:18" s="458" customFormat="1" x14ac:dyDescent="0.2">
      <c r="R213" s="27"/>
    </row>
    <row r="214" spans="18:18" s="458" customFormat="1" x14ac:dyDescent="0.2">
      <c r="R214" s="27"/>
    </row>
    <row r="215" spans="18:18" s="458" customFormat="1" x14ac:dyDescent="0.2">
      <c r="R215" s="27"/>
    </row>
    <row r="216" spans="18:18" s="458" customFormat="1" x14ac:dyDescent="0.2">
      <c r="R216" s="27"/>
    </row>
    <row r="217" spans="18:18" s="458" customFormat="1" x14ac:dyDescent="0.2">
      <c r="R217" s="27"/>
    </row>
    <row r="218" spans="18:18" s="458" customFormat="1" x14ac:dyDescent="0.2">
      <c r="R218" s="27"/>
    </row>
    <row r="219" spans="18:18" s="458" customFormat="1" x14ac:dyDescent="0.2">
      <c r="R219" s="27"/>
    </row>
    <row r="220" spans="18:18" s="458" customFormat="1" x14ac:dyDescent="0.2">
      <c r="R220" s="27"/>
    </row>
    <row r="221" spans="18:18" s="458" customFormat="1" x14ac:dyDescent="0.2">
      <c r="R221" s="27"/>
    </row>
    <row r="222" spans="18:18" s="458" customFormat="1" x14ac:dyDescent="0.2">
      <c r="R222" s="27"/>
    </row>
    <row r="223" spans="18:18" s="458" customFormat="1" x14ac:dyDescent="0.2">
      <c r="R223" s="27"/>
    </row>
    <row r="224" spans="18:18" s="458" customFormat="1" x14ac:dyDescent="0.2">
      <c r="R224" s="27"/>
    </row>
    <row r="225" spans="18:18" s="458" customFormat="1" x14ac:dyDescent="0.2">
      <c r="R225" s="27"/>
    </row>
    <row r="226" spans="18:18" s="458" customFormat="1" x14ac:dyDescent="0.2">
      <c r="R226" s="27"/>
    </row>
    <row r="227" spans="18:18" s="458" customFormat="1" x14ac:dyDescent="0.2">
      <c r="R227" s="27"/>
    </row>
    <row r="228" spans="18:18" s="458" customFormat="1" x14ac:dyDescent="0.2">
      <c r="R228" s="27"/>
    </row>
    <row r="229" spans="18:18" s="458" customFormat="1" x14ac:dyDescent="0.2">
      <c r="R229" s="27"/>
    </row>
    <row r="230" spans="18:18" s="458" customFormat="1" x14ac:dyDescent="0.2">
      <c r="R230" s="27"/>
    </row>
    <row r="231" spans="18:18" s="458" customFormat="1" x14ac:dyDescent="0.2">
      <c r="R231" s="27"/>
    </row>
    <row r="232" spans="18:18" s="458" customFormat="1" x14ac:dyDescent="0.2">
      <c r="R232" s="27"/>
    </row>
    <row r="233" spans="18:18" s="458" customFormat="1" x14ac:dyDescent="0.2">
      <c r="R233" s="27"/>
    </row>
    <row r="234" spans="18:18" s="458" customFormat="1" x14ac:dyDescent="0.2">
      <c r="R234" s="27"/>
    </row>
    <row r="235" spans="18:18" s="458" customFormat="1" x14ac:dyDescent="0.2">
      <c r="R235" s="27"/>
    </row>
    <row r="236" spans="18:18" s="458" customFormat="1" x14ac:dyDescent="0.2">
      <c r="R236" s="27"/>
    </row>
    <row r="237" spans="18:18" s="458" customFormat="1" x14ac:dyDescent="0.2">
      <c r="R237" s="27"/>
    </row>
    <row r="238" spans="18:18" s="458" customFormat="1" x14ac:dyDescent="0.2">
      <c r="R238" s="27"/>
    </row>
    <row r="239" spans="18:18" s="458" customFormat="1" x14ac:dyDescent="0.2">
      <c r="R239" s="27"/>
    </row>
    <row r="240" spans="18:18" s="458" customFormat="1" x14ac:dyDescent="0.2">
      <c r="R240" s="27"/>
    </row>
    <row r="241" spans="18:18" s="458" customFormat="1" x14ac:dyDescent="0.2">
      <c r="R241" s="27"/>
    </row>
    <row r="242" spans="18:18" s="458" customFormat="1" x14ac:dyDescent="0.2">
      <c r="R242" s="27"/>
    </row>
    <row r="243" spans="18:18" s="458" customFormat="1" x14ac:dyDescent="0.2">
      <c r="R243" s="27"/>
    </row>
    <row r="244" spans="18:18" s="458" customFormat="1" x14ac:dyDescent="0.2">
      <c r="R244" s="27"/>
    </row>
    <row r="245" spans="18:18" s="458" customFormat="1" x14ac:dyDescent="0.2">
      <c r="R245" s="27"/>
    </row>
    <row r="246" spans="18:18" s="458" customFormat="1" x14ac:dyDescent="0.2">
      <c r="R246" s="27"/>
    </row>
    <row r="247" spans="18:18" s="458" customFormat="1" x14ac:dyDescent="0.2">
      <c r="R247" s="27"/>
    </row>
    <row r="248" spans="18:18" s="458" customFormat="1" x14ac:dyDescent="0.2">
      <c r="R248" s="27"/>
    </row>
    <row r="249" spans="18:18" s="458" customFormat="1" x14ac:dyDescent="0.2">
      <c r="R249" s="27"/>
    </row>
    <row r="250" spans="18:18" s="458" customFormat="1" x14ac:dyDescent="0.2">
      <c r="R250" s="27"/>
    </row>
    <row r="251" spans="18:18" s="458" customFormat="1" x14ac:dyDescent="0.2">
      <c r="R251" s="27"/>
    </row>
    <row r="252" spans="18:18" s="458" customFormat="1" x14ac:dyDescent="0.2">
      <c r="R252" s="27"/>
    </row>
    <row r="253" spans="18:18" s="458" customFormat="1" x14ac:dyDescent="0.2">
      <c r="R253" s="27"/>
    </row>
    <row r="254" spans="18:18" s="458" customFormat="1" x14ac:dyDescent="0.2">
      <c r="R254" s="27"/>
    </row>
    <row r="255" spans="18:18" s="458" customFormat="1" x14ac:dyDescent="0.2">
      <c r="R255" s="27"/>
    </row>
    <row r="256" spans="18:18" s="458" customFormat="1" x14ac:dyDescent="0.2">
      <c r="R256" s="27"/>
    </row>
    <row r="257" spans="18:18" s="458" customFormat="1" x14ac:dyDescent="0.2">
      <c r="R257" s="27"/>
    </row>
    <row r="258" spans="18:18" s="458" customFormat="1" x14ac:dyDescent="0.2">
      <c r="R258" s="27"/>
    </row>
    <row r="259" spans="18:18" s="458" customFormat="1" x14ac:dyDescent="0.2">
      <c r="R259" s="27"/>
    </row>
    <row r="260" spans="18:18" s="458" customFormat="1" x14ac:dyDescent="0.2">
      <c r="R260" s="27"/>
    </row>
    <row r="261" spans="18:18" s="458" customFormat="1" x14ac:dyDescent="0.2">
      <c r="R261" s="27"/>
    </row>
    <row r="262" spans="18:18" s="458" customFormat="1" x14ac:dyDescent="0.2">
      <c r="R262" s="27"/>
    </row>
    <row r="263" spans="18:18" s="458" customFormat="1" x14ac:dyDescent="0.2">
      <c r="R263" s="27"/>
    </row>
    <row r="264" spans="18:18" s="458" customFormat="1" x14ac:dyDescent="0.2">
      <c r="R264" s="27"/>
    </row>
    <row r="265" spans="18:18" s="458" customFormat="1" x14ac:dyDescent="0.2">
      <c r="R265" s="27"/>
    </row>
    <row r="266" spans="18:18" s="458" customFormat="1" x14ac:dyDescent="0.2">
      <c r="R266" s="27"/>
    </row>
    <row r="267" spans="18:18" s="458" customFormat="1" x14ac:dyDescent="0.2">
      <c r="R267" s="27"/>
    </row>
    <row r="268" spans="18:18" s="458" customFormat="1" x14ac:dyDescent="0.2">
      <c r="R268" s="27"/>
    </row>
    <row r="269" spans="18:18" s="458" customFormat="1" x14ac:dyDescent="0.2">
      <c r="R269" s="27"/>
    </row>
    <row r="270" spans="18:18" s="458" customFormat="1" x14ac:dyDescent="0.2">
      <c r="R270" s="27"/>
    </row>
    <row r="271" spans="18:18" s="458" customFormat="1" x14ac:dyDescent="0.2">
      <c r="R271" s="27"/>
    </row>
    <row r="272" spans="18:18" s="458" customFormat="1" x14ac:dyDescent="0.2">
      <c r="R272" s="27"/>
    </row>
    <row r="273" spans="18:18" s="458" customFormat="1" x14ac:dyDescent="0.2">
      <c r="R273" s="27"/>
    </row>
    <row r="274" spans="18:18" s="458" customFormat="1" x14ac:dyDescent="0.2">
      <c r="R274" s="27"/>
    </row>
    <row r="275" spans="18:18" s="458" customFormat="1" x14ac:dyDescent="0.2">
      <c r="R275" s="27"/>
    </row>
    <row r="276" spans="18:18" s="458" customFormat="1" x14ac:dyDescent="0.2">
      <c r="R276" s="27"/>
    </row>
    <row r="277" spans="18:18" s="458" customFormat="1" x14ac:dyDescent="0.2">
      <c r="R277" s="27"/>
    </row>
    <row r="278" spans="18:18" s="458" customFormat="1" x14ac:dyDescent="0.2">
      <c r="R278" s="27"/>
    </row>
    <row r="279" spans="18:18" s="458" customFormat="1" x14ac:dyDescent="0.2">
      <c r="R279" s="27"/>
    </row>
    <row r="280" spans="18:18" s="458" customFormat="1" x14ac:dyDescent="0.2">
      <c r="R280" s="27"/>
    </row>
    <row r="281" spans="18:18" s="458" customFormat="1" x14ac:dyDescent="0.2">
      <c r="R281" s="27"/>
    </row>
    <row r="282" spans="18:18" s="458" customFormat="1" x14ac:dyDescent="0.2">
      <c r="R282" s="27"/>
    </row>
    <row r="283" spans="18:18" s="458" customFormat="1" x14ac:dyDescent="0.2">
      <c r="R283" s="27"/>
    </row>
    <row r="284" spans="18:18" s="458" customFormat="1" x14ac:dyDescent="0.2">
      <c r="R284" s="27"/>
    </row>
    <row r="285" spans="18:18" s="458" customFormat="1" x14ac:dyDescent="0.2">
      <c r="R285" s="27"/>
    </row>
    <row r="286" spans="18:18" s="458" customFormat="1" x14ac:dyDescent="0.2">
      <c r="R286" s="27"/>
    </row>
    <row r="287" spans="18:18" s="458" customFormat="1" x14ac:dyDescent="0.2">
      <c r="R287" s="27"/>
    </row>
    <row r="288" spans="18:18" s="458" customFormat="1" x14ac:dyDescent="0.2">
      <c r="R288" s="27"/>
    </row>
    <row r="289" spans="18:18" s="458" customFormat="1" x14ac:dyDescent="0.2">
      <c r="R289" s="27"/>
    </row>
    <row r="290" spans="18:18" s="458" customFormat="1" x14ac:dyDescent="0.2">
      <c r="R290" s="27"/>
    </row>
    <row r="291" spans="18:18" s="458" customFormat="1" x14ac:dyDescent="0.2">
      <c r="R291" s="27"/>
    </row>
    <row r="292" spans="18:18" s="458" customFormat="1" x14ac:dyDescent="0.2">
      <c r="R292" s="27"/>
    </row>
    <row r="293" spans="18:18" s="458" customFormat="1" x14ac:dyDescent="0.2">
      <c r="R293" s="27"/>
    </row>
    <row r="294" spans="18:18" s="458" customFormat="1" x14ac:dyDescent="0.2">
      <c r="R294" s="27"/>
    </row>
    <row r="295" spans="18:18" s="458" customFormat="1" x14ac:dyDescent="0.2">
      <c r="R295" s="27"/>
    </row>
    <row r="296" spans="18:18" s="458" customFormat="1" x14ac:dyDescent="0.2">
      <c r="R296" s="27"/>
    </row>
    <row r="297" spans="18:18" s="458" customFormat="1" x14ac:dyDescent="0.2">
      <c r="R297" s="27"/>
    </row>
    <row r="298" spans="18:18" s="458" customFormat="1" x14ac:dyDescent="0.2">
      <c r="R298" s="27"/>
    </row>
    <row r="299" spans="18:18" s="458" customFormat="1" x14ac:dyDescent="0.2">
      <c r="R299" s="27"/>
    </row>
    <row r="300" spans="18:18" s="458" customFormat="1" x14ac:dyDescent="0.2">
      <c r="R300" s="27"/>
    </row>
    <row r="301" spans="18:18" s="458" customFormat="1" x14ac:dyDescent="0.2">
      <c r="R301" s="27"/>
    </row>
    <row r="302" spans="18:18" s="458" customFormat="1" x14ac:dyDescent="0.2">
      <c r="R302" s="27"/>
    </row>
    <row r="303" spans="18:18" s="458" customFormat="1" x14ac:dyDescent="0.2">
      <c r="R303" s="27"/>
    </row>
    <row r="304" spans="18:18" s="458" customFormat="1" x14ac:dyDescent="0.2">
      <c r="R304" s="27"/>
    </row>
    <row r="305" spans="18:18" s="458" customFormat="1" x14ac:dyDescent="0.2">
      <c r="R305" s="27"/>
    </row>
    <row r="306" spans="18:18" s="458" customFormat="1" x14ac:dyDescent="0.2">
      <c r="R306" s="27"/>
    </row>
    <row r="307" spans="18:18" s="458" customFormat="1" x14ac:dyDescent="0.2">
      <c r="R307" s="27"/>
    </row>
    <row r="308" spans="18:18" s="458" customFormat="1" x14ac:dyDescent="0.2">
      <c r="R308" s="27"/>
    </row>
    <row r="309" spans="18:18" s="458" customFormat="1" x14ac:dyDescent="0.2">
      <c r="R309" s="27"/>
    </row>
    <row r="310" spans="18:18" s="458" customFormat="1" x14ac:dyDescent="0.2">
      <c r="R310" s="27"/>
    </row>
    <row r="311" spans="18:18" s="458" customFormat="1" x14ac:dyDescent="0.2">
      <c r="R311" s="27"/>
    </row>
    <row r="312" spans="18:18" s="458" customFormat="1" x14ac:dyDescent="0.2">
      <c r="R312" s="27"/>
    </row>
    <row r="313" spans="18:18" s="458" customFormat="1" x14ac:dyDescent="0.2">
      <c r="R313" s="27"/>
    </row>
    <row r="314" spans="18:18" s="458" customFormat="1" x14ac:dyDescent="0.2">
      <c r="R314" s="27"/>
    </row>
    <row r="315" spans="18:18" s="458" customFormat="1" x14ac:dyDescent="0.2">
      <c r="R315" s="27"/>
    </row>
    <row r="316" spans="18:18" s="458" customFormat="1" x14ac:dyDescent="0.2">
      <c r="R316" s="27"/>
    </row>
    <row r="317" spans="18:18" s="458" customFormat="1" x14ac:dyDescent="0.2">
      <c r="R317" s="27"/>
    </row>
    <row r="318" spans="18:18" s="458" customFormat="1" x14ac:dyDescent="0.2">
      <c r="R318" s="27"/>
    </row>
    <row r="319" spans="18:18" s="458" customFormat="1" x14ac:dyDescent="0.2">
      <c r="R319" s="27"/>
    </row>
    <row r="320" spans="18:18" s="458" customFormat="1" x14ac:dyDescent="0.2">
      <c r="R320" s="27"/>
    </row>
    <row r="321" spans="18:18" s="458" customFormat="1" x14ac:dyDescent="0.2">
      <c r="R321" s="27"/>
    </row>
    <row r="322" spans="18:18" s="458" customFormat="1" x14ac:dyDescent="0.2">
      <c r="R322" s="27"/>
    </row>
    <row r="323" spans="18:18" s="458" customFormat="1" x14ac:dyDescent="0.2">
      <c r="R323" s="27"/>
    </row>
    <row r="324" spans="18:18" s="458" customFormat="1" x14ac:dyDescent="0.2">
      <c r="R324" s="27"/>
    </row>
    <row r="325" spans="18:18" s="458" customFormat="1" x14ac:dyDescent="0.2">
      <c r="R325" s="27"/>
    </row>
    <row r="326" spans="18:18" s="458" customFormat="1" x14ac:dyDescent="0.2">
      <c r="R326" s="27"/>
    </row>
    <row r="327" spans="18:18" s="458" customFormat="1" x14ac:dyDescent="0.2">
      <c r="R327" s="27"/>
    </row>
    <row r="328" spans="18:18" s="458" customFormat="1" x14ac:dyDescent="0.2">
      <c r="R328" s="27"/>
    </row>
    <row r="329" spans="18:18" s="458" customFormat="1" x14ac:dyDescent="0.2">
      <c r="R329" s="27"/>
    </row>
    <row r="330" spans="18:18" s="458" customFormat="1" x14ac:dyDescent="0.2">
      <c r="R330" s="27"/>
    </row>
    <row r="331" spans="18:18" s="458" customFormat="1" x14ac:dyDescent="0.2">
      <c r="R331" s="27"/>
    </row>
    <row r="332" spans="18:18" s="458" customFormat="1" x14ac:dyDescent="0.2">
      <c r="R332" s="27"/>
    </row>
    <row r="333" spans="18:18" s="458" customFormat="1" x14ac:dyDescent="0.2">
      <c r="R333" s="27"/>
    </row>
    <row r="334" spans="18:18" s="458" customFormat="1" x14ac:dyDescent="0.2">
      <c r="R334" s="27"/>
    </row>
    <row r="335" spans="18:18" s="458" customFormat="1" x14ac:dyDescent="0.2">
      <c r="R335" s="27"/>
    </row>
    <row r="336" spans="18:18" s="458" customFormat="1" x14ac:dyDescent="0.2">
      <c r="R336" s="27"/>
    </row>
    <row r="337" spans="18:18" s="458" customFormat="1" x14ac:dyDescent="0.2">
      <c r="R337" s="27"/>
    </row>
    <row r="338" spans="18:18" s="458" customFormat="1" x14ac:dyDescent="0.2">
      <c r="R338" s="27"/>
    </row>
    <row r="339" spans="18:18" s="458" customFormat="1" x14ac:dyDescent="0.2">
      <c r="R339" s="27"/>
    </row>
    <row r="340" spans="18:18" s="458" customFormat="1" x14ac:dyDescent="0.2">
      <c r="R340" s="27"/>
    </row>
    <row r="341" spans="18:18" s="458" customFormat="1" x14ac:dyDescent="0.2">
      <c r="R341" s="27"/>
    </row>
    <row r="342" spans="18:18" s="458" customFormat="1" x14ac:dyDescent="0.2">
      <c r="R342" s="27"/>
    </row>
    <row r="343" spans="18:18" s="458" customFormat="1" x14ac:dyDescent="0.2">
      <c r="R343" s="27"/>
    </row>
    <row r="344" spans="18:18" s="458" customFormat="1" x14ac:dyDescent="0.2">
      <c r="R344" s="27"/>
    </row>
    <row r="345" spans="18:18" s="458" customFormat="1" x14ac:dyDescent="0.2">
      <c r="R345" s="27"/>
    </row>
    <row r="346" spans="18:18" s="458" customFormat="1" x14ac:dyDescent="0.2">
      <c r="R346" s="27"/>
    </row>
    <row r="347" spans="18:18" s="458" customFormat="1" x14ac:dyDescent="0.2">
      <c r="R347" s="27"/>
    </row>
    <row r="348" spans="18:18" s="458" customFormat="1" x14ac:dyDescent="0.2">
      <c r="R348" s="27"/>
    </row>
    <row r="349" spans="18:18" s="458" customFormat="1" x14ac:dyDescent="0.2">
      <c r="R349" s="27"/>
    </row>
    <row r="350" spans="18:18" s="458" customFormat="1" x14ac:dyDescent="0.2">
      <c r="R350" s="27"/>
    </row>
    <row r="351" spans="18:18" s="458" customFormat="1" x14ac:dyDescent="0.2">
      <c r="R351" s="27"/>
    </row>
    <row r="352" spans="18:18" s="458" customFormat="1" x14ac:dyDescent="0.2">
      <c r="R352" s="27"/>
    </row>
    <row r="353" spans="18:18" s="458" customFormat="1" x14ac:dyDescent="0.2">
      <c r="R353" s="27"/>
    </row>
    <row r="354" spans="18:18" s="458" customFormat="1" x14ac:dyDescent="0.2">
      <c r="R354" s="27"/>
    </row>
    <row r="355" spans="18:18" s="458" customFormat="1" x14ac:dyDescent="0.2">
      <c r="R355" s="27"/>
    </row>
    <row r="356" spans="18:18" s="458" customFormat="1" x14ac:dyDescent="0.2">
      <c r="R356" s="27"/>
    </row>
    <row r="357" spans="18:18" s="458" customFormat="1" x14ac:dyDescent="0.2">
      <c r="R357" s="27"/>
    </row>
    <row r="358" spans="18:18" s="458" customFormat="1" x14ac:dyDescent="0.2">
      <c r="R358" s="27"/>
    </row>
    <row r="359" spans="18:18" s="458" customFormat="1" x14ac:dyDescent="0.2">
      <c r="R359" s="27"/>
    </row>
    <row r="360" spans="18:18" s="458" customFormat="1" x14ac:dyDescent="0.2">
      <c r="R360" s="27"/>
    </row>
    <row r="361" spans="18:18" s="458" customFormat="1" x14ac:dyDescent="0.2">
      <c r="R361" s="27"/>
    </row>
    <row r="362" spans="18:18" s="458" customFormat="1" x14ac:dyDescent="0.2">
      <c r="R362" s="27"/>
    </row>
    <row r="363" spans="18:18" s="458" customFormat="1" x14ac:dyDescent="0.2">
      <c r="R363" s="27"/>
    </row>
    <row r="364" spans="18:18" s="458" customFormat="1" x14ac:dyDescent="0.2">
      <c r="R364" s="27"/>
    </row>
    <row r="365" spans="18:18" s="458" customFormat="1" x14ac:dyDescent="0.2">
      <c r="R365" s="27"/>
    </row>
    <row r="366" spans="18:18" s="458" customFormat="1" x14ac:dyDescent="0.2">
      <c r="R366" s="27"/>
    </row>
    <row r="367" spans="18:18" s="458" customFormat="1" x14ac:dyDescent="0.2">
      <c r="R367" s="27"/>
    </row>
    <row r="368" spans="18:18" s="458" customFormat="1" x14ac:dyDescent="0.2">
      <c r="R368" s="27"/>
    </row>
    <row r="369" spans="18:18" s="458" customFormat="1" x14ac:dyDescent="0.2">
      <c r="R369" s="27"/>
    </row>
    <row r="370" spans="18:18" s="458" customFormat="1" x14ac:dyDescent="0.2">
      <c r="R370" s="27"/>
    </row>
    <row r="371" spans="18:18" s="458" customFormat="1" x14ac:dyDescent="0.2">
      <c r="R371" s="27"/>
    </row>
    <row r="372" spans="18:18" s="458" customFormat="1" x14ac:dyDescent="0.2">
      <c r="R372" s="27"/>
    </row>
    <row r="373" spans="18:18" s="458" customFormat="1" x14ac:dyDescent="0.2">
      <c r="R373" s="27"/>
    </row>
    <row r="374" spans="18:18" s="458" customFormat="1" x14ac:dyDescent="0.2">
      <c r="R374" s="27"/>
    </row>
    <row r="375" spans="18:18" s="458" customFormat="1" x14ac:dyDescent="0.2">
      <c r="R375" s="27"/>
    </row>
    <row r="376" spans="18:18" s="458" customFormat="1" x14ac:dyDescent="0.2">
      <c r="R376" s="27"/>
    </row>
    <row r="377" spans="18:18" s="458" customFormat="1" x14ac:dyDescent="0.2">
      <c r="R377" s="27"/>
    </row>
    <row r="378" spans="18:18" s="458" customFormat="1" x14ac:dyDescent="0.2">
      <c r="R378" s="27"/>
    </row>
    <row r="379" spans="18:18" s="458" customFormat="1" x14ac:dyDescent="0.2">
      <c r="R379" s="27"/>
    </row>
    <row r="380" spans="18:18" s="458" customFormat="1" x14ac:dyDescent="0.2">
      <c r="R380" s="27"/>
    </row>
    <row r="381" spans="18:18" s="458" customFormat="1" x14ac:dyDescent="0.2">
      <c r="R381" s="27"/>
    </row>
    <row r="382" spans="18:18" s="458" customFormat="1" x14ac:dyDescent="0.2">
      <c r="R382" s="27"/>
    </row>
    <row r="383" spans="18:18" s="458" customFormat="1" x14ac:dyDescent="0.2">
      <c r="R383" s="27"/>
    </row>
    <row r="384" spans="18:18" s="458" customFormat="1" x14ac:dyDescent="0.2">
      <c r="R384" s="27"/>
    </row>
    <row r="385" spans="18:18" s="458" customFormat="1" x14ac:dyDescent="0.2">
      <c r="R385" s="27"/>
    </row>
    <row r="386" spans="18:18" s="458" customFormat="1" x14ac:dyDescent="0.2">
      <c r="R386" s="27"/>
    </row>
    <row r="387" spans="18:18" s="458" customFormat="1" x14ac:dyDescent="0.2">
      <c r="R387" s="27"/>
    </row>
    <row r="388" spans="18:18" s="458" customFormat="1" x14ac:dyDescent="0.2">
      <c r="R388" s="27"/>
    </row>
    <row r="389" spans="18:18" s="458" customFormat="1" x14ac:dyDescent="0.2">
      <c r="R389" s="27"/>
    </row>
    <row r="390" spans="18:18" s="458" customFormat="1" x14ac:dyDescent="0.2">
      <c r="R390" s="27"/>
    </row>
    <row r="391" spans="18:18" s="458" customFormat="1" x14ac:dyDescent="0.2">
      <c r="R391" s="27"/>
    </row>
    <row r="392" spans="18:18" s="458" customFormat="1" x14ac:dyDescent="0.2">
      <c r="R392" s="27"/>
    </row>
    <row r="393" spans="18:18" s="458" customFormat="1" x14ac:dyDescent="0.2">
      <c r="R393" s="27"/>
    </row>
    <row r="394" spans="18:18" s="458" customFormat="1" x14ac:dyDescent="0.2">
      <c r="R394" s="27"/>
    </row>
    <row r="395" spans="18:18" s="458" customFormat="1" x14ac:dyDescent="0.2">
      <c r="R395" s="27"/>
    </row>
    <row r="396" spans="18:18" s="458" customFormat="1" x14ac:dyDescent="0.2">
      <c r="R396" s="27"/>
    </row>
    <row r="397" spans="18:18" s="458" customFormat="1" x14ac:dyDescent="0.2">
      <c r="R397" s="27"/>
    </row>
    <row r="398" spans="18:18" s="458" customFormat="1" x14ac:dyDescent="0.2">
      <c r="R398" s="27"/>
    </row>
    <row r="399" spans="18:18" s="458" customFormat="1" x14ac:dyDescent="0.2">
      <c r="R399" s="27"/>
    </row>
    <row r="400" spans="18:18" s="458" customFormat="1" x14ac:dyDescent="0.2">
      <c r="R400" s="27"/>
    </row>
    <row r="401" spans="18:18" s="458" customFormat="1" x14ac:dyDescent="0.2">
      <c r="R401" s="27"/>
    </row>
    <row r="402" spans="18:18" s="458" customFormat="1" x14ac:dyDescent="0.2">
      <c r="R402" s="27"/>
    </row>
    <row r="403" spans="18:18" s="458" customFormat="1" x14ac:dyDescent="0.2">
      <c r="R403" s="27"/>
    </row>
    <row r="404" spans="18:18" s="458" customFormat="1" x14ac:dyDescent="0.2">
      <c r="R404" s="27"/>
    </row>
    <row r="405" spans="18:18" s="458" customFormat="1" x14ac:dyDescent="0.2">
      <c r="R405" s="27"/>
    </row>
    <row r="406" spans="18:18" s="458" customFormat="1" x14ac:dyDescent="0.2">
      <c r="R406" s="27"/>
    </row>
    <row r="407" spans="18:18" s="458" customFormat="1" x14ac:dyDescent="0.2">
      <c r="R407" s="27"/>
    </row>
    <row r="408" spans="18:18" s="458" customFormat="1" x14ac:dyDescent="0.2">
      <c r="R408" s="27"/>
    </row>
    <row r="409" spans="18:18" s="458" customFormat="1" x14ac:dyDescent="0.2">
      <c r="R409" s="27"/>
    </row>
    <row r="410" spans="18:18" s="458" customFormat="1" x14ac:dyDescent="0.2">
      <c r="R410" s="27"/>
    </row>
    <row r="411" spans="18:18" s="458" customFormat="1" x14ac:dyDescent="0.2">
      <c r="R411" s="27"/>
    </row>
    <row r="412" spans="18:18" s="458" customFormat="1" x14ac:dyDescent="0.2">
      <c r="R412" s="27"/>
    </row>
    <row r="413" spans="18:18" s="458" customFormat="1" x14ac:dyDescent="0.2">
      <c r="R413" s="27"/>
    </row>
    <row r="414" spans="18:18" s="458" customFormat="1" x14ac:dyDescent="0.2">
      <c r="R414" s="27"/>
    </row>
    <row r="415" spans="18:18" s="458" customFormat="1" x14ac:dyDescent="0.2">
      <c r="R415" s="27"/>
    </row>
    <row r="416" spans="18:18" s="458" customFormat="1" x14ac:dyDescent="0.2">
      <c r="R416" s="27"/>
    </row>
    <row r="417" spans="18:18" s="458" customFormat="1" x14ac:dyDescent="0.2">
      <c r="R417" s="27"/>
    </row>
    <row r="418" spans="18:18" s="458" customFormat="1" x14ac:dyDescent="0.2">
      <c r="R418" s="27"/>
    </row>
    <row r="419" spans="18:18" s="458" customFormat="1" x14ac:dyDescent="0.2">
      <c r="R419" s="27"/>
    </row>
    <row r="420" spans="18:18" s="458" customFormat="1" x14ac:dyDescent="0.2">
      <c r="R420" s="27"/>
    </row>
    <row r="421" spans="18:18" s="458" customFormat="1" x14ac:dyDescent="0.2">
      <c r="R421" s="27"/>
    </row>
    <row r="422" spans="18:18" s="458" customFormat="1" x14ac:dyDescent="0.2">
      <c r="R422" s="27"/>
    </row>
    <row r="423" spans="18:18" s="458" customFormat="1" x14ac:dyDescent="0.2">
      <c r="R423" s="27"/>
    </row>
    <row r="424" spans="18:18" s="458" customFormat="1" x14ac:dyDescent="0.2">
      <c r="R424" s="27"/>
    </row>
    <row r="425" spans="18:18" s="458" customFormat="1" x14ac:dyDescent="0.2">
      <c r="R425" s="27"/>
    </row>
    <row r="426" spans="18:18" s="458" customFormat="1" x14ac:dyDescent="0.2">
      <c r="R426" s="27"/>
    </row>
    <row r="427" spans="18:18" s="458" customFormat="1" x14ac:dyDescent="0.2">
      <c r="R427" s="27"/>
    </row>
    <row r="428" spans="18:18" s="458" customFormat="1" x14ac:dyDescent="0.2">
      <c r="R428" s="27"/>
    </row>
    <row r="429" spans="18:18" s="458" customFormat="1" x14ac:dyDescent="0.2">
      <c r="R429" s="27"/>
    </row>
    <row r="430" spans="18:18" s="458" customFormat="1" x14ac:dyDescent="0.2">
      <c r="R430" s="27"/>
    </row>
    <row r="431" spans="18:18" s="458" customFormat="1" x14ac:dyDescent="0.2">
      <c r="R431" s="27"/>
    </row>
    <row r="432" spans="18:18" s="458" customFormat="1" x14ac:dyDescent="0.2">
      <c r="R432" s="27"/>
    </row>
    <row r="433" spans="18:18" s="458" customFormat="1" x14ac:dyDescent="0.2">
      <c r="R433" s="27"/>
    </row>
    <row r="434" spans="18:18" s="458" customFormat="1" x14ac:dyDescent="0.2">
      <c r="R434" s="27"/>
    </row>
    <row r="435" spans="18:18" s="458" customFormat="1" x14ac:dyDescent="0.2">
      <c r="R435" s="27"/>
    </row>
    <row r="436" spans="18:18" s="458" customFormat="1" x14ac:dyDescent="0.2">
      <c r="R436" s="27"/>
    </row>
    <row r="437" spans="18:18" s="458" customFormat="1" x14ac:dyDescent="0.2">
      <c r="R437" s="27"/>
    </row>
    <row r="438" spans="18:18" s="458" customFormat="1" x14ac:dyDescent="0.2">
      <c r="R438" s="27"/>
    </row>
    <row r="439" spans="18:18" s="458" customFormat="1" x14ac:dyDescent="0.2">
      <c r="R439" s="27"/>
    </row>
    <row r="440" spans="18:18" s="458" customFormat="1" x14ac:dyDescent="0.2">
      <c r="R440" s="27"/>
    </row>
    <row r="441" spans="18:18" s="458" customFormat="1" x14ac:dyDescent="0.2">
      <c r="R441" s="27"/>
    </row>
    <row r="442" spans="18:18" s="458" customFormat="1" x14ac:dyDescent="0.2">
      <c r="R442" s="27"/>
    </row>
    <row r="443" spans="18:18" s="458" customFormat="1" x14ac:dyDescent="0.2">
      <c r="R443" s="27"/>
    </row>
    <row r="444" spans="18:18" s="458" customFormat="1" x14ac:dyDescent="0.2">
      <c r="R444" s="27"/>
    </row>
    <row r="445" spans="18:18" s="458" customFormat="1" x14ac:dyDescent="0.2">
      <c r="R445" s="27"/>
    </row>
    <row r="446" spans="18:18" s="458" customFormat="1" x14ac:dyDescent="0.2">
      <c r="R446" s="27"/>
    </row>
    <row r="447" spans="18:18" s="458" customFormat="1" x14ac:dyDescent="0.2">
      <c r="R447" s="27"/>
    </row>
    <row r="448" spans="18:18" s="458" customFormat="1" x14ac:dyDescent="0.2">
      <c r="R448" s="27"/>
    </row>
    <row r="449" spans="18:18" s="458" customFormat="1" x14ac:dyDescent="0.2">
      <c r="R449" s="27"/>
    </row>
    <row r="450" spans="18:18" s="458" customFormat="1" x14ac:dyDescent="0.2">
      <c r="R450" s="27"/>
    </row>
    <row r="451" spans="18:18" s="458" customFormat="1" x14ac:dyDescent="0.2">
      <c r="R451" s="27"/>
    </row>
    <row r="452" spans="18:18" s="458" customFormat="1" x14ac:dyDescent="0.2">
      <c r="R452" s="27"/>
    </row>
    <row r="453" spans="18:18" s="458" customFormat="1" x14ac:dyDescent="0.2">
      <c r="R453" s="27"/>
    </row>
    <row r="454" spans="18:18" s="458" customFormat="1" x14ac:dyDescent="0.2">
      <c r="R454" s="27"/>
    </row>
    <row r="455" spans="18:18" s="458" customFormat="1" x14ac:dyDescent="0.2">
      <c r="R455" s="27"/>
    </row>
    <row r="456" spans="18:18" s="458" customFormat="1" x14ac:dyDescent="0.2">
      <c r="R456" s="27"/>
    </row>
    <row r="457" spans="18:18" s="458" customFormat="1" x14ac:dyDescent="0.2">
      <c r="R457" s="27"/>
    </row>
    <row r="458" spans="18:18" s="458" customFormat="1" x14ac:dyDescent="0.2">
      <c r="R458" s="27"/>
    </row>
    <row r="459" spans="18:18" s="458" customFormat="1" x14ac:dyDescent="0.2">
      <c r="R459" s="27"/>
    </row>
    <row r="460" spans="18:18" s="458" customFormat="1" x14ac:dyDescent="0.2">
      <c r="R460" s="27"/>
    </row>
    <row r="461" spans="18:18" s="458" customFormat="1" x14ac:dyDescent="0.2">
      <c r="R461" s="27"/>
    </row>
    <row r="462" spans="18:18" s="458" customFormat="1" x14ac:dyDescent="0.2">
      <c r="R462" s="27"/>
    </row>
    <row r="463" spans="18:18" s="458" customFormat="1" x14ac:dyDescent="0.2">
      <c r="R463" s="27"/>
    </row>
    <row r="464" spans="18:18" s="458" customFormat="1" x14ac:dyDescent="0.2">
      <c r="R464" s="27"/>
    </row>
    <row r="465" spans="18:18" s="458" customFormat="1" x14ac:dyDescent="0.2">
      <c r="R465" s="27"/>
    </row>
    <row r="466" spans="18:18" s="458" customFormat="1" x14ac:dyDescent="0.2">
      <c r="R466" s="27"/>
    </row>
    <row r="467" spans="18:18" s="458" customFormat="1" x14ac:dyDescent="0.2">
      <c r="R467" s="27"/>
    </row>
    <row r="468" spans="18:18" s="458" customFormat="1" x14ac:dyDescent="0.2">
      <c r="R468" s="27"/>
    </row>
    <row r="469" spans="18:18" s="458" customFormat="1" x14ac:dyDescent="0.2">
      <c r="R469" s="27"/>
    </row>
    <row r="470" spans="18:18" s="458" customFormat="1" x14ac:dyDescent="0.2">
      <c r="R470" s="27"/>
    </row>
    <row r="471" spans="18:18" s="458" customFormat="1" x14ac:dyDescent="0.2">
      <c r="R471" s="27"/>
    </row>
    <row r="472" spans="18:18" s="458" customFormat="1" x14ac:dyDescent="0.2">
      <c r="R472" s="27"/>
    </row>
    <row r="473" spans="18:18" s="458" customFormat="1" x14ac:dyDescent="0.2">
      <c r="R473" s="27"/>
    </row>
    <row r="474" spans="18:18" s="458" customFormat="1" x14ac:dyDescent="0.2">
      <c r="R474" s="27"/>
    </row>
    <row r="475" spans="18:18" s="458" customFormat="1" x14ac:dyDescent="0.2">
      <c r="R475" s="27"/>
    </row>
    <row r="476" spans="18:18" s="458" customFormat="1" x14ac:dyDescent="0.2">
      <c r="R476" s="27"/>
    </row>
    <row r="477" spans="18:18" s="458" customFormat="1" x14ac:dyDescent="0.2">
      <c r="R477" s="27"/>
    </row>
    <row r="478" spans="18:18" s="458" customFormat="1" x14ac:dyDescent="0.2">
      <c r="R478" s="27"/>
    </row>
    <row r="479" spans="18:18" s="458" customFormat="1" x14ac:dyDescent="0.2">
      <c r="R479" s="27"/>
    </row>
    <row r="480" spans="18:18" s="458" customFormat="1" x14ac:dyDescent="0.2">
      <c r="R480" s="27"/>
    </row>
    <row r="481" spans="18:18" s="458" customFormat="1" x14ac:dyDescent="0.2">
      <c r="R481" s="27"/>
    </row>
    <row r="482" spans="18:18" s="458" customFormat="1" x14ac:dyDescent="0.2">
      <c r="R482" s="27"/>
    </row>
    <row r="483" spans="18:18" s="458" customFormat="1" x14ac:dyDescent="0.2">
      <c r="R483" s="27"/>
    </row>
    <row r="484" spans="18:18" s="458" customFormat="1" x14ac:dyDescent="0.2">
      <c r="R484" s="27"/>
    </row>
    <row r="485" spans="18:18" s="458" customFormat="1" x14ac:dyDescent="0.2">
      <c r="R485" s="27"/>
    </row>
    <row r="486" spans="18:18" s="458" customFormat="1" x14ac:dyDescent="0.2">
      <c r="R486" s="27"/>
    </row>
    <row r="487" spans="18:18" s="458" customFormat="1" x14ac:dyDescent="0.2">
      <c r="R487" s="27"/>
    </row>
    <row r="488" spans="18:18" s="458" customFormat="1" x14ac:dyDescent="0.2">
      <c r="R488" s="27"/>
    </row>
    <row r="489" spans="18:18" s="458" customFormat="1" x14ac:dyDescent="0.2">
      <c r="R489" s="27"/>
    </row>
    <row r="490" spans="18:18" s="458" customFormat="1" x14ac:dyDescent="0.2">
      <c r="R490" s="27"/>
    </row>
    <row r="491" spans="18:18" s="458" customFormat="1" x14ac:dyDescent="0.2">
      <c r="R491" s="27"/>
    </row>
    <row r="492" spans="18:18" s="458" customFormat="1" x14ac:dyDescent="0.2">
      <c r="R492" s="27"/>
    </row>
    <row r="493" spans="18:18" s="458" customFormat="1" x14ac:dyDescent="0.2">
      <c r="R493" s="27"/>
    </row>
    <row r="494" spans="18:18" s="458" customFormat="1" x14ac:dyDescent="0.2">
      <c r="R494" s="27"/>
    </row>
    <row r="495" spans="18:18" s="458" customFormat="1" x14ac:dyDescent="0.2">
      <c r="R495" s="27"/>
    </row>
    <row r="496" spans="18:18" s="458" customFormat="1" x14ac:dyDescent="0.2">
      <c r="R496" s="27"/>
    </row>
    <row r="497" spans="18:18" s="458" customFormat="1" x14ac:dyDescent="0.2">
      <c r="R497" s="27"/>
    </row>
    <row r="498" spans="18:18" s="458" customFormat="1" x14ac:dyDescent="0.2">
      <c r="R498" s="27"/>
    </row>
    <row r="499" spans="18:18" s="458" customFormat="1" x14ac:dyDescent="0.2">
      <c r="R499" s="27"/>
    </row>
    <row r="500" spans="18:18" s="458" customFormat="1" x14ac:dyDescent="0.2">
      <c r="R500" s="27"/>
    </row>
    <row r="501" spans="18:18" s="458" customFormat="1" x14ac:dyDescent="0.2">
      <c r="R501" s="27"/>
    </row>
    <row r="502" spans="18:18" s="458" customFormat="1" x14ac:dyDescent="0.2">
      <c r="R502" s="27"/>
    </row>
    <row r="503" spans="18:18" s="458" customFormat="1" x14ac:dyDescent="0.2">
      <c r="R503" s="27"/>
    </row>
    <row r="504" spans="18:18" s="458" customFormat="1" x14ac:dyDescent="0.2">
      <c r="R504" s="27"/>
    </row>
    <row r="505" spans="18:18" s="458" customFormat="1" x14ac:dyDescent="0.2">
      <c r="R505" s="27"/>
    </row>
    <row r="506" spans="18:18" s="458" customFormat="1" x14ac:dyDescent="0.2">
      <c r="R506" s="27"/>
    </row>
    <row r="507" spans="18:18" s="458" customFormat="1" x14ac:dyDescent="0.2">
      <c r="R507" s="27"/>
    </row>
    <row r="508" spans="18:18" s="458" customFormat="1" x14ac:dyDescent="0.2">
      <c r="R508" s="27"/>
    </row>
    <row r="509" spans="18:18" s="458" customFormat="1" x14ac:dyDescent="0.2">
      <c r="R509" s="27"/>
    </row>
    <row r="510" spans="18:18" s="458" customFormat="1" x14ac:dyDescent="0.2">
      <c r="R510" s="27"/>
    </row>
    <row r="511" spans="18:18" s="458" customFormat="1" x14ac:dyDescent="0.2">
      <c r="R511" s="27"/>
    </row>
    <row r="512" spans="18:18" s="458" customFormat="1" x14ac:dyDescent="0.2">
      <c r="R512" s="27"/>
    </row>
    <row r="513" spans="18:18" s="458" customFormat="1" x14ac:dyDescent="0.2">
      <c r="R513" s="27"/>
    </row>
    <row r="514" spans="18:18" s="458" customFormat="1" x14ac:dyDescent="0.2">
      <c r="R514" s="27"/>
    </row>
    <row r="515" spans="18:18" s="458" customFormat="1" x14ac:dyDescent="0.2">
      <c r="R515" s="27"/>
    </row>
    <row r="516" spans="18:18" s="458" customFormat="1" x14ac:dyDescent="0.2">
      <c r="R516" s="27"/>
    </row>
    <row r="517" spans="18:18" s="458" customFormat="1" x14ac:dyDescent="0.2">
      <c r="R517" s="27"/>
    </row>
    <row r="518" spans="18:18" s="458" customFormat="1" x14ac:dyDescent="0.2">
      <c r="R518" s="27"/>
    </row>
    <row r="519" spans="18:18" s="458" customFormat="1" x14ac:dyDescent="0.2">
      <c r="R519" s="27"/>
    </row>
    <row r="520" spans="18:18" s="458" customFormat="1" x14ac:dyDescent="0.2">
      <c r="R520" s="27"/>
    </row>
    <row r="521" spans="18:18" s="458" customFormat="1" x14ac:dyDescent="0.2">
      <c r="R521" s="27"/>
    </row>
    <row r="522" spans="18:18" s="458" customFormat="1" x14ac:dyDescent="0.2">
      <c r="R522" s="27"/>
    </row>
    <row r="523" spans="18:18" s="458" customFormat="1" x14ac:dyDescent="0.2">
      <c r="R523" s="27"/>
    </row>
    <row r="524" spans="18:18" s="458" customFormat="1" x14ac:dyDescent="0.2">
      <c r="R524" s="27"/>
    </row>
    <row r="525" spans="18:18" s="458" customFormat="1" x14ac:dyDescent="0.2">
      <c r="R525" s="27"/>
    </row>
    <row r="526" spans="18:18" s="458" customFormat="1" x14ac:dyDescent="0.2">
      <c r="R526" s="27"/>
    </row>
    <row r="527" spans="18:18" s="458" customFormat="1" x14ac:dyDescent="0.2">
      <c r="R527" s="27"/>
    </row>
    <row r="528" spans="18:18" s="458" customFormat="1" x14ac:dyDescent="0.2">
      <c r="R528" s="27"/>
    </row>
    <row r="529" spans="18:18" s="458" customFormat="1" x14ac:dyDescent="0.2">
      <c r="R529" s="27"/>
    </row>
    <row r="530" spans="18:18" s="458" customFormat="1" x14ac:dyDescent="0.2">
      <c r="R530" s="27"/>
    </row>
    <row r="531" spans="18:18" s="458" customFormat="1" x14ac:dyDescent="0.2">
      <c r="R531" s="27"/>
    </row>
    <row r="532" spans="18:18" s="458" customFormat="1" x14ac:dyDescent="0.2">
      <c r="R532" s="27"/>
    </row>
    <row r="533" spans="18:18" s="458" customFormat="1" x14ac:dyDescent="0.2">
      <c r="R533" s="27"/>
    </row>
    <row r="534" spans="18:18" s="458" customFormat="1" x14ac:dyDescent="0.2">
      <c r="R534" s="27"/>
    </row>
    <row r="535" spans="18:18" s="458" customFormat="1" x14ac:dyDescent="0.2">
      <c r="R535" s="27"/>
    </row>
    <row r="536" spans="18:18" s="458" customFormat="1" x14ac:dyDescent="0.2">
      <c r="R536" s="27"/>
    </row>
    <row r="537" spans="18:18" s="458" customFormat="1" x14ac:dyDescent="0.2">
      <c r="R537" s="27"/>
    </row>
    <row r="538" spans="18:18" s="458" customFormat="1" x14ac:dyDescent="0.2">
      <c r="R538" s="27"/>
    </row>
    <row r="539" spans="18:18" s="458" customFormat="1" x14ac:dyDescent="0.2">
      <c r="R539" s="27"/>
    </row>
    <row r="540" spans="18:18" s="458" customFormat="1" x14ac:dyDescent="0.2">
      <c r="R540" s="27"/>
    </row>
    <row r="541" spans="18:18" s="458" customFormat="1" x14ac:dyDescent="0.2">
      <c r="R541" s="27"/>
    </row>
    <row r="542" spans="18:18" s="458" customFormat="1" x14ac:dyDescent="0.2">
      <c r="R542" s="27"/>
    </row>
    <row r="543" spans="18:18" s="458" customFormat="1" x14ac:dyDescent="0.2">
      <c r="R543" s="27"/>
    </row>
    <row r="544" spans="18:18" s="458" customFormat="1" x14ac:dyDescent="0.2">
      <c r="R544" s="27"/>
    </row>
    <row r="545" spans="18:19" s="458" customFormat="1" x14ac:dyDescent="0.2">
      <c r="R545" s="27"/>
    </row>
    <row r="546" spans="18:19" s="458" customFormat="1" x14ac:dyDescent="0.2">
      <c r="R546" s="104"/>
      <c r="S546" s="104"/>
    </row>
    <row r="547" spans="18:19" s="458" customFormat="1" x14ac:dyDescent="0.2">
      <c r="R547" s="104"/>
      <c r="S547" s="104"/>
    </row>
    <row r="548" spans="18:19" s="458" customFormat="1" x14ac:dyDescent="0.2">
      <c r="R548" s="104"/>
      <c r="S548" s="104"/>
    </row>
    <row r="549" spans="18:19" s="458" customFormat="1" x14ac:dyDescent="0.2">
      <c r="R549" s="104"/>
      <c r="S549" s="104"/>
    </row>
    <row r="550" spans="18:19" s="458" customFormat="1" x14ac:dyDescent="0.2">
      <c r="R550" s="104"/>
      <c r="S550" s="104"/>
    </row>
    <row r="551" spans="18:19" s="458" customFormat="1" x14ac:dyDescent="0.2">
      <c r="R551" s="104"/>
      <c r="S551" s="104"/>
    </row>
    <row r="552" spans="18:19" s="458" customFormat="1" x14ac:dyDescent="0.2">
      <c r="R552" s="104"/>
      <c r="S552" s="104"/>
    </row>
    <row r="553" spans="18:19" s="458" customFormat="1" x14ac:dyDescent="0.2">
      <c r="R553" s="104"/>
      <c r="S553" s="104"/>
    </row>
    <row r="554" spans="18:19" s="458" customFormat="1" x14ac:dyDescent="0.2">
      <c r="R554" s="104"/>
      <c r="S554" s="104"/>
    </row>
    <row r="555" spans="18:19" s="458" customFormat="1" x14ac:dyDescent="0.2">
      <c r="R555" s="104"/>
      <c r="S555" s="104"/>
    </row>
    <row r="556" spans="18:19" s="458" customFormat="1" x14ac:dyDescent="0.2">
      <c r="R556" s="104"/>
      <c r="S556" s="104"/>
    </row>
    <row r="557" spans="18:19" s="458" customFormat="1" x14ac:dyDescent="0.2">
      <c r="R557" s="104"/>
      <c r="S557" s="104"/>
    </row>
    <row r="558" spans="18:19" s="458" customFormat="1" x14ac:dyDescent="0.2">
      <c r="R558" s="104"/>
      <c r="S558" s="104"/>
    </row>
    <row r="559" spans="18:19" s="458" customFormat="1" x14ac:dyDescent="0.2">
      <c r="R559" s="104"/>
      <c r="S559" s="104"/>
    </row>
    <row r="560" spans="18:19" s="458" customFormat="1" x14ac:dyDescent="0.2">
      <c r="R560" s="104"/>
      <c r="S560" s="104"/>
    </row>
    <row r="561" spans="1:30" x14ac:dyDescent="0.2">
      <c r="N561" s="458"/>
      <c r="P561" s="458"/>
      <c r="Q561" s="458"/>
      <c r="AC561" s="458"/>
      <c r="AD561" s="458"/>
    </row>
    <row r="562" spans="1:30" x14ac:dyDescent="0.2">
      <c r="N562" s="458"/>
      <c r="P562" s="458"/>
      <c r="Q562" s="458"/>
      <c r="AC562" s="458"/>
      <c r="AD562" s="458"/>
    </row>
    <row r="563" spans="1:30" x14ac:dyDescent="0.2">
      <c r="M563" s="110"/>
      <c r="N563" s="91"/>
      <c r="O563" s="110"/>
      <c r="P563" s="91"/>
      <c r="Q563" s="458"/>
      <c r="AC563" s="458"/>
      <c r="AD563" s="458"/>
    </row>
    <row r="564" spans="1:30" x14ac:dyDescent="0.2">
      <c r="A564" s="100"/>
      <c r="B564" s="100"/>
      <c r="C564" s="101"/>
      <c r="D564" s="101"/>
      <c r="E564" s="101"/>
      <c r="F564" s="101"/>
      <c r="G564" s="99"/>
      <c r="H564" s="99"/>
      <c r="I564" s="99"/>
      <c r="J564" s="102"/>
      <c r="K564" s="99"/>
      <c r="L564" s="103"/>
      <c r="M564" s="111"/>
      <c r="N564" s="115"/>
      <c r="O564" s="111"/>
      <c r="P564" s="115"/>
      <c r="Q564" s="458"/>
      <c r="AC564" s="458"/>
      <c r="AD564" s="458"/>
    </row>
    <row r="565" spans="1:30" x14ac:dyDescent="0.2">
      <c r="A565" s="105"/>
      <c r="B565" s="105"/>
      <c r="C565" s="105"/>
      <c r="D565" s="105"/>
      <c r="E565" s="105"/>
      <c r="F565" s="101"/>
      <c r="G565" s="99"/>
      <c r="H565" s="99"/>
      <c r="I565" s="99"/>
      <c r="J565" s="102"/>
      <c r="K565" s="99"/>
      <c r="L565" s="103"/>
      <c r="M565" s="111"/>
      <c r="N565" s="115"/>
      <c r="O565" s="111"/>
      <c r="P565" s="115"/>
      <c r="Q565" s="458"/>
      <c r="AC565" s="458"/>
      <c r="AD565" s="458"/>
    </row>
    <row r="566" spans="1:30" x14ac:dyDescent="0.2">
      <c r="A566" s="101"/>
      <c r="B566" s="101"/>
      <c r="C566" s="101"/>
      <c r="D566" s="101"/>
      <c r="E566" s="101"/>
      <c r="F566" s="101"/>
      <c r="G566" s="101"/>
      <c r="H566" s="101"/>
      <c r="I566" s="101"/>
      <c r="J566" s="101"/>
      <c r="K566" s="101"/>
      <c r="L566" s="101"/>
      <c r="M566" s="111"/>
      <c r="N566" s="115"/>
      <c r="O566" s="111"/>
      <c r="P566" s="115"/>
      <c r="Q566" s="458"/>
      <c r="AC566" s="458"/>
      <c r="AD566" s="458"/>
    </row>
    <row r="567" spans="1:30" x14ac:dyDescent="0.2">
      <c r="A567" s="101"/>
      <c r="B567" s="101"/>
      <c r="C567" s="101"/>
      <c r="D567" s="101"/>
      <c r="E567" s="101"/>
      <c r="F567" s="101"/>
      <c r="G567" s="101"/>
      <c r="H567" s="101"/>
      <c r="I567" s="101"/>
      <c r="J567" s="101"/>
      <c r="K567" s="101"/>
      <c r="L567" s="101"/>
      <c r="M567" s="111"/>
      <c r="N567" s="115"/>
      <c r="O567" s="111"/>
      <c r="P567" s="115"/>
      <c r="Q567" s="458"/>
      <c r="T567" s="99"/>
      <c r="U567" s="99"/>
      <c r="V567" s="102"/>
      <c r="W567" s="101"/>
      <c r="X567" s="101"/>
      <c r="Y567" s="101"/>
      <c r="Z567" s="101"/>
      <c r="AC567" s="111"/>
      <c r="AD567" s="115"/>
    </row>
    <row r="568" spans="1:30" x14ac:dyDescent="0.2">
      <c r="A568" s="99"/>
      <c r="B568" s="99"/>
      <c r="C568" s="102"/>
      <c r="D568" s="102"/>
      <c r="E568" s="102"/>
      <c r="F568" s="101"/>
      <c r="G568" s="101"/>
      <c r="H568" s="101"/>
      <c r="I568" s="101"/>
      <c r="J568" s="101"/>
      <c r="K568" s="101"/>
      <c r="L568" s="101"/>
      <c r="M568" s="101"/>
      <c r="N568" s="111"/>
      <c r="O568" s="101"/>
      <c r="P568" s="111"/>
      <c r="Q568" s="115"/>
      <c r="T568" s="101"/>
      <c r="U568" s="101"/>
      <c r="V568" s="101"/>
      <c r="W568" s="101"/>
      <c r="X568" s="101"/>
      <c r="Y568" s="101"/>
      <c r="Z568" s="101"/>
      <c r="AA568" s="101"/>
      <c r="AB568" s="101"/>
      <c r="AC568" s="111"/>
      <c r="AD568" s="115"/>
    </row>
    <row r="569" spans="1:30" x14ac:dyDescent="0.2">
      <c r="A569" s="101"/>
      <c r="B569" s="101"/>
      <c r="C569" s="101"/>
      <c r="D569" s="101"/>
      <c r="E569" s="101"/>
      <c r="F569" s="101"/>
      <c r="G569" s="101"/>
      <c r="H569" s="101"/>
      <c r="I569" s="101"/>
      <c r="J569" s="101"/>
      <c r="K569" s="101"/>
      <c r="L569" s="101"/>
      <c r="M569" s="101"/>
      <c r="N569" s="111"/>
      <c r="O569" s="101"/>
      <c r="P569" s="111"/>
      <c r="Q569" s="115"/>
      <c r="T569" s="99"/>
      <c r="U569" s="99"/>
      <c r="V569" s="616"/>
      <c r="W569" s="616"/>
      <c r="X569" s="616"/>
      <c r="Y569" s="616"/>
      <c r="Z569" s="616"/>
      <c r="AA569" s="101"/>
      <c r="AB569" s="101"/>
      <c r="AC569" s="111"/>
      <c r="AD569" s="115"/>
    </row>
    <row r="570" spans="1:30" x14ac:dyDescent="0.2">
      <c r="A570" s="99"/>
      <c r="B570" s="99"/>
      <c r="C570" s="762"/>
      <c r="D570" s="762"/>
      <c r="E570" s="762"/>
      <c r="F570" s="762"/>
      <c r="G570" s="762"/>
      <c r="H570" s="762"/>
      <c r="I570" s="762"/>
      <c r="J570" s="762"/>
      <c r="K570" s="762"/>
      <c r="L570" s="762"/>
      <c r="M570" s="762"/>
      <c r="N570" s="111"/>
      <c r="O570" s="616"/>
      <c r="P570" s="111"/>
      <c r="Q570" s="115"/>
      <c r="T570" s="101"/>
      <c r="U570" s="101"/>
      <c r="V570" s="616"/>
      <c r="W570" s="616"/>
      <c r="X570" s="616"/>
      <c r="Y570" s="616"/>
      <c r="Z570" s="616"/>
      <c r="AA570" s="616"/>
      <c r="AB570" s="616"/>
      <c r="AC570" s="111"/>
      <c r="AD570" s="115"/>
    </row>
    <row r="571" spans="1:30" x14ac:dyDescent="0.2">
      <c r="A571" s="101"/>
      <c r="B571" s="101"/>
      <c r="C571" s="762"/>
      <c r="D571" s="762"/>
      <c r="E571" s="762"/>
      <c r="F571" s="762"/>
      <c r="G571" s="762"/>
      <c r="H571" s="762"/>
      <c r="I571" s="762"/>
      <c r="J571" s="762"/>
      <c r="K571" s="762"/>
      <c r="L571" s="762"/>
      <c r="M571" s="762"/>
      <c r="N571" s="111"/>
      <c r="O571" s="616"/>
      <c r="P571" s="111"/>
      <c r="Q571" s="115"/>
      <c r="T571" s="101"/>
      <c r="U571" s="101"/>
      <c r="V571" s="616"/>
      <c r="W571" s="616"/>
      <c r="X571" s="616"/>
      <c r="Y571" s="616"/>
      <c r="Z571" s="616"/>
      <c r="AA571" s="616"/>
      <c r="AB571" s="616"/>
      <c r="AC571" s="111"/>
      <c r="AD571" s="115"/>
    </row>
    <row r="572" spans="1:30" x14ac:dyDescent="0.2">
      <c r="A572" s="101"/>
      <c r="B572" s="101"/>
      <c r="C572" s="762"/>
      <c r="D572" s="762"/>
      <c r="E572" s="762"/>
      <c r="F572" s="762"/>
      <c r="G572" s="762"/>
      <c r="H572" s="762"/>
      <c r="I572" s="762"/>
      <c r="J572" s="762"/>
      <c r="K572" s="762"/>
      <c r="L572" s="762"/>
      <c r="M572" s="762"/>
      <c r="N572" s="111"/>
      <c r="O572" s="616"/>
      <c r="P572" s="111"/>
      <c r="Q572" s="115"/>
      <c r="T572" s="101"/>
      <c r="U572" s="101"/>
      <c r="V572" s="616"/>
      <c r="W572" s="616"/>
      <c r="X572" s="616"/>
      <c r="Y572" s="616"/>
      <c r="Z572" s="616"/>
      <c r="AA572" s="616"/>
      <c r="AB572" s="616"/>
      <c r="AC572" s="111"/>
      <c r="AD572" s="115"/>
    </row>
    <row r="573" spans="1:30" x14ac:dyDescent="0.2">
      <c r="A573" s="101"/>
      <c r="B573" s="101"/>
      <c r="C573" s="762"/>
      <c r="D573" s="762"/>
      <c r="E573" s="762"/>
      <c r="F573" s="762"/>
      <c r="G573" s="762"/>
      <c r="H573" s="762"/>
      <c r="I573" s="762"/>
      <c r="J573" s="762"/>
      <c r="K573" s="762"/>
      <c r="L573" s="762"/>
      <c r="M573" s="762"/>
      <c r="N573" s="111"/>
      <c r="O573" s="616"/>
      <c r="P573" s="111"/>
      <c r="Q573" s="115"/>
      <c r="T573" s="101"/>
      <c r="U573" s="101"/>
      <c r="V573" s="101"/>
      <c r="W573" s="101"/>
      <c r="X573" s="101"/>
      <c r="Y573" s="101"/>
      <c r="Z573" s="101"/>
      <c r="AA573" s="616"/>
      <c r="AB573" s="616"/>
      <c r="AC573" s="111"/>
      <c r="AD573" s="115"/>
    </row>
    <row r="574" spans="1:30" x14ac:dyDescent="0.2">
      <c r="A574" s="101"/>
      <c r="B574" s="101"/>
      <c r="C574" s="101"/>
      <c r="D574" s="101"/>
      <c r="E574" s="101"/>
      <c r="F574" s="101"/>
      <c r="G574" s="101"/>
      <c r="H574" s="101"/>
      <c r="I574" s="101"/>
      <c r="J574" s="101"/>
      <c r="K574" s="101"/>
      <c r="L574" s="101"/>
      <c r="M574" s="101"/>
      <c r="N574" s="111"/>
      <c r="O574" s="101"/>
      <c r="P574" s="111"/>
      <c r="Q574" s="115"/>
      <c r="T574" s="101"/>
      <c r="U574" s="101"/>
      <c r="V574" s="106"/>
      <c r="W574" s="106"/>
      <c r="X574" s="106"/>
      <c r="Y574" s="106"/>
      <c r="Z574" s="106"/>
      <c r="AA574" s="101"/>
      <c r="AB574" s="101"/>
      <c r="AC574" s="112"/>
      <c r="AD574" s="116"/>
    </row>
    <row r="575" spans="1:30" x14ac:dyDescent="0.2">
      <c r="A575" s="101"/>
      <c r="B575" s="101"/>
      <c r="C575" s="106"/>
      <c r="D575" s="106"/>
      <c r="E575" s="106"/>
      <c r="F575" s="106"/>
      <c r="G575" s="106"/>
      <c r="H575" s="106"/>
      <c r="I575" s="106"/>
      <c r="J575" s="106"/>
      <c r="K575" s="106"/>
      <c r="L575" s="106"/>
      <c r="M575" s="106"/>
      <c r="N575" s="112"/>
      <c r="O575" s="106"/>
      <c r="P575" s="112"/>
      <c r="Q575" s="116"/>
      <c r="T575" s="107"/>
      <c r="U575" s="107"/>
      <c r="V575" s="108"/>
      <c r="W575" s="108"/>
      <c r="X575" s="108"/>
      <c r="Y575" s="108"/>
      <c r="Z575" s="108"/>
      <c r="AA575" s="106"/>
      <c r="AB575" s="106"/>
      <c r="AC575" s="113"/>
      <c r="AD575" s="117"/>
    </row>
    <row r="576" spans="1:30" x14ac:dyDescent="0.2">
      <c r="A576" s="107"/>
      <c r="B576" s="107"/>
      <c r="C576" s="108"/>
      <c r="D576" s="108"/>
      <c r="E576" s="108"/>
      <c r="F576" s="108"/>
      <c r="G576" s="108"/>
      <c r="H576" s="108"/>
      <c r="I576" s="108"/>
      <c r="J576" s="108"/>
      <c r="K576" s="108"/>
      <c r="L576" s="108"/>
      <c r="M576" s="108"/>
      <c r="N576" s="113"/>
      <c r="O576" s="108"/>
      <c r="P576" s="113"/>
      <c r="Q576" s="117"/>
      <c r="T576" s="107"/>
      <c r="U576" s="107"/>
      <c r="V576" s="108"/>
      <c r="W576" s="108"/>
      <c r="X576" s="108"/>
      <c r="Y576" s="108"/>
      <c r="Z576" s="108"/>
      <c r="AA576" s="108"/>
      <c r="AB576" s="108"/>
      <c r="AC576" s="113"/>
      <c r="AD576" s="117"/>
    </row>
    <row r="577" spans="1:30" x14ac:dyDescent="0.2">
      <c r="A577" s="107"/>
      <c r="B577" s="107"/>
      <c r="C577" s="108"/>
      <c r="D577" s="108"/>
      <c r="E577" s="108"/>
      <c r="F577" s="108"/>
      <c r="G577" s="108"/>
      <c r="H577" s="108"/>
      <c r="I577" s="108"/>
      <c r="J577" s="108"/>
      <c r="K577" s="108"/>
      <c r="L577" s="108"/>
      <c r="M577" s="108"/>
      <c r="N577" s="113"/>
      <c r="O577" s="108"/>
      <c r="P577" s="113"/>
      <c r="Q577" s="117"/>
      <c r="T577" s="107"/>
      <c r="U577" s="107"/>
      <c r="V577" s="108"/>
      <c r="W577" s="108"/>
      <c r="X577" s="108"/>
      <c r="Y577" s="108"/>
      <c r="Z577" s="108"/>
      <c r="AA577" s="108"/>
      <c r="AB577" s="108"/>
      <c r="AC577" s="113"/>
      <c r="AD577" s="117"/>
    </row>
    <row r="578" spans="1:30" x14ac:dyDescent="0.2">
      <c r="A578" s="107"/>
      <c r="B578" s="107"/>
      <c r="C578" s="108"/>
      <c r="D578" s="108"/>
      <c r="E578" s="108"/>
      <c r="F578" s="108"/>
      <c r="G578" s="108"/>
      <c r="H578" s="108"/>
      <c r="I578" s="108"/>
      <c r="J578" s="108"/>
      <c r="K578" s="108"/>
      <c r="L578" s="108"/>
      <c r="M578" s="108"/>
      <c r="N578" s="113"/>
      <c r="O578" s="108"/>
      <c r="P578" s="113"/>
      <c r="Q578" s="117"/>
      <c r="T578" s="107"/>
      <c r="U578" s="107"/>
      <c r="V578" s="108"/>
      <c r="W578" s="108"/>
      <c r="X578" s="108"/>
      <c r="Y578" s="108"/>
      <c r="Z578" s="108"/>
      <c r="AA578" s="108"/>
      <c r="AB578" s="108"/>
      <c r="AC578" s="113"/>
      <c r="AD578" s="117"/>
    </row>
    <row r="579" spans="1:30" x14ac:dyDescent="0.2">
      <c r="A579" s="107"/>
      <c r="B579" s="107"/>
      <c r="C579" s="108"/>
      <c r="D579" s="108"/>
      <c r="E579" s="108"/>
      <c r="F579" s="108"/>
      <c r="G579" s="108"/>
      <c r="H579" s="108"/>
      <c r="I579" s="108"/>
      <c r="J579" s="108"/>
      <c r="K579" s="108"/>
      <c r="L579" s="108"/>
      <c r="M579" s="108"/>
      <c r="N579" s="113"/>
      <c r="O579" s="108"/>
      <c r="P579" s="113"/>
      <c r="Q579" s="117"/>
      <c r="T579" s="107"/>
      <c r="U579" s="107"/>
      <c r="V579" s="108"/>
      <c r="W579" s="108"/>
      <c r="X579" s="108"/>
      <c r="Y579" s="108"/>
      <c r="Z579" s="108"/>
      <c r="AA579" s="108"/>
      <c r="AB579" s="108"/>
      <c r="AC579" s="113"/>
      <c r="AD579" s="117"/>
    </row>
    <row r="580" spans="1:30" x14ac:dyDescent="0.2">
      <c r="A580" s="107"/>
      <c r="B580" s="107"/>
      <c r="C580" s="108"/>
      <c r="D580" s="108"/>
      <c r="E580" s="108"/>
      <c r="F580" s="108"/>
      <c r="G580" s="108"/>
      <c r="H580" s="108"/>
      <c r="I580" s="108"/>
      <c r="J580" s="108"/>
      <c r="K580" s="108"/>
      <c r="L580" s="108"/>
      <c r="M580" s="108"/>
      <c r="N580" s="113"/>
      <c r="O580" s="108"/>
      <c r="P580" s="113"/>
      <c r="Q580" s="117"/>
      <c r="T580" s="107"/>
      <c r="U580" s="107"/>
      <c r="V580" s="108"/>
      <c r="W580" s="108"/>
      <c r="X580" s="108"/>
      <c r="Y580" s="108"/>
      <c r="Z580" s="108"/>
      <c r="AA580" s="108"/>
      <c r="AB580" s="108"/>
      <c r="AC580" s="113"/>
      <c r="AD580" s="117"/>
    </row>
    <row r="581" spans="1:30" x14ac:dyDescent="0.2">
      <c r="A581" s="107"/>
      <c r="B581" s="107"/>
      <c r="C581" s="108"/>
      <c r="D581" s="108"/>
      <c r="E581" s="108"/>
      <c r="F581" s="108"/>
      <c r="G581" s="108"/>
      <c r="H581" s="108"/>
      <c r="I581" s="108"/>
      <c r="J581" s="108"/>
      <c r="K581" s="108"/>
      <c r="L581" s="108"/>
      <c r="M581" s="108"/>
      <c r="N581" s="113"/>
      <c r="O581" s="108"/>
      <c r="P581" s="113"/>
      <c r="Q581" s="117"/>
      <c r="T581" s="107"/>
      <c r="U581" s="107"/>
      <c r="V581" s="108"/>
      <c r="W581" s="108"/>
      <c r="X581" s="108"/>
      <c r="Y581" s="108"/>
      <c r="Z581" s="108"/>
      <c r="AA581" s="108"/>
      <c r="AB581" s="108"/>
      <c r="AC581" s="113"/>
      <c r="AD581" s="117"/>
    </row>
    <row r="582" spans="1:30" x14ac:dyDescent="0.2">
      <c r="A582" s="107"/>
      <c r="B582" s="107"/>
      <c r="C582" s="108"/>
      <c r="D582" s="108"/>
      <c r="E582" s="108"/>
      <c r="F582" s="108"/>
      <c r="G582" s="108"/>
      <c r="H582" s="108"/>
      <c r="I582" s="108"/>
      <c r="J582" s="108"/>
      <c r="K582" s="108"/>
      <c r="L582" s="108"/>
      <c r="M582" s="108"/>
      <c r="N582" s="113"/>
      <c r="O582" s="108"/>
      <c r="P582" s="113"/>
      <c r="Q582" s="117"/>
      <c r="AA582" s="108"/>
      <c r="AB582" s="108"/>
    </row>
  </sheetData>
  <mergeCells count="108">
    <mergeCell ref="M1:P1"/>
    <mergeCell ref="M42:P42"/>
    <mergeCell ref="AE42:AH42"/>
    <mergeCell ref="AE1:AH1"/>
    <mergeCell ref="AI17:AI18"/>
    <mergeCell ref="U10:AI10"/>
    <mergeCell ref="V11:AI11"/>
    <mergeCell ref="V12:AI12"/>
    <mergeCell ref="V13:AI13"/>
    <mergeCell ref="V14:AI14"/>
    <mergeCell ref="V15:AI15"/>
    <mergeCell ref="AG17:AH17"/>
    <mergeCell ref="AE17:AF17"/>
    <mergeCell ref="AC2:AC8"/>
    <mergeCell ref="AD2:AD8"/>
    <mergeCell ref="S17:T18"/>
    <mergeCell ref="U17:X17"/>
    <mergeCell ref="Y17:AB17"/>
    <mergeCell ref="AG58:AH58"/>
    <mergeCell ref="AI58:AI59"/>
    <mergeCell ref="U51:AI51"/>
    <mergeCell ref="V52:AI52"/>
    <mergeCell ref="V53:AI53"/>
    <mergeCell ref="V54:AI54"/>
    <mergeCell ref="V55:AI55"/>
    <mergeCell ref="V56:AI56"/>
    <mergeCell ref="U58:X58"/>
    <mergeCell ref="Y58:AB58"/>
    <mergeCell ref="AC58:AD58"/>
    <mergeCell ref="AE58:AF58"/>
    <mergeCell ref="A17:B18"/>
    <mergeCell ref="C17:F17"/>
    <mergeCell ref="G17:J17"/>
    <mergeCell ref="K17:L17"/>
    <mergeCell ref="Q17:Q18"/>
    <mergeCell ref="M17:N17"/>
    <mergeCell ref="O17:P17"/>
    <mergeCell ref="A28:A30"/>
    <mergeCell ref="S28:S30"/>
    <mergeCell ref="A31:A33"/>
    <mergeCell ref="S31:S33"/>
    <mergeCell ref="A34:A36"/>
    <mergeCell ref="S34:S36"/>
    <mergeCell ref="K43:K49"/>
    <mergeCell ref="L43:L49"/>
    <mergeCell ref="A19:A21"/>
    <mergeCell ref="S19:S21"/>
    <mergeCell ref="A22:A24"/>
    <mergeCell ref="S22:S24"/>
    <mergeCell ref="A25:A27"/>
    <mergeCell ref="S25:S27"/>
    <mergeCell ref="D54:Q54"/>
    <mergeCell ref="D52:Q52"/>
    <mergeCell ref="D55:Q55"/>
    <mergeCell ref="A37:A39"/>
    <mergeCell ref="S37:S39"/>
    <mergeCell ref="A40:B40"/>
    <mergeCell ref="S40:T40"/>
    <mergeCell ref="A43:C45"/>
    <mergeCell ref="S43:U45"/>
    <mergeCell ref="C573:M573"/>
    <mergeCell ref="A81:B81"/>
    <mergeCell ref="S81:T81"/>
    <mergeCell ref="C570:M570"/>
    <mergeCell ref="A72:A74"/>
    <mergeCell ref="S72:S74"/>
    <mergeCell ref="A75:A77"/>
    <mergeCell ref="S75:S77"/>
    <mergeCell ref="A78:A80"/>
    <mergeCell ref="S78:S80"/>
    <mergeCell ref="C571:M571"/>
    <mergeCell ref="C572:M572"/>
    <mergeCell ref="A2:C4"/>
    <mergeCell ref="S2:U4"/>
    <mergeCell ref="A10:B15"/>
    <mergeCell ref="C10:Q10"/>
    <mergeCell ref="S10:T15"/>
    <mergeCell ref="D11:Q11"/>
    <mergeCell ref="D12:Q12"/>
    <mergeCell ref="D13:Q13"/>
    <mergeCell ref="D14:Q14"/>
    <mergeCell ref="D15:Q15"/>
    <mergeCell ref="K2:K8"/>
    <mergeCell ref="L2:L8"/>
    <mergeCell ref="AC43:AC49"/>
    <mergeCell ref="AD43:AD49"/>
    <mergeCell ref="AC17:AD17"/>
    <mergeCell ref="A63:A65"/>
    <mergeCell ref="S63:S65"/>
    <mergeCell ref="A66:A68"/>
    <mergeCell ref="S66:S68"/>
    <mergeCell ref="A69:A71"/>
    <mergeCell ref="S69:S71"/>
    <mergeCell ref="A60:A62"/>
    <mergeCell ref="S60:S62"/>
    <mergeCell ref="D56:Q56"/>
    <mergeCell ref="A58:B59"/>
    <mergeCell ref="C58:F58"/>
    <mergeCell ref="G58:J58"/>
    <mergeCell ref="K58:L58"/>
    <mergeCell ref="Q58:Q59"/>
    <mergeCell ref="S58:T59"/>
    <mergeCell ref="A51:B56"/>
    <mergeCell ref="C51:Q51"/>
    <mergeCell ref="S51:T56"/>
    <mergeCell ref="M58:N58"/>
    <mergeCell ref="O58:P58"/>
    <mergeCell ref="D53:Q53"/>
  </mergeCells>
  <conditionalFormatting sqref="C40">
    <cfRule type="cellIs" dxfId="971" priority="59" operator="between">
      <formula>0.9*SUM($C$19:$C$39)</formula>
      <formula>1.1*SUM($C$19:$C$39)</formula>
    </cfRule>
  </conditionalFormatting>
  <conditionalFormatting sqref="K40">
    <cfRule type="cellIs" dxfId="970" priority="58" operator="between">
      <formula>0.9*SUM(K19:K39)</formula>
      <formula>1.1*SUM(K19:K39)</formula>
    </cfRule>
  </conditionalFormatting>
  <conditionalFormatting sqref="M40">
    <cfRule type="cellIs" dxfId="969" priority="57" operator="between">
      <formula>0.9*SUM(M19:M39)</formula>
      <formula>1.1*SUM(M19:M39)</formula>
    </cfRule>
  </conditionalFormatting>
  <conditionalFormatting sqref="O40">
    <cfRule type="cellIs" dxfId="968" priority="56" operator="between">
      <formula>0.9*SUM(O19:O39)</formula>
      <formula>1.1*SUM(O19:O39)</formula>
    </cfRule>
  </conditionalFormatting>
  <conditionalFormatting sqref="I40">
    <cfRule type="cellIs" dxfId="967" priority="55" operator="between">
      <formula>0.9*$G$40</formula>
      <formula>1.1*$G$40</formula>
    </cfRule>
  </conditionalFormatting>
  <conditionalFormatting sqref="L40">
    <cfRule type="cellIs" dxfId="966" priority="54" operator="between">
      <formula>0.9*$K$40</formula>
      <formula>1.1*$K$40</formula>
    </cfRule>
  </conditionalFormatting>
  <conditionalFormatting sqref="N40">
    <cfRule type="cellIs" dxfId="965" priority="53" operator="between">
      <formula>0.9*$M$40</formula>
      <formula>1.1*$M$40</formula>
    </cfRule>
  </conditionalFormatting>
  <conditionalFormatting sqref="P40">
    <cfRule type="cellIs" dxfId="964" priority="52" operator="between">
      <formula>0.9*$O$40</formula>
      <formula>1.1*$O$40</formula>
    </cfRule>
  </conditionalFormatting>
  <conditionalFormatting sqref="U40">
    <cfRule type="cellIs" dxfId="963" priority="51" operator="between">
      <formula>0.9*SUM(U19:U39)</formula>
      <formula>1.1*SUM(U19:U39)</formula>
    </cfRule>
  </conditionalFormatting>
  <conditionalFormatting sqref="Y40">
    <cfRule type="cellIs" dxfId="962" priority="50" operator="between">
      <formula>0.9*SUM(Y19:Y39)</formula>
      <formula>1.1*SUM(U19:Y39)</formula>
    </cfRule>
  </conditionalFormatting>
  <conditionalFormatting sqref="AC40">
    <cfRule type="cellIs" dxfId="961" priority="49" operator="between">
      <formula>0.9*SUM(AC19:AC39)</formula>
      <formula>1.1*SUM(AC19:AC39)</formula>
    </cfRule>
  </conditionalFormatting>
  <conditionalFormatting sqref="AE40">
    <cfRule type="cellIs" dxfId="960" priority="48" operator="between">
      <formula>0.9*SUM(AE19:AE39)</formula>
      <formula>1.1*SUM(AE19:AE39)</formula>
    </cfRule>
  </conditionalFormatting>
  <conditionalFormatting sqref="AG40">
    <cfRule type="cellIs" dxfId="959" priority="47" operator="between">
      <formula>0.9*SUM(AG19:AG39)</formula>
      <formula>1.1*SUM(AG19:AG39)</formula>
    </cfRule>
  </conditionalFormatting>
  <conditionalFormatting sqref="W40">
    <cfRule type="cellIs" dxfId="958" priority="46" operator="between">
      <formula>0.9*$U$40</formula>
      <formula>1.1*$U$40</formula>
    </cfRule>
  </conditionalFormatting>
  <conditionalFormatting sqref="AA40">
    <cfRule type="cellIs" dxfId="957" priority="45" operator="between">
      <formula>0.9*$Y$40</formula>
      <formula>1.1*$Y$40</formula>
    </cfRule>
  </conditionalFormatting>
  <conditionalFormatting sqref="AD40">
    <cfRule type="cellIs" dxfId="956" priority="44" operator="between">
      <formula>0.9*$AC$40</formula>
      <formula>1.1*$AC$40</formula>
    </cfRule>
  </conditionalFormatting>
  <conditionalFormatting sqref="AF40">
    <cfRule type="cellIs" dxfId="955" priority="43" operator="between">
      <formula>0.9*$AE$40</formula>
      <formula>1.1*$AE$40</formula>
    </cfRule>
  </conditionalFormatting>
  <conditionalFormatting sqref="AH40">
    <cfRule type="cellIs" dxfId="954" priority="42" operator="between">
      <formula>0.9*$AG$40</formula>
      <formula>1.1*$AG$40</formula>
    </cfRule>
  </conditionalFormatting>
  <conditionalFormatting sqref="C81">
    <cfRule type="cellIs" dxfId="953" priority="41" operator="between">
      <formula>0.9*SUM(C60:C80)</formula>
      <formula>1.1*SUM(C60:C80)</formula>
    </cfRule>
  </conditionalFormatting>
  <conditionalFormatting sqref="G81">
    <cfRule type="cellIs" dxfId="952" priority="40" operator="between">
      <formula>0.9*SUM(G60:G80)</formula>
      <formula>1.1*SUM(G60:G80)</formula>
    </cfRule>
  </conditionalFormatting>
  <conditionalFormatting sqref="K81">
    <cfRule type="cellIs" dxfId="951" priority="39" operator="between">
      <formula>0.9*SUM(K60:K80)</formula>
      <formula>1.1*SUM(K60:K80)</formula>
    </cfRule>
  </conditionalFormatting>
  <conditionalFormatting sqref="M81">
    <cfRule type="cellIs" dxfId="950" priority="38" operator="between">
      <formula>0.9*SUM(M60:M80)</formula>
      <formula>1.1*SUM(M60:M80)</formula>
    </cfRule>
  </conditionalFormatting>
  <conditionalFormatting sqref="O81">
    <cfRule type="cellIs" dxfId="949" priority="37" operator="between">
      <formula>0.9*SUM(O60:O80)</formula>
      <formula>1.1*SUM(O60:O80)</formula>
    </cfRule>
  </conditionalFormatting>
  <conditionalFormatting sqref="E81">
    <cfRule type="cellIs" dxfId="948" priority="36" operator="between">
      <formula>0.9*$C$81</formula>
      <formula>1.1*$C$81</formula>
    </cfRule>
  </conditionalFormatting>
  <conditionalFormatting sqref="I81">
    <cfRule type="cellIs" dxfId="947" priority="35" operator="between">
      <formula>0.9*$G$81</formula>
      <formula>1.1*$G$81</formula>
    </cfRule>
  </conditionalFormatting>
  <conditionalFormatting sqref="L81">
    <cfRule type="cellIs" dxfId="946" priority="34" operator="between">
      <formula>0.9*$K$81</formula>
      <formula>1.1*$K$81</formula>
    </cfRule>
  </conditionalFormatting>
  <conditionalFormatting sqref="N81">
    <cfRule type="cellIs" dxfId="945" priority="33" operator="between">
      <formula>0.9*$M$81</formula>
      <formula>1.1*$M$81</formula>
    </cfRule>
  </conditionalFormatting>
  <conditionalFormatting sqref="P81">
    <cfRule type="cellIs" dxfId="944" priority="32" operator="between">
      <formula>0.9*$O$81</formula>
      <formula>1.1*$O$81</formula>
    </cfRule>
  </conditionalFormatting>
  <conditionalFormatting sqref="U81">
    <cfRule type="cellIs" dxfId="943" priority="31" operator="between">
      <formula>0.9*SUM(U60:U80)</formula>
      <formula>1.1*SUM(U60:U80)</formula>
    </cfRule>
  </conditionalFormatting>
  <conditionalFormatting sqref="Y81">
    <cfRule type="cellIs" dxfId="942" priority="30" operator="between">
      <formula>0.9*SUM(Y60:Y80)</formula>
      <formula>1.1*SUM(Y60:Y80)</formula>
    </cfRule>
  </conditionalFormatting>
  <conditionalFormatting sqref="AC81">
    <cfRule type="cellIs" dxfId="941" priority="29" operator="between">
      <formula>0.9*SUM(AC60:AC80)</formula>
      <formula>1.1*SUM(AC60:AC80)</formula>
    </cfRule>
  </conditionalFormatting>
  <conditionalFormatting sqref="AE81">
    <cfRule type="cellIs" dxfId="940" priority="28" operator="between">
      <formula>0.9*SUM(AE60:AE80)</formula>
      <formula>1.1*SUM(AE60:AE80)</formula>
    </cfRule>
  </conditionalFormatting>
  <conditionalFormatting sqref="AG81">
    <cfRule type="cellIs" dxfId="939" priority="27" operator="between">
      <formula>0.9*SUM(AG60:AG80)</formula>
      <formula>1.1*SUM(AG60:AG80)</formula>
    </cfRule>
  </conditionalFormatting>
  <conditionalFormatting sqref="W81">
    <cfRule type="cellIs" dxfId="938" priority="26" operator="between">
      <formula>0.9*$U$81</formula>
      <formula>1.1*$U$81</formula>
    </cfRule>
  </conditionalFormatting>
  <conditionalFormatting sqref="AA81">
    <cfRule type="cellIs" dxfId="937" priority="25" operator="between">
      <formula>0.9*$Y$81</formula>
      <formula>1.1*$Y$81</formula>
    </cfRule>
  </conditionalFormatting>
  <conditionalFormatting sqref="AD81">
    <cfRule type="cellIs" dxfId="936" priority="24" operator="between">
      <formula>0.9*$AC$81</formula>
      <formula>1.1*$AC$81</formula>
    </cfRule>
  </conditionalFormatting>
  <conditionalFormatting sqref="AF81">
    <cfRule type="cellIs" dxfId="935" priority="23" operator="between">
      <formula>0.9*$AE$81</formula>
      <formula>1.1*$AE$81</formula>
    </cfRule>
  </conditionalFormatting>
  <conditionalFormatting sqref="AH81">
    <cfRule type="cellIs" dxfId="934" priority="22" operator="between">
      <formula>0.9*$AG$81</formula>
      <formula>1.1*$AG$81</formula>
    </cfRule>
  </conditionalFormatting>
  <conditionalFormatting sqref="G40">
    <cfRule type="cellIs" dxfId="933" priority="21" operator="between">
      <formula>0.9*SUM($G$19:$G$39)</formula>
      <formula>1.1*SUM($G$19:$G$39)</formula>
    </cfRule>
  </conditionalFormatting>
  <conditionalFormatting sqref="E40">
    <cfRule type="cellIs" dxfId="932" priority="20" operator="between">
      <formula>0.9*$C$40</formula>
      <formula>1.1*$C$40</formula>
    </cfRule>
  </conditionalFormatting>
  <conditionalFormatting sqref="L2">
    <cfRule type="cellIs" dxfId="931" priority="19" operator="notEqual">
      <formula>0</formula>
    </cfRule>
  </conditionalFormatting>
  <conditionalFormatting sqref="F44">
    <cfRule type="cellIs" dxfId="930" priority="18" operator="notEqual">
      <formula>IF(OR(COUNT(C60:C62)&lt;&gt;0,COUNT(G60:G62)&lt;&gt;0),1,0)+IF(OR(COUNT(C63:C65)&lt;&gt;0,COUNT(G63:G65)&lt;&gt;0),1,0)+IF(OR(COUNT(C66:C68)&lt;&gt;0,COUNT(G66:G68)&lt;&gt;0),1,0)+IF(OR(COUNT(C69:C71)&lt;&gt;0,COUNT(G69:G71)&lt;&gt;0),1,0)+IF(OR(COUNT(C72:C74)&lt;&gt;0,COUNT(G72:G74)&lt;&gt;0),1,0)+IF(OR(COUNT(C75:C77)&lt;&gt;0,COUNT(G75:G77)&lt;&gt;0),1,0)+IF(OR(COUNT(C78:C80)&lt;&gt;0,COUNT(G78:G80)&lt;&gt;0),1,0)</formula>
    </cfRule>
  </conditionalFormatting>
  <conditionalFormatting sqref="X3">
    <cfRule type="cellIs" dxfId="929" priority="17" operator="notEqual">
      <formula>IF(OR(COUNT(U19:U21)&lt;&gt;0,COUNT(Y19:Y21)&lt;&gt;0),1,0)+IF(OR(COUNT(U22:U24)&lt;&gt;0,COUNT(Y22:Y24)&lt;&gt;0),1,0)+IF(OR(COUNT(U25:U27)&lt;&gt;0,COUNT(Y25:Y27)&lt;&gt;0),1,0)+IF(OR(COUNT(U28:U30)&lt;&gt;0,COUNT(Y28:Y30)&lt;&gt;0),1,0)+IF(OR(COUNT(U31:U33)&lt;&gt;0,COUNT(Y31:Y33)&lt;&gt;0),1,0)+IF(OR(COUNT(U34:U36)&lt;&gt;0,COUNT(Y34:Y36)&lt;&gt;0),1,0)+IF(OR(COUNT(U37:U39)&lt;&gt;0,COUNT(Y37:Y39)&lt;&gt;0),1,0)</formula>
    </cfRule>
  </conditionalFormatting>
  <conditionalFormatting sqref="X44">
    <cfRule type="cellIs" dxfId="928" priority="16" operator="notEqual">
      <formula>IF(OR(COUNT(U60:U62)&lt;&gt;0,COUNT(Y60:Y62)&lt;&gt;0),1,0)+IF(OR(COUNT(U63:U65)&lt;&gt;0,COUNT(Y63:Y65)&lt;&gt;0),1,0)+IF(OR(COUNT(U66:U68)&lt;&gt;0,COUNT(Y66:Y68)&lt;&gt;0),1,0)+IF(OR(COUNT(U69:U71)&lt;&gt;0,COUNT(Y69:Y71)&lt;&gt;0),1,0)+IF(OR(COUNT(U72:U74)&lt;&gt;0,COUNT(Y72:Y74)&lt;&gt;0),1,0)+IF(OR(COUNT(U75:U77)&lt;&gt;0,COUNT(Y75:Y77)&lt;&gt;0),1,0)+IF(OR(COUNT(U78:U80)&lt;&gt;0,COUNT(Y78:Y80)&lt;&gt;0),1,0)</formula>
    </cfRule>
  </conditionalFormatting>
  <conditionalFormatting sqref="AD2">
    <cfRule type="cellIs" dxfId="927" priority="15" operator="notEqual">
      <formula>0</formula>
    </cfRule>
  </conditionalFormatting>
  <conditionalFormatting sqref="AD43">
    <cfRule type="cellIs" dxfId="926" priority="13" operator="notEqual">
      <formula>0</formula>
    </cfRule>
  </conditionalFormatting>
  <conditionalFormatting sqref="L43">
    <cfRule type="cellIs" dxfId="925" priority="14" operator="notEqual">
      <formula>0</formula>
    </cfRule>
  </conditionalFormatting>
  <conditionalFormatting sqref="F3">
    <cfRule type="cellIs" dxfId="924" priority="12" operator="notEqual">
      <formula>IF(OR(COUNT(C19:C21)&lt;&gt;0,COUNT(G19:G21)&lt;&gt;0),1,0)+IF(OR(COUNT(C22:C24)&lt;&gt;0,COUNT(G22:G24)&lt;&gt;0),1,0)+IF(OR(COUNT(C25:C27)&lt;&gt;0,COUNT(G25:G27)&lt;&gt;0),1,0)+IF(OR(COUNT(C28:C30)&lt;&gt;0,COUNT(G28:G30)&lt;&gt;0),1,0)+IF(OR(COUNT(C31:C33)&lt;&gt;0,COUNT(G31:G33)&lt;&gt;0),1,0)+IF(OR(COUNT(C34:C36)&lt;&gt;0,COUNT(G34:G36)&lt;&gt;0),1,0)+IF(OR(COUNT(C37:C39)&lt;&gt;0,COUNT(G37:G39)&lt;&gt;0),1,0)</formula>
    </cfRule>
  </conditionalFormatting>
  <conditionalFormatting sqref="F5">
    <cfRule type="cellIs" dxfId="923" priority="11" operator="notEqual">
      <formula>COUNT($K$19:$K$39)</formula>
    </cfRule>
  </conditionalFormatting>
  <conditionalFormatting sqref="X5">
    <cfRule type="cellIs" dxfId="922" priority="10" operator="notEqual">
      <formula>COUNT($AC$19:$AC$39)</formula>
    </cfRule>
  </conditionalFormatting>
  <conditionalFormatting sqref="X46">
    <cfRule type="cellIs" dxfId="921" priority="9" operator="notEqual">
      <formula>COUNT($AC$60:$AC$80)</formula>
    </cfRule>
  </conditionalFormatting>
  <conditionalFormatting sqref="F46">
    <cfRule type="cellIs" dxfId="920" priority="8" operator="notEqual">
      <formula>COUNT($K$60:$K$80)</formula>
    </cfRule>
  </conditionalFormatting>
  <dataValidations count="3">
    <dataValidation type="decimal" allowBlank="1" showInputMessage="1" showErrorMessage="1" error="Must be blank or values between 0 an 100 inclusice." sqref="Q60:Q80 Q19:Q39 AI19:AI39 AI60:AI80" xr:uid="{DBA00134-BF4C-4876-82F1-69EE0F89CC28}">
      <formula1>0</formula1>
      <formula2>100</formula2>
    </dataValidation>
    <dataValidation type="whole" errorStyle="warning" allowBlank="1" showInputMessage="1" showErrorMessage="1" promptTitle="Integers" prompt="Must be an integer between 1 and 52 inclusive." sqref="W2 E2 E43 W43" xr:uid="{9896C6DD-8704-4BC0-99D4-662A09550A59}">
      <formula1>1</formula1>
      <formula2>52</formula2>
    </dataValidation>
    <dataValidation type="list" allowBlank="1" showInputMessage="1" showErrorMessage="1" promptTitle="Phases" sqref="A100:B103 A97:B97 A93:B94" xr:uid="{4CE91BA0-3162-406B-A4FE-0A899DD2C238}">
      <formula1>$A$89:$A$103</formula1>
    </dataValidation>
  </dataValidations>
  <pageMargins left="0.7" right="0.7" top="0.75" bottom="0.75" header="0.3" footer="0.3"/>
  <pageSetup orientation="portrait" horizontalDpi="4294967293" verticalDpi="4294967293"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 operator="containsText" id="{138C3092-45B8-43EC-A0EC-7556848AB696}">
            <xm:f>NOT(ISERROR(SEARCH($BH$7,E4)))</xm:f>
            <xm:f>$BH$7</xm:f>
            <x14:dxf>
              <fill>
                <patternFill>
                  <bgColor theme="6" tint="-0.24994659260841701"/>
                </patternFill>
              </fill>
            </x14:dxf>
          </x14:cfRule>
          <x14:cfRule type="containsText" priority="3" operator="containsText" id="{EA2451F2-A2BA-4424-8752-9E7FA32D88B5}">
            <xm:f>NOT(ISERROR(SEARCH($BH$6,E4)))</xm:f>
            <xm:f>$BH$6</xm:f>
            <x14:dxf>
              <fill>
                <patternFill>
                  <bgColor theme="3" tint="0.79998168889431442"/>
                </patternFill>
              </fill>
            </x14:dxf>
          </x14:cfRule>
          <x14:cfRule type="containsText" priority="4" operator="containsText" id="{2F11F6A3-0CEA-4F3B-95BE-E2C8C3A02548}">
            <xm:f>NOT(ISERROR(SEARCH($BH$5,E4)))</xm:f>
            <xm:f>$BH$5</xm:f>
            <x14:dxf>
              <fill>
                <patternFill>
                  <bgColor rgb="FF92D050"/>
                </patternFill>
              </fill>
            </x14:dxf>
          </x14:cfRule>
          <x14:cfRule type="containsText" priority="5" operator="containsText" id="{8F60CAAA-2436-44C7-823B-CAA7251EEBD9}">
            <xm:f>NOT(ISERROR(SEARCH($BH$4,E4)))</xm:f>
            <xm:f>$BH$4</xm:f>
            <x14:dxf>
              <fill>
                <patternFill>
                  <bgColor rgb="FF66FF66"/>
                </patternFill>
              </fill>
            </x14:dxf>
          </x14:cfRule>
          <x14:cfRule type="containsText" priority="6" operator="containsText" id="{F135BC66-9353-4DAC-993E-C8F735CC9A67}">
            <xm:f>NOT(ISERROR(SEARCH($BH$3,E4)))</xm:f>
            <xm:f>$BH$3</xm:f>
            <x14:dxf>
              <fill>
                <patternFill>
                  <bgColor theme="5" tint="0.59996337778862885"/>
                </patternFill>
              </fill>
            </x14:dxf>
          </x14:cfRule>
          <x14:cfRule type="containsText" priority="7" operator="containsText" id="{EB7EF363-E6EF-491D-BE48-D263BEBD4D68}">
            <xm:f>NOT(ISERROR(SEARCH($BH$2,E4)))</xm:f>
            <xm:f>$BH$2</xm:f>
            <x14:dxf>
              <fill>
                <patternFill>
                  <bgColor theme="5" tint="0.79998168889431442"/>
                </patternFill>
              </fill>
            </x14:dxf>
          </x14:cfRule>
          <x14:cfRule type="containsText" priority="1" operator="containsText" id="{61D1D969-2196-4272-8589-D993708437BE}">
            <xm:f>NOT(ISERROR(SEARCH($BG$4,E4)))</xm:f>
            <xm:f>$BG$4</xm:f>
            <x14:dxf>
              <fill>
                <patternFill patternType="none">
                  <bgColor auto="1"/>
                </patternFill>
              </fill>
            </x14:dxf>
          </x14:cfRule>
          <xm:sqref>E4 W4 E45 W45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CE823F5-5BA7-4118-A5C7-3E63DE932AF5}">
          <x14:formula1>
            <xm:f>'Basic Athlete Data'!$K$34:$K$47</xm:f>
          </x14:formula1>
          <xm:sqref>O2:O8 AG2:AG8 M2:M8 O43:O49 M43:M49 AE43:AE49 AG43:AG49 AE2:AE8</xm:sqref>
        </x14:dataValidation>
        <x14:dataValidation type="list" allowBlank="1" showInputMessage="1" showErrorMessage="1" xr:uid="{22145BB3-10F2-4004-BAF5-033E5A7AD1C4}">
          <x14:formula1>
            <xm:f>'Basic Athlete Data'!$M$20:$M$27</xm:f>
          </x14:formula1>
          <xm:sqref>B19:B21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EA39-1D00-44E9-B6C8-1D2182451943}">
  <sheetPr>
    <tabColor rgb="FFFFC000"/>
  </sheetPr>
  <dimension ref="A1:BI582"/>
  <sheetViews>
    <sheetView zoomScaleNormal="100" workbookViewId="0"/>
  </sheetViews>
  <sheetFormatPr defaultColWidth="17.28515625" defaultRowHeight="12.75" x14ac:dyDescent="0.2"/>
  <cols>
    <col min="1" max="1" width="15.7109375" style="458" customWidth="1"/>
    <col min="2" max="2" width="4.5703125" style="458" customWidth="1"/>
    <col min="3" max="13" width="11.140625" style="458" customWidth="1"/>
    <col min="14" max="14" width="11.140625" style="110" customWidth="1"/>
    <col min="15" max="15" width="11.140625" style="458" customWidth="1"/>
    <col min="16" max="16" width="11.140625" style="110" customWidth="1"/>
    <col min="17" max="17" width="11.140625" style="91" customWidth="1"/>
    <col min="18" max="18" width="1.42578125" style="27" customWidth="1"/>
    <col min="19" max="19" width="13.7109375" style="458" customWidth="1"/>
    <col min="20" max="20" width="5.140625" style="458" customWidth="1"/>
    <col min="21" max="28" width="11.140625" style="458" customWidth="1"/>
    <col min="29" max="29" width="11.140625" style="110" customWidth="1"/>
    <col min="30" max="30" width="11.140625" style="91" customWidth="1"/>
    <col min="31" max="35" width="11.140625" style="458" customWidth="1"/>
    <col min="36" max="16384" width="17.28515625" style="458"/>
  </cols>
  <sheetData>
    <row r="1" spans="1:61" ht="16.5" thickBot="1" x14ac:dyDescent="0.3">
      <c r="M1" s="765" t="s">
        <v>214</v>
      </c>
      <c r="N1" s="766"/>
      <c r="O1" s="766"/>
      <c r="P1" s="767"/>
      <c r="AE1" s="765" t="s">
        <v>214</v>
      </c>
      <c r="AF1" s="766"/>
      <c r="AG1" s="766"/>
      <c r="AH1" s="767"/>
      <c r="BG1" s="166" t="s">
        <v>19</v>
      </c>
      <c r="BH1" s="166" t="s">
        <v>18</v>
      </c>
      <c r="BI1" s="166" t="s">
        <v>392</v>
      </c>
    </row>
    <row r="2" spans="1:61" ht="12.75" customHeight="1" thickBot="1" x14ac:dyDescent="0.25">
      <c r="A2" s="690" t="s">
        <v>67</v>
      </c>
      <c r="B2" s="690"/>
      <c r="C2" s="690"/>
      <c r="D2" s="24" t="s">
        <v>31</v>
      </c>
      <c r="E2" s="388">
        <f>'MP 1-4'!W43+1</f>
        <v>5</v>
      </c>
      <c r="F2" s="380" t="s">
        <v>209</v>
      </c>
      <c r="G2" s="376" t="s">
        <v>174</v>
      </c>
      <c r="H2" s="144">
        <f ca="1">OFFSET(YTP!$E$72,0,E2-1,1,1)</f>
        <v>16</v>
      </c>
      <c r="I2" s="131" t="s">
        <v>176</v>
      </c>
      <c r="J2" s="309">
        <f>SUM(E19:E39,I19:I39,L19:L39,P19:P39,N19:N39)</f>
        <v>15.75</v>
      </c>
      <c r="K2" s="724" t="s">
        <v>188</v>
      </c>
      <c r="L2" s="727" t="str">
        <f ca="1">OFFSET(YTP!$E$9,0,E2-1,1,1)</f>
        <v>Coast to Coast</v>
      </c>
      <c r="M2" s="485" t="str">
        <f>Score_1_label</f>
        <v>Series 1</v>
      </c>
      <c r="N2" s="428">
        <v>102.3</v>
      </c>
      <c r="O2" s="485" t="str">
        <f>Score_8_label</f>
        <v>Kneeling</v>
      </c>
      <c r="P2" s="429">
        <v>390</v>
      </c>
      <c r="S2" s="690" t="s">
        <v>67</v>
      </c>
      <c r="T2" s="690"/>
      <c r="U2" s="690"/>
      <c r="V2" s="24" t="s">
        <v>31</v>
      </c>
      <c r="W2" s="277">
        <f>$E$2+1</f>
        <v>6</v>
      </c>
      <c r="X2" s="380" t="s">
        <v>209</v>
      </c>
      <c r="Y2" s="130" t="s">
        <v>174</v>
      </c>
      <c r="Z2" s="144">
        <f ca="1">OFFSET(YTP!$E$72,0,W2-1,1,1)</f>
        <v>11.75</v>
      </c>
      <c r="AA2" s="131" t="s">
        <v>176</v>
      </c>
      <c r="AB2" s="309">
        <f>SUM(W19:W39,AA19:AA39,AD19:AD39,AH19:AH39,AF19:AF39)</f>
        <v>0</v>
      </c>
      <c r="AC2" s="724" t="s">
        <v>188</v>
      </c>
      <c r="AD2" s="727">
        <f ca="1">OFFSET(YTP!$E$9,0,W2-1,1,1)</f>
        <v>0</v>
      </c>
      <c r="AE2" s="485" t="str">
        <f>Score_1_label</f>
        <v>Series 1</v>
      </c>
      <c r="AF2" s="428"/>
      <c r="AG2" s="485" t="str">
        <f>Score_8_label</f>
        <v>Kneeling</v>
      </c>
      <c r="AH2" s="429"/>
      <c r="BG2" s="605" t="s">
        <v>197</v>
      </c>
      <c r="BH2" s="601" t="s">
        <v>72</v>
      </c>
      <c r="BI2" s="458" t="s">
        <v>393</v>
      </c>
    </row>
    <row r="3" spans="1:61" ht="16.5" thickBot="1" x14ac:dyDescent="0.25">
      <c r="A3" s="690"/>
      <c r="B3" s="690"/>
      <c r="C3" s="690"/>
      <c r="D3" s="63" t="s">
        <v>34</v>
      </c>
      <c r="E3" s="374">
        <f>YTP_Start_Date+7*(E2-1)</f>
        <v>44529</v>
      </c>
      <c r="F3" s="382">
        <f ca="1">OFFSET(YTP!$E$14,0,E2-1,1,1)</f>
        <v>4</v>
      </c>
      <c r="G3" s="377" t="s">
        <v>158</v>
      </c>
      <c r="H3" s="129">
        <f>SUM(D19:D39,H19:H39)</f>
        <v>370</v>
      </c>
      <c r="I3" s="128" t="s">
        <v>159</v>
      </c>
      <c r="J3" s="310">
        <f>SUM(F19:F39,J19:J39)</f>
        <v>340</v>
      </c>
      <c r="K3" s="725"/>
      <c r="L3" s="728"/>
      <c r="M3" s="486" t="str">
        <f>Score_2_label</f>
        <v>Series 2</v>
      </c>
      <c r="N3" s="431">
        <f ca="1">N2+0.1*RANDBETWEEN(-30,30)</f>
        <v>102.7</v>
      </c>
      <c r="O3" s="486" t="str">
        <f>Score_9_label</f>
        <v>Prone</v>
      </c>
      <c r="P3" s="432">
        <v>396</v>
      </c>
      <c r="S3" s="690"/>
      <c r="T3" s="690"/>
      <c r="U3" s="690"/>
      <c r="V3" s="63" t="s">
        <v>34</v>
      </c>
      <c r="W3" s="136">
        <f>YTP_Start_Date+7*(W2-1)</f>
        <v>44536</v>
      </c>
      <c r="X3" s="382">
        <f ca="1">OFFSET(YTP!$E$14,0,W2-1,1,1)</f>
        <v>3</v>
      </c>
      <c r="Y3" s="132" t="s">
        <v>158</v>
      </c>
      <c r="Z3" s="129">
        <f>SUM(V19:V39,Z19:Z39)</f>
        <v>270</v>
      </c>
      <c r="AA3" s="128" t="s">
        <v>159</v>
      </c>
      <c r="AB3" s="310">
        <f>SUM(X19:X39,AB19:AB39)</f>
        <v>0</v>
      </c>
      <c r="AC3" s="725"/>
      <c r="AD3" s="728"/>
      <c r="AE3" s="486" t="str">
        <f>Score_2_label</f>
        <v>Series 2</v>
      </c>
      <c r="AF3" s="431"/>
      <c r="AG3" s="486" t="str">
        <f>Score_9_label</f>
        <v>Prone</v>
      </c>
      <c r="AH3" s="432"/>
      <c r="BG3" s="604" t="s">
        <v>13</v>
      </c>
      <c r="BH3" s="602" t="s">
        <v>73</v>
      </c>
      <c r="BI3" s="29" t="s">
        <v>394</v>
      </c>
    </row>
    <row r="4" spans="1:61" ht="12.75" customHeight="1" thickBot="1" x14ac:dyDescent="0.25">
      <c r="A4" s="690"/>
      <c r="B4" s="690"/>
      <c r="C4" s="690"/>
      <c r="D4" s="64" t="s">
        <v>35</v>
      </c>
      <c r="E4" s="375" t="str">
        <f ca="1">IF(OFFSET(YTP!$E$6,0,E2-1,1,1)="",'MP 1-4'!W45,IF(OFFSET(YTP!$E$6,0,E2-1,1,1)="General","General",IF(OFFSET(YTP!$E$6,0,E2-1,1,1)="Specific","Specific",IF(OFFSET(YTP!$E$6,0,E2-1,1,1)="Pre-Competition","Pre-Comp",IF(OFFSET(YTP!$E$6,0,E2-1,1,1)="Regular","Reg. Comp",IF(OFFSET(YTP!$E$6,0,E2-1,1,1)="Major","Major Comp",IF(OFFSET(YTP!$E$6,0,E2-1,1,1)="Taper","Taper","Transition")))))))</f>
        <v>Specific</v>
      </c>
      <c r="F4" s="379" t="s">
        <v>215</v>
      </c>
      <c r="G4" s="377" t="s">
        <v>177</v>
      </c>
      <c r="H4" s="129">
        <f ca="1">OFFSET(YTP!$E$74,0,E2-1,1,1)</f>
        <v>65.789473684210535</v>
      </c>
      <c r="I4" s="128" t="s">
        <v>178</v>
      </c>
      <c r="J4" s="310">
        <f>AVERAGEA(Q19:Q39)</f>
        <v>77.5</v>
      </c>
      <c r="K4" s="725"/>
      <c r="L4" s="728"/>
      <c r="M4" s="486" t="str">
        <f>Score_3_label</f>
        <v>Series 3</v>
      </c>
      <c r="N4" s="431">
        <f ca="1">N2+0.1*RANDBETWEEN(-30,30)</f>
        <v>104.39999999999999</v>
      </c>
      <c r="O4" s="486" t="str">
        <f>Score_10_label</f>
        <v>Standing</v>
      </c>
      <c r="P4" s="432">
        <v>385</v>
      </c>
      <c r="S4" s="690"/>
      <c r="T4" s="690"/>
      <c r="U4" s="690"/>
      <c r="V4" s="64" t="s">
        <v>35</v>
      </c>
      <c r="W4" s="140" t="str">
        <f ca="1">IF(OFFSET(YTP!$E$6,0,W2-1,1,1)="",E4,IF(OFFSET(YTP!$E$6,0,W2-1,1,1)="General","General",IF(OFFSET(YTP!$E$6,0,W2-1,1,1)="Specific","Specific",IF(OFFSET(YTP!$E$6,0,W2-1,1,1)="Pre-Competition","Pre-Comp",IF(OFFSET(YTP!$E$6,0,W2-1,1,1)="Regular","Reg. Comp",IF(OFFSET(YTP!$E$6,0,W2-1,1,1)="Major","Major Comp",IF(OFFSET(YTP!$E$6,0,W2-1,1,1)="Taper","Taper","Transition")))))))</f>
        <v>Specific</v>
      </c>
      <c r="X4" s="379" t="s">
        <v>215</v>
      </c>
      <c r="Y4" s="132" t="s">
        <v>177</v>
      </c>
      <c r="Z4" s="129">
        <f ca="1">OFFSET(YTP!$E$74,0,W2-1,1,1)</f>
        <v>88.15789473684211</v>
      </c>
      <c r="AA4" s="128" t="s">
        <v>178</v>
      </c>
      <c r="AB4" s="310" t="e">
        <f>AVERAGEA(AI19:AI39)</f>
        <v>#DIV/0!</v>
      </c>
      <c r="AC4" s="725"/>
      <c r="AD4" s="728"/>
      <c r="AE4" s="486" t="str">
        <f>Score_3_label</f>
        <v>Series 3</v>
      </c>
      <c r="AF4" s="431"/>
      <c r="AG4" s="486" t="str">
        <f>Score_10_label</f>
        <v>Standing</v>
      </c>
      <c r="AH4" s="432"/>
      <c r="BG4" s="603" t="s">
        <v>71</v>
      </c>
      <c r="BH4" s="600" t="s">
        <v>152</v>
      </c>
      <c r="BI4" s="27" t="s">
        <v>395</v>
      </c>
    </row>
    <row r="5" spans="1:61" ht="12.75" customHeight="1" thickBot="1" x14ac:dyDescent="0.25">
      <c r="A5" s="99"/>
      <c r="B5" s="99"/>
      <c r="C5" s="143"/>
      <c r="D5" s="143"/>
      <c r="E5" s="143"/>
      <c r="F5" s="383">
        <f ca="1">OFFSET(YTP!$E$15,0,E2-1,1,1)</f>
        <v>4</v>
      </c>
      <c r="G5" s="378" t="s">
        <v>175</v>
      </c>
      <c r="H5" s="135">
        <f ca="1">OFFSET(YTP!$E$75,0,E2-1,1,1)</f>
        <v>73.868882733148666</v>
      </c>
      <c r="I5" s="134" t="s">
        <v>151</v>
      </c>
      <c r="J5" s="311">
        <f>((100*J2/YTP!$E$66)/7.5)*(J4/10)</f>
        <v>85.65789473684211</v>
      </c>
      <c r="K5" s="725"/>
      <c r="L5" s="728"/>
      <c r="M5" s="486" t="str">
        <f>Score_4_label</f>
        <v>Series 4</v>
      </c>
      <c r="N5" s="431">
        <f ca="1">N2+0.1*RANDBETWEEN(-30,30)</f>
        <v>103.3</v>
      </c>
      <c r="O5" s="486" t="str">
        <f>Score_11_label</f>
        <v>Qualifier</v>
      </c>
      <c r="P5" s="432">
        <f>SUM(P2:P4)</f>
        <v>1171</v>
      </c>
      <c r="S5" s="99"/>
      <c r="T5" s="99"/>
      <c r="U5" s="143"/>
      <c r="V5" s="143"/>
      <c r="W5" s="143"/>
      <c r="X5" s="383">
        <f ca="1">OFFSET(YTP!$E$15,0,W2-1,1,1)</f>
        <v>3</v>
      </c>
      <c r="Y5" s="133" t="s">
        <v>175</v>
      </c>
      <c r="Z5" s="135">
        <f ca="1">OFFSET(YTP!$E$75,0,W2-1,1,1)</f>
        <v>72.691597414589097</v>
      </c>
      <c r="AA5" s="134" t="s">
        <v>151</v>
      </c>
      <c r="AB5" s="311" t="e">
        <f>((100*AB2/YTP!$E$66)/7.5)*(AB4/10)</f>
        <v>#DIV/0!</v>
      </c>
      <c r="AC5" s="725"/>
      <c r="AD5" s="728"/>
      <c r="AE5" s="486" t="str">
        <f>Score_4_label</f>
        <v>Series 4</v>
      </c>
      <c r="AF5" s="431"/>
      <c r="AG5" s="486" t="str">
        <f>Score_11_label</f>
        <v>Qualifier</v>
      </c>
      <c r="AH5" s="432"/>
      <c r="BG5" s="27"/>
      <c r="BH5" s="606" t="s">
        <v>231</v>
      </c>
      <c r="BI5" s="27" t="s">
        <v>396</v>
      </c>
    </row>
    <row r="6" spans="1:61" s="27" customFormat="1" ht="12.75" customHeight="1" x14ac:dyDescent="0.2">
      <c r="A6" s="99"/>
      <c r="B6" s="99"/>
      <c r="C6" s="143"/>
      <c r="D6" s="143"/>
      <c r="E6" s="143"/>
      <c r="F6" s="103"/>
      <c r="G6" s="99"/>
      <c r="H6" s="102"/>
      <c r="I6" s="99"/>
      <c r="J6" s="102"/>
      <c r="K6" s="725"/>
      <c r="L6" s="728"/>
      <c r="M6" s="486" t="str">
        <f>Score_5_label</f>
        <v>Series 5</v>
      </c>
      <c r="N6" s="431">
        <f ca="1">N2+0.1*RANDBETWEEN(-30,30)</f>
        <v>102.8</v>
      </c>
      <c r="O6" s="486">
        <f>Score_12_label</f>
        <v>0</v>
      </c>
      <c r="P6" s="432"/>
      <c r="Q6" s="401"/>
      <c r="S6" s="99"/>
      <c r="T6" s="99"/>
      <c r="U6" s="143"/>
      <c r="V6" s="143"/>
      <c r="W6" s="143"/>
      <c r="X6" s="103"/>
      <c r="Y6" s="99"/>
      <c r="Z6" s="102"/>
      <c r="AA6" s="99"/>
      <c r="AB6" s="102"/>
      <c r="AC6" s="725"/>
      <c r="AD6" s="728"/>
      <c r="AE6" s="486" t="str">
        <f>Score_5_label</f>
        <v>Series 5</v>
      </c>
      <c r="AF6" s="436"/>
      <c r="AG6" s="486">
        <f>Score_12_label</f>
        <v>0</v>
      </c>
      <c r="AH6" s="432"/>
      <c r="BG6" s="121"/>
      <c r="BH6" s="176" t="s">
        <v>107</v>
      </c>
      <c r="BI6" s="121" t="s">
        <v>397</v>
      </c>
    </row>
    <row r="7" spans="1:61" s="27" customFormat="1" ht="12.75" customHeight="1" x14ac:dyDescent="0.2">
      <c r="A7" s="99"/>
      <c r="B7" s="99"/>
      <c r="C7" s="143"/>
      <c r="D7" s="143"/>
      <c r="E7" s="143"/>
      <c r="F7" s="103"/>
      <c r="G7" s="99"/>
      <c r="H7" s="102"/>
      <c r="I7" s="99"/>
      <c r="J7" s="102"/>
      <c r="K7" s="725"/>
      <c r="L7" s="728"/>
      <c r="M7" s="486" t="str">
        <f>Score_6_label</f>
        <v>Series 6</v>
      </c>
      <c r="N7" s="431">
        <f ca="1">N2+0.1*RANDBETWEEN(-30,30)</f>
        <v>104.3</v>
      </c>
      <c r="O7" s="486">
        <f>Score_13_label</f>
        <v>0</v>
      </c>
      <c r="P7" s="432"/>
      <c r="Q7" s="401"/>
      <c r="S7" s="99"/>
      <c r="T7" s="99"/>
      <c r="U7" s="143"/>
      <c r="V7" s="143"/>
      <c r="W7" s="143"/>
      <c r="X7" s="103"/>
      <c r="Y7" s="99"/>
      <c r="Z7" s="102"/>
      <c r="AA7" s="99"/>
      <c r="AB7" s="102"/>
      <c r="AC7" s="725"/>
      <c r="AD7" s="728"/>
      <c r="AE7" s="486" t="str">
        <f>Score_6_label</f>
        <v>Series 6</v>
      </c>
      <c r="AF7" s="431"/>
      <c r="AG7" s="486">
        <f>Score_13_label</f>
        <v>0</v>
      </c>
      <c r="AH7" s="432"/>
      <c r="BH7" s="607" t="s">
        <v>162</v>
      </c>
      <c r="BI7" s="27" t="s">
        <v>398</v>
      </c>
    </row>
    <row r="8" spans="1:61" s="27" customFormat="1" ht="12.75" customHeight="1" thickBot="1" x14ac:dyDescent="0.25">
      <c r="A8" s="99"/>
      <c r="B8" s="99"/>
      <c r="C8" s="143"/>
      <c r="D8" s="143"/>
      <c r="E8" s="143"/>
      <c r="F8" s="103"/>
      <c r="G8" s="99"/>
      <c r="H8" s="102"/>
      <c r="I8" s="99"/>
      <c r="J8" s="102"/>
      <c r="K8" s="726"/>
      <c r="L8" s="729"/>
      <c r="M8" s="487" t="str">
        <f>Score_7_label</f>
        <v>Qualifier</v>
      </c>
      <c r="N8" s="434">
        <f ca="1">SUM(N2:N7)</f>
        <v>619.79999999999995</v>
      </c>
      <c r="O8" s="487">
        <f>Score_14_label</f>
        <v>0</v>
      </c>
      <c r="P8" s="435"/>
      <c r="Q8" s="401"/>
      <c r="S8" s="99"/>
      <c r="T8" s="99"/>
      <c r="U8" s="143"/>
      <c r="V8" s="143"/>
      <c r="W8" s="143"/>
      <c r="X8" s="103"/>
      <c r="Y8" s="99"/>
      <c r="Z8" s="102"/>
      <c r="AA8" s="99"/>
      <c r="AB8" s="102"/>
      <c r="AC8" s="726"/>
      <c r="AD8" s="729"/>
      <c r="AE8" s="487" t="str">
        <f>Score_7_label</f>
        <v>Qualifier</v>
      </c>
      <c r="AF8" s="434"/>
      <c r="AG8" s="487">
        <f>Score_14_label</f>
        <v>0</v>
      </c>
      <c r="AH8" s="435"/>
      <c r="BI8" s="27" t="s">
        <v>410</v>
      </c>
    </row>
    <row r="9" spans="1:61" s="397" customFormat="1" ht="13.5" thickBot="1" x14ac:dyDescent="0.25">
      <c r="A9" s="396"/>
      <c r="B9" s="396"/>
      <c r="C9" s="396"/>
      <c r="D9" s="396"/>
      <c r="E9" s="396"/>
      <c r="F9" s="396"/>
      <c r="K9" s="396"/>
      <c r="L9" s="396"/>
      <c r="M9" s="398"/>
      <c r="N9" s="399"/>
      <c r="O9" s="398"/>
      <c r="P9" s="399"/>
      <c r="Q9" s="400"/>
      <c r="R9" s="396"/>
      <c r="S9" s="396"/>
      <c r="T9" s="396"/>
      <c r="U9" s="396"/>
      <c r="V9" s="396"/>
      <c r="W9" s="396"/>
      <c r="X9" s="396"/>
      <c r="AC9" s="396"/>
      <c r="AD9" s="396"/>
      <c r="AE9" s="398"/>
      <c r="AF9" s="399"/>
      <c r="AG9" s="400"/>
      <c r="BG9" s="27"/>
      <c r="BH9" s="27"/>
      <c r="BI9" s="27" t="s">
        <v>411</v>
      </c>
    </row>
    <row r="10" spans="1:61" ht="13.5" thickBot="1" x14ac:dyDescent="0.25">
      <c r="A10" s="748" t="s">
        <v>66</v>
      </c>
      <c r="B10" s="749"/>
      <c r="C10" s="754" t="s">
        <v>150</v>
      </c>
      <c r="D10" s="754"/>
      <c r="E10" s="754"/>
      <c r="F10" s="754"/>
      <c r="G10" s="754"/>
      <c r="H10" s="754"/>
      <c r="I10" s="754"/>
      <c r="J10" s="754"/>
      <c r="K10" s="754"/>
      <c r="L10" s="754"/>
      <c r="M10" s="754"/>
      <c r="N10" s="754"/>
      <c r="O10" s="754"/>
      <c r="P10" s="754"/>
      <c r="Q10" s="755"/>
      <c r="S10" s="748" t="s">
        <v>66</v>
      </c>
      <c r="T10" s="749"/>
      <c r="U10" s="754" t="s">
        <v>150</v>
      </c>
      <c r="V10" s="754"/>
      <c r="W10" s="754"/>
      <c r="X10" s="754"/>
      <c r="Y10" s="754"/>
      <c r="Z10" s="754"/>
      <c r="AA10" s="754"/>
      <c r="AB10" s="754"/>
      <c r="AC10" s="754"/>
      <c r="AD10" s="754"/>
      <c r="AE10" s="754"/>
      <c r="AF10" s="754"/>
      <c r="AG10" s="754"/>
      <c r="AH10" s="754"/>
      <c r="AI10" s="755"/>
      <c r="BG10" s="27"/>
      <c r="BH10" s="27"/>
      <c r="BI10" s="27" t="s">
        <v>412</v>
      </c>
    </row>
    <row r="11" spans="1:61" x14ac:dyDescent="0.2">
      <c r="A11" s="750"/>
      <c r="B11" s="751"/>
      <c r="C11" s="145" t="s">
        <v>5</v>
      </c>
      <c r="D11" s="759" t="s">
        <v>510</v>
      </c>
      <c r="E11" s="760"/>
      <c r="F11" s="760"/>
      <c r="G11" s="760"/>
      <c r="H11" s="760"/>
      <c r="I11" s="760"/>
      <c r="J11" s="760"/>
      <c r="K11" s="760"/>
      <c r="L11" s="760"/>
      <c r="M11" s="760"/>
      <c r="N11" s="760"/>
      <c r="O11" s="760"/>
      <c r="P11" s="760"/>
      <c r="Q11" s="761"/>
      <c r="S11" s="750"/>
      <c r="T11" s="751"/>
      <c r="U11" s="145" t="s">
        <v>5</v>
      </c>
      <c r="V11" s="759" t="s">
        <v>511</v>
      </c>
      <c r="W11" s="760"/>
      <c r="X11" s="760"/>
      <c r="Y11" s="760"/>
      <c r="Z11" s="760"/>
      <c r="AA11" s="760"/>
      <c r="AB11" s="760"/>
      <c r="AC11" s="760"/>
      <c r="AD11" s="760"/>
      <c r="AE11" s="760"/>
      <c r="AF11" s="760"/>
      <c r="AG11" s="760"/>
      <c r="AH11" s="760"/>
      <c r="AI11" s="761"/>
      <c r="BG11" s="27"/>
      <c r="BH11" s="27"/>
      <c r="BI11" s="27" t="s">
        <v>413</v>
      </c>
    </row>
    <row r="12" spans="1:61" x14ac:dyDescent="0.2">
      <c r="A12" s="750"/>
      <c r="B12" s="751"/>
      <c r="C12" s="146" t="s">
        <v>4</v>
      </c>
      <c r="D12" s="756" t="s">
        <v>465</v>
      </c>
      <c r="E12" s="757"/>
      <c r="F12" s="757"/>
      <c r="G12" s="757"/>
      <c r="H12" s="757"/>
      <c r="I12" s="757"/>
      <c r="J12" s="757"/>
      <c r="K12" s="757"/>
      <c r="L12" s="757"/>
      <c r="M12" s="757"/>
      <c r="N12" s="757"/>
      <c r="O12" s="757"/>
      <c r="P12" s="757"/>
      <c r="Q12" s="758"/>
      <c r="S12" s="750"/>
      <c r="T12" s="751"/>
      <c r="U12" s="146" t="s">
        <v>4</v>
      </c>
      <c r="V12" s="756" t="s">
        <v>465</v>
      </c>
      <c r="W12" s="757"/>
      <c r="X12" s="757"/>
      <c r="Y12" s="757"/>
      <c r="Z12" s="757"/>
      <c r="AA12" s="757"/>
      <c r="AB12" s="757"/>
      <c r="AC12" s="757"/>
      <c r="AD12" s="757"/>
      <c r="AE12" s="757"/>
      <c r="AF12" s="757"/>
      <c r="AG12" s="757"/>
      <c r="AH12" s="757"/>
      <c r="AI12" s="758"/>
      <c r="BG12" s="27"/>
      <c r="BH12" s="27"/>
      <c r="BI12" s="27" t="s">
        <v>414</v>
      </c>
    </row>
    <row r="13" spans="1:61" x14ac:dyDescent="0.2">
      <c r="A13" s="750"/>
      <c r="B13" s="751"/>
      <c r="C13" s="146" t="s">
        <v>3</v>
      </c>
      <c r="D13" s="756" t="s">
        <v>469</v>
      </c>
      <c r="E13" s="757"/>
      <c r="F13" s="757"/>
      <c r="G13" s="757"/>
      <c r="H13" s="757"/>
      <c r="I13" s="757"/>
      <c r="J13" s="757"/>
      <c r="K13" s="757"/>
      <c r="L13" s="757"/>
      <c r="M13" s="757"/>
      <c r="N13" s="757"/>
      <c r="O13" s="757"/>
      <c r="P13" s="757"/>
      <c r="Q13" s="758"/>
      <c r="S13" s="750"/>
      <c r="T13" s="751"/>
      <c r="U13" s="146" t="s">
        <v>3</v>
      </c>
      <c r="V13" s="756" t="s">
        <v>469</v>
      </c>
      <c r="W13" s="757"/>
      <c r="X13" s="757"/>
      <c r="Y13" s="757"/>
      <c r="Z13" s="757"/>
      <c r="AA13" s="757"/>
      <c r="AB13" s="757"/>
      <c r="AC13" s="757"/>
      <c r="AD13" s="757"/>
      <c r="AE13" s="757"/>
      <c r="AF13" s="757"/>
      <c r="AG13" s="757"/>
      <c r="AH13" s="757"/>
      <c r="AI13" s="758"/>
      <c r="BG13" s="27"/>
      <c r="BH13" s="27"/>
      <c r="BI13" s="27" t="s">
        <v>415</v>
      </c>
    </row>
    <row r="14" spans="1:61" x14ac:dyDescent="0.2">
      <c r="A14" s="750"/>
      <c r="B14" s="751"/>
      <c r="C14" s="147" t="s">
        <v>6</v>
      </c>
      <c r="D14" s="756" t="s">
        <v>464</v>
      </c>
      <c r="E14" s="757"/>
      <c r="F14" s="757"/>
      <c r="G14" s="757"/>
      <c r="H14" s="757"/>
      <c r="I14" s="757"/>
      <c r="J14" s="757"/>
      <c r="K14" s="757"/>
      <c r="L14" s="757"/>
      <c r="M14" s="757"/>
      <c r="N14" s="757"/>
      <c r="O14" s="757"/>
      <c r="P14" s="757"/>
      <c r="Q14" s="758"/>
      <c r="S14" s="750"/>
      <c r="T14" s="751"/>
      <c r="U14" s="147" t="s">
        <v>6</v>
      </c>
      <c r="V14" s="756" t="s">
        <v>464</v>
      </c>
      <c r="W14" s="757"/>
      <c r="X14" s="757"/>
      <c r="Y14" s="757"/>
      <c r="Z14" s="757"/>
      <c r="AA14" s="757"/>
      <c r="AB14" s="757"/>
      <c r="AC14" s="757"/>
      <c r="AD14" s="757"/>
      <c r="AE14" s="757"/>
      <c r="AF14" s="757"/>
      <c r="AG14" s="757"/>
      <c r="AH14" s="757"/>
      <c r="AI14" s="758"/>
      <c r="BG14" s="27"/>
      <c r="BH14" s="27"/>
      <c r="BI14" s="27" t="s">
        <v>399</v>
      </c>
    </row>
    <row r="15" spans="1:61" ht="13.5" thickBot="1" x14ac:dyDescent="0.25">
      <c r="A15" s="752"/>
      <c r="B15" s="753"/>
      <c r="C15" s="148" t="s">
        <v>37</v>
      </c>
      <c r="D15" s="735" t="s">
        <v>466</v>
      </c>
      <c r="E15" s="736"/>
      <c r="F15" s="736"/>
      <c r="G15" s="736"/>
      <c r="H15" s="736"/>
      <c r="I15" s="736"/>
      <c r="J15" s="736"/>
      <c r="K15" s="736"/>
      <c r="L15" s="736"/>
      <c r="M15" s="736"/>
      <c r="N15" s="736"/>
      <c r="O15" s="736"/>
      <c r="P15" s="736"/>
      <c r="Q15" s="737"/>
      <c r="S15" s="752"/>
      <c r="T15" s="753"/>
      <c r="U15" s="148" t="s">
        <v>37</v>
      </c>
      <c r="V15" s="735"/>
      <c r="W15" s="736"/>
      <c r="X15" s="736"/>
      <c r="Y15" s="736"/>
      <c r="Z15" s="736"/>
      <c r="AA15" s="736"/>
      <c r="AB15" s="736"/>
      <c r="AC15" s="736"/>
      <c r="AD15" s="736"/>
      <c r="AE15" s="736"/>
      <c r="AF15" s="736"/>
      <c r="AG15" s="736"/>
      <c r="AH15" s="736"/>
      <c r="AI15" s="737"/>
      <c r="BG15" s="27"/>
      <c r="BH15" s="27"/>
      <c r="BI15" s="27" t="s">
        <v>400</v>
      </c>
    </row>
    <row r="16" spans="1:61" ht="13.5" thickBot="1" x14ac:dyDescent="0.25">
      <c r="A16" s="1"/>
      <c r="B16" s="1"/>
      <c r="C16" s="1"/>
      <c r="D16" s="1"/>
      <c r="E16" s="1"/>
      <c r="F16" s="1"/>
      <c r="G16" s="1"/>
      <c r="H16" s="1"/>
      <c r="I16" s="1"/>
      <c r="J16" s="1"/>
      <c r="K16" s="1"/>
      <c r="L16" s="1"/>
      <c r="M16" s="1"/>
      <c r="N16" s="13"/>
      <c r="O16" s="1"/>
      <c r="P16" s="13"/>
      <c r="Q16" s="114"/>
      <c r="S16" s="1"/>
      <c r="T16" s="1"/>
      <c r="U16" s="1"/>
      <c r="V16" s="1"/>
      <c r="W16" s="1"/>
      <c r="X16" s="1"/>
      <c r="Y16" s="1"/>
      <c r="Z16" s="1"/>
      <c r="AA16" s="1"/>
      <c r="AB16" s="1"/>
      <c r="AC16" s="1"/>
      <c r="AD16" s="1"/>
      <c r="AE16" s="1"/>
      <c r="AF16" s="13"/>
      <c r="AG16" s="114"/>
      <c r="BG16" s="27"/>
      <c r="BH16" s="27"/>
      <c r="BI16" s="27" t="s">
        <v>401</v>
      </c>
    </row>
    <row r="17" spans="1:61" ht="12" customHeight="1" thickBot="1" x14ac:dyDescent="0.25">
      <c r="A17" s="738"/>
      <c r="B17" s="739"/>
      <c r="C17" s="742" t="s">
        <v>5</v>
      </c>
      <c r="D17" s="743"/>
      <c r="E17" s="744"/>
      <c r="F17" s="745"/>
      <c r="G17" s="742" t="s">
        <v>4</v>
      </c>
      <c r="H17" s="743"/>
      <c r="I17" s="744"/>
      <c r="J17" s="745"/>
      <c r="K17" s="730" t="s">
        <v>3</v>
      </c>
      <c r="L17" s="731"/>
      <c r="M17" s="730" t="s">
        <v>6</v>
      </c>
      <c r="N17" s="731"/>
      <c r="O17" s="730" t="s">
        <v>171</v>
      </c>
      <c r="P17" s="731"/>
      <c r="Q17" s="746" t="s">
        <v>156</v>
      </c>
      <c r="R17" s="296" t="s">
        <v>104</v>
      </c>
      <c r="S17" s="738"/>
      <c r="T17" s="739"/>
      <c r="U17" s="742" t="s">
        <v>5</v>
      </c>
      <c r="V17" s="743"/>
      <c r="W17" s="744"/>
      <c r="X17" s="745"/>
      <c r="Y17" s="742" t="s">
        <v>4</v>
      </c>
      <c r="Z17" s="743"/>
      <c r="AA17" s="744"/>
      <c r="AB17" s="745"/>
      <c r="AC17" s="730" t="s">
        <v>3</v>
      </c>
      <c r="AD17" s="731"/>
      <c r="AE17" s="730" t="s">
        <v>6</v>
      </c>
      <c r="AF17" s="731"/>
      <c r="AG17" s="730" t="s">
        <v>171</v>
      </c>
      <c r="AH17" s="731"/>
      <c r="AI17" s="746" t="s">
        <v>173</v>
      </c>
      <c r="BG17" s="27"/>
      <c r="BH17" s="27"/>
      <c r="BI17" s="27" t="s">
        <v>402</v>
      </c>
    </row>
    <row r="18" spans="1:61" ht="26.1" customHeight="1" thickBot="1" x14ac:dyDescent="0.25">
      <c r="A18" s="740"/>
      <c r="B18" s="741"/>
      <c r="C18" s="291" t="s">
        <v>154</v>
      </c>
      <c r="D18" s="295" t="s">
        <v>157</v>
      </c>
      <c r="E18" s="292" t="s">
        <v>155</v>
      </c>
      <c r="F18" s="295" t="s">
        <v>157</v>
      </c>
      <c r="G18" s="291" t="s">
        <v>154</v>
      </c>
      <c r="H18" s="293" t="s">
        <v>157</v>
      </c>
      <c r="I18" s="292" t="s">
        <v>155</v>
      </c>
      <c r="J18" s="295" t="s">
        <v>157</v>
      </c>
      <c r="K18" s="291" t="s">
        <v>154</v>
      </c>
      <c r="L18" s="294" t="s">
        <v>155</v>
      </c>
      <c r="M18" s="291" t="s">
        <v>154</v>
      </c>
      <c r="N18" s="294" t="s">
        <v>155</v>
      </c>
      <c r="O18" s="291" t="s">
        <v>154</v>
      </c>
      <c r="P18" s="294" t="s">
        <v>155</v>
      </c>
      <c r="Q18" s="747"/>
      <c r="R18" s="296"/>
      <c r="S18" s="740"/>
      <c r="T18" s="741"/>
      <c r="U18" s="291" t="s">
        <v>154</v>
      </c>
      <c r="V18" s="295" t="s">
        <v>157</v>
      </c>
      <c r="W18" s="292" t="s">
        <v>155</v>
      </c>
      <c r="X18" s="295" t="s">
        <v>157</v>
      </c>
      <c r="Y18" s="291" t="s">
        <v>154</v>
      </c>
      <c r="Z18" s="293" t="s">
        <v>157</v>
      </c>
      <c r="AA18" s="292" t="s">
        <v>155</v>
      </c>
      <c r="AB18" s="295" t="s">
        <v>157</v>
      </c>
      <c r="AC18" s="291" t="s">
        <v>154</v>
      </c>
      <c r="AD18" s="294" t="s">
        <v>155</v>
      </c>
      <c r="AE18" s="291" t="s">
        <v>154</v>
      </c>
      <c r="AF18" s="294" t="s">
        <v>155</v>
      </c>
      <c r="AG18" s="291" t="s">
        <v>154</v>
      </c>
      <c r="AH18" s="294" t="s">
        <v>155</v>
      </c>
      <c r="AI18" s="747"/>
      <c r="BI18" s="27" t="s">
        <v>403</v>
      </c>
    </row>
    <row r="19" spans="1:61" ht="12.75" customHeight="1" x14ac:dyDescent="0.2">
      <c r="A19" s="732" t="s">
        <v>15</v>
      </c>
      <c r="B19" s="423" t="str">
        <f>'MP 1-4'!B19</f>
        <v>Mor</v>
      </c>
      <c r="C19" s="278"/>
      <c r="D19" s="285"/>
      <c r="E19" s="303"/>
      <c r="F19" s="304"/>
      <c r="G19" s="279"/>
      <c r="H19" s="288"/>
      <c r="I19" s="303"/>
      <c r="J19" s="304"/>
      <c r="K19" s="278"/>
      <c r="L19" s="297"/>
      <c r="M19" s="278"/>
      <c r="N19" s="297"/>
      <c r="O19" s="278">
        <v>0.25</v>
      </c>
      <c r="P19" s="297">
        <v>0.25</v>
      </c>
      <c r="Q19" s="298"/>
      <c r="S19" s="732" t="s">
        <v>15</v>
      </c>
      <c r="T19" s="423" t="str">
        <f>$B$19</f>
        <v>Mor</v>
      </c>
      <c r="U19" s="278"/>
      <c r="V19" s="285"/>
      <c r="W19" s="303"/>
      <c r="X19" s="304"/>
      <c r="Y19" s="279"/>
      <c r="Z19" s="288"/>
      <c r="AA19" s="303"/>
      <c r="AB19" s="304"/>
      <c r="AC19" s="278"/>
      <c r="AD19" s="297"/>
      <c r="AE19" s="278"/>
      <c r="AF19" s="297"/>
      <c r="AG19" s="278"/>
      <c r="AH19" s="297"/>
      <c r="AI19" s="298"/>
      <c r="BI19" s="27" t="s">
        <v>404</v>
      </c>
    </row>
    <row r="20" spans="1:61" ht="12.75" customHeight="1" x14ac:dyDescent="0.2">
      <c r="A20" s="733"/>
      <c r="B20" s="424" t="str">
        <f>'MP 1-4'!B20</f>
        <v>Aft</v>
      </c>
      <c r="C20" s="411"/>
      <c r="D20" s="412"/>
      <c r="E20" s="413"/>
      <c r="F20" s="414"/>
      <c r="G20" s="415"/>
      <c r="H20" s="416"/>
      <c r="I20" s="413"/>
      <c r="J20" s="414"/>
      <c r="K20" s="411"/>
      <c r="L20" s="417"/>
      <c r="M20" s="411"/>
      <c r="N20" s="417"/>
      <c r="O20" s="411"/>
      <c r="P20" s="417"/>
      <c r="Q20" s="418"/>
      <c r="S20" s="733"/>
      <c r="T20" s="424" t="str">
        <f>$B$20</f>
        <v>Aft</v>
      </c>
      <c r="U20" s="411"/>
      <c r="V20" s="412"/>
      <c r="W20" s="413"/>
      <c r="X20" s="414"/>
      <c r="Y20" s="415"/>
      <c r="Z20" s="416"/>
      <c r="AA20" s="413"/>
      <c r="AB20" s="414"/>
      <c r="AC20" s="411"/>
      <c r="AD20" s="417"/>
      <c r="AE20" s="411"/>
      <c r="AF20" s="417"/>
      <c r="AG20" s="411"/>
      <c r="AH20" s="417"/>
      <c r="AI20" s="418"/>
      <c r="BI20" s="27" t="s">
        <v>405</v>
      </c>
    </row>
    <row r="21" spans="1:61" ht="13.5" thickBot="1" x14ac:dyDescent="0.25">
      <c r="A21" s="734"/>
      <c r="B21" s="425" t="str">
        <f>'MP 1-4'!B21</f>
        <v>Evn</v>
      </c>
      <c r="C21" s="280">
        <v>0.5</v>
      </c>
      <c r="D21" s="286">
        <v>30</v>
      </c>
      <c r="E21" s="305">
        <v>0.5</v>
      </c>
      <c r="F21" s="306">
        <v>30</v>
      </c>
      <c r="G21" s="280">
        <v>1</v>
      </c>
      <c r="H21" s="286">
        <v>45</v>
      </c>
      <c r="I21" s="305">
        <v>0.75</v>
      </c>
      <c r="J21" s="306">
        <v>30</v>
      </c>
      <c r="K21" s="280"/>
      <c r="L21" s="299"/>
      <c r="M21" s="280">
        <v>0.25</v>
      </c>
      <c r="N21" s="299">
        <v>0.25</v>
      </c>
      <c r="O21" s="280"/>
      <c r="P21" s="299"/>
      <c r="Q21" s="300">
        <v>80</v>
      </c>
      <c r="S21" s="734"/>
      <c r="T21" s="425" t="str">
        <f>$B$21</f>
        <v>Evn</v>
      </c>
      <c r="U21" s="280"/>
      <c r="V21" s="286"/>
      <c r="W21" s="305"/>
      <c r="X21" s="306"/>
      <c r="Y21" s="281"/>
      <c r="Z21" s="289"/>
      <c r="AA21" s="305"/>
      <c r="AB21" s="306"/>
      <c r="AC21" s="280"/>
      <c r="AD21" s="299"/>
      <c r="AE21" s="280">
        <v>0.25</v>
      </c>
      <c r="AF21" s="299"/>
      <c r="AG21" s="280"/>
      <c r="AH21" s="299"/>
      <c r="AI21" s="300"/>
      <c r="BI21" s="27" t="s">
        <v>406</v>
      </c>
    </row>
    <row r="22" spans="1:61" x14ac:dyDescent="0.2">
      <c r="A22" s="732" t="s">
        <v>40</v>
      </c>
      <c r="B22" s="423" t="str">
        <f>$B$19</f>
        <v>Mor</v>
      </c>
      <c r="C22" s="278"/>
      <c r="D22" s="285"/>
      <c r="E22" s="303"/>
      <c r="F22" s="304"/>
      <c r="G22" s="278"/>
      <c r="H22" s="285"/>
      <c r="I22" s="303"/>
      <c r="J22" s="304"/>
      <c r="K22" s="278">
        <v>1.5</v>
      </c>
      <c r="L22" s="297">
        <v>1.5</v>
      </c>
      <c r="M22" s="278"/>
      <c r="N22" s="297"/>
      <c r="O22" s="278"/>
      <c r="P22" s="297"/>
      <c r="Q22" s="298">
        <v>65</v>
      </c>
      <c r="S22" s="732" t="s">
        <v>40</v>
      </c>
      <c r="T22" s="423" t="str">
        <f>$B$19</f>
        <v>Mor</v>
      </c>
      <c r="U22" s="278"/>
      <c r="V22" s="285"/>
      <c r="W22" s="303"/>
      <c r="X22" s="304"/>
      <c r="Y22" s="279"/>
      <c r="Z22" s="288"/>
      <c r="AA22" s="303"/>
      <c r="AB22" s="304"/>
      <c r="AC22" s="278">
        <v>1.5</v>
      </c>
      <c r="AD22" s="297"/>
      <c r="AE22" s="278"/>
      <c r="AF22" s="297"/>
      <c r="AG22" s="278"/>
      <c r="AH22" s="297"/>
      <c r="AI22" s="298"/>
      <c r="BI22" s="27" t="s">
        <v>407</v>
      </c>
    </row>
    <row r="23" spans="1:61" x14ac:dyDescent="0.2">
      <c r="A23" s="733"/>
      <c r="B23" s="424" t="str">
        <f>$B$20</f>
        <v>Aft</v>
      </c>
      <c r="C23" s="403"/>
      <c r="D23" s="404"/>
      <c r="E23" s="405"/>
      <c r="F23" s="406"/>
      <c r="G23" s="403"/>
      <c r="H23" s="404"/>
      <c r="I23" s="405"/>
      <c r="J23" s="406"/>
      <c r="K23" s="403"/>
      <c r="L23" s="409"/>
      <c r="M23" s="403"/>
      <c r="N23" s="409"/>
      <c r="O23" s="403"/>
      <c r="P23" s="409"/>
      <c r="Q23" s="410"/>
      <c r="S23" s="733"/>
      <c r="T23" s="424" t="str">
        <f>$B$20</f>
        <v>Aft</v>
      </c>
      <c r="U23" s="403"/>
      <c r="V23" s="404"/>
      <c r="W23" s="405"/>
      <c r="X23" s="406"/>
      <c r="Y23" s="407"/>
      <c r="Z23" s="408"/>
      <c r="AA23" s="405"/>
      <c r="AB23" s="406"/>
      <c r="AC23" s="403"/>
      <c r="AD23" s="409"/>
      <c r="AE23" s="403"/>
      <c r="AF23" s="409"/>
      <c r="AG23" s="403"/>
      <c r="AH23" s="409"/>
      <c r="AI23" s="410"/>
      <c r="BI23" s="27" t="s">
        <v>408</v>
      </c>
    </row>
    <row r="24" spans="1:61" ht="13.5" thickBot="1" x14ac:dyDescent="0.25">
      <c r="A24" s="734"/>
      <c r="B24" s="425" t="str">
        <f>$B$21</f>
        <v>Evn</v>
      </c>
      <c r="C24" s="282">
        <v>0.5</v>
      </c>
      <c r="D24" s="287">
        <v>30</v>
      </c>
      <c r="E24" s="307">
        <v>0.5</v>
      </c>
      <c r="F24" s="308">
        <v>30</v>
      </c>
      <c r="G24" s="282">
        <v>1</v>
      </c>
      <c r="H24" s="287">
        <v>45</v>
      </c>
      <c r="I24" s="307">
        <v>0.75</v>
      </c>
      <c r="J24" s="308">
        <v>30</v>
      </c>
      <c r="K24" s="282"/>
      <c r="L24" s="301"/>
      <c r="M24" s="282">
        <v>0.25</v>
      </c>
      <c r="N24" s="301">
        <v>0.25</v>
      </c>
      <c r="O24" s="282"/>
      <c r="P24" s="301"/>
      <c r="Q24" s="302">
        <v>80</v>
      </c>
      <c r="S24" s="734"/>
      <c r="T24" s="425" t="str">
        <f>$B$21</f>
        <v>Evn</v>
      </c>
      <c r="U24" s="282">
        <v>1</v>
      </c>
      <c r="V24" s="287">
        <v>50</v>
      </c>
      <c r="W24" s="307"/>
      <c r="X24" s="308"/>
      <c r="Y24" s="283">
        <v>0.75</v>
      </c>
      <c r="Z24" s="290">
        <v>40</v>
      </c>
      <c r="AA24" s="307"/>
      <c r="AB24" s="308"/>
      <c r="AC24" s="282"/>
      <c r="AD24" s="301"/>
      <c r="AE24" s="282">
        <v>0.25</v>
      </c>
      <c r="AF24" s="301"/>
      <c r="AG24" s="282"/>
      <c r="AH24" s="301"/>
      <c r="AI24" s="302"/>
      <c r="BI24" s="458" t="s">
        <v>409</v>
      </c>
    </row>
    <row r="25" spans="1:61" x14ac:dyDescent="0.2">
      <c r="A25" s="732" t="s">
        <v>41</v>
      </c>
      <c r="B25" s="423" t="str">
        <f>$B$19</f>
        <v>Mor</v>
      </c>
      <c r="C25" s="278"/>
      <c r="D25" s="285"/>
      <c r="E25" s="303"/>
      <c r="F25" s="304"/>
      <c r="G25" s="279"/>
      <c r="H25" s="288"/>
      <c r="I25" s="303"/>
      <c r="J25" s="304"/>
      <c r="K25" s="278"/>
      <c r="L25" s="297"/>
      <c r="M25" s="278"/>
      <c r="N25" s="297"/>
      <c r="O25" s="278">
        <v>0.25</v>
      </c>
      <c r="P25" s="297">
        <v>0.25</v>
      </c>
      <c r="Q25" s="298"/>
      <c r="S25" s="732" t="s">
        <v>41</v>
      </c>
      <c r="T25" s="423" t="str">
        <f>$B$19</f>
        <v>Mor</v>
      </c>
      <c r="U25" s="278"/>
      <c r="V25" s="285"/>
      <c r="W25" s="303"/>
      <c r="X25" s="304"/>
      <c r="Y25" s="279"/>
      <c r="Z25" s="288"/>
      <c r="AA25" s="303"/>
      <c r="AB25" s="304"/>
      <c r="AC25" s="278"/>
      <c r="AD25" s="297"/>
      <c r="AE25" s="278"/>
      <c r="AF25" s="297"/>
      <c r="AG25" s="278"/>
      <c r="AH25" s="297"/>
      <c r="AI25" s="298"/>
      <c r="BI25" s="458" t="s">
        <v>444</v>
      </c>
    </row>
    <row r="26" spans="1:61" x14ac:dyDescent="0.2">
      <c r="A26" s="733"/>
      <c r="B26" s="424" t="str">
        <f>$B$20</f>
        <v>Aft</v>
      </c>
      <c r="C26" s="403"/>
      <c r="D26" s="404"/>
      <c r="E26" s="405"/>
      <c r="F26" s="406"/>
      <c r="G26" s="407"/>
      <c r="H26" s="408"/>
      <c r="I26" s="405"/>
      <c r="J26" s="406"/>
      <c r="K26" s="403"/>
      <c r="L26" s="409"/>
      <c r="M26" s="403"/>
      <c r="N26" s="409"/>
      <c r="O26" s="403"/>
      <c r="P26" s="409"/>
      <c r="Q26" s="410"/>
      <c r="S26" s="733"/>
      <c r="T26" s="424" t="str">
        <f>$B$20</f>
        <v>Aft</v>
      </c>
      <c r="U26" s="403"/>
      <c r="V26" s="404"/>
      <c r="W26" s="405"/>
      <c r="X26" s="406"/>
      <c r="Y26" s="407"/>
      <c r="Z26" s="408"/>
      <c r="AA26" s="405"/>
      <c r="AB26" s="406"/>
      <c r="AC26" s="403"/>
      <c r="AD26" s="409"/>
      <c r="AE26" s="403"/>
      <c r="AF26" s="409"/>
      <c r="AG26" s="403"/>
      <c r="AH26" s="409"/>
      <c r="AI26" s="410"/>
      <c r="BI26" s="458" t="s">
        <v>107</v>
      </c>
    </row>
    <row r="27" spans="1:61" ht="13.5" thickBot="1" x14ac:dyDescent="0.25">
      <c r="A27" s="734"/>
      <c r="B27" s="425" t="str">
        <f>$B$21</f>
        <v>Evn</v>
      </c>
      <c r="C27" s="282"/>
      <c r="D27" s="287"/>
      <c r="E27" s="307"/>
      <c r="F27" s="308"/>
      <c r="G27" s="283"/>
      <c r="H27" s="290"/>
      <c r="I27" s="307"/>
      <c r="J27" s="308"/>
      <c r="K27" s="282"/>
      <c r="L27" s="301"/>
      <c r="M27" s="282">
        <v>0.5</v>
      </c>
      <c r="N27" s="301">
        <v>0.5</v>
      </c>
      <c r="O27" s="282"/>
      <c r="P27" s="301"/>
      <c r="Q27" s="302"/>
      <c r="S27" s="734"/>
      <c r="T27" s="425" t="str">
        <f>$B$21</f>
        <v>Evn</v>
      </c>
      <c r="U27" s="282"/>
      <c r="V27" s="287"/>
      <c r="W27" s="307"/>
      <c r="X27" s="308"/>
      <c r="Y27" s="283"/>
      <c r="Z27" s="290"/>
      <c r="AA27" s="307"/>
      <c r="AB27" s="308"/>
      <c r="AC27" s="282"/>
      <c r="AD27" s="301"/>
      <c r="AE27" s="282">
        <v>0.5</v>
      </c>
      <c r="AF27" s="301"/>
      <c r="AG27" s="282"/>
      <c r="AH27" s="301"/>
      <c r="AI27" s="302"/>
      <c r="BI27" s="458" t="s">
        <v>8</v>
      </c>
    </row>
    <row r="28" spans="1:61" x14ac:dyDescent="0.2">
      <c r="A28" s="732" t="s">
        <v>68</v>
      </c>
      <c r="B28" s="423" t="str">
        <f>$B$19</f>
        <v>Mor</v>
      </c>
      <c r="C28" s="278"/>
      <c r="D28" s="285"/>
      <c r="E28" s="303"/>
      <c r="F28" s="304"/>
      <c r="G28" s="279"/>
      <c r="H28" s="288"/>
      <c r="I28" s="303"/>
      <c r="J28" s="304"/>
      <c r="K28" s="278">
        <v>1.25</v>
      </c>
      <c r="L28" s="297">
        <v>1.25</v>
      </c>
      <c r="M28" s="278"/>
      <c r="N28" s="297"/>
      <c r="O28" s="278"/>
      <c r="P28" s="297"/>
      <c r="Q28" s="298">
        <v>70</v>
      </c>
      <c r="S28" s="732" t="s">
        <v>68</v>
      </c>
      <c r="T28" s="423" t="str">
        <f>$B$19</f>
        <v>Mor</v>
      </c>
      <c r="U28" s="278"/>
      <c r="V28" s="285"/>
      <c r="W28" s="303"/>
      <c r="X28" s="304"/>
      <c r="Y28" s="279"/>
      <c r="Z28" s="288"/>
      <c r="AA28" s="303"/>
      <c r="AB28" s="304"/>
      <c r="AC28" s="278">
        <v>1.25</v>
      </c>
      <c r="AD28" s="297"/>
      <c r="AE28" s="278"/>
      <c r="AF28" s="297"/>
      <c r="AG28" s="278"/>
      <c r="AH28" s="297"/>
      <c r="AI28" s="298"/>
      <c r="BI28" s="458" t="s">
        <v>443</v>
      </c>
    </row>
    <row r="29" spans="1:61" x14ac:dyDescent="0.2">
      <c r="A29" s="733"/>
      <c r="B29" s="424" t="str">
        <f>$B$20</f>
        <v>Aft</v>
      </c>
      <c r="C29" s="403"/>
      <c r="D29" s="404"/>
      <c r="E29" s="405"/>
      <c r="F29" s="406"/>
      <c r="G29" s="407"/>
      <c r="H29" s="408"/>
      <c r="I29" s="405"/>
      <c r="J29" s="406"/>
      <c r="K29" s="403"/>
      <c r="L29" s="409"/>
      <c r="M29" s="403"/>
      <c r="N29" s="409"/>
      <c r="O29" s="403"/>
      <c r="P29" s="409"/>
      <c r="Q29" s="410"/>
      <c r="S29" s="733"/>
      <c r="T29" s="424" t="str">
        <f>$B$20</f>
        <v>Aft</v>
      </c>
      <c r="U29" s="403"/>
      <c r="V29" s="404"/>
      <c r="W29" s="405"/>
      <c r="X29" s="406"/>
      <c r="Y29" s="407"/>
      <c r="Z29" s="408"/>
      <c r="AA29" s="405"/>
      <c r="AB29" s="406"/>
      <c r="AC29" s="403"/>
      <c r="AD29" s="409"/>
      <c r="AE29" s="403"/>
      <c r="AF29" s="409"/>
      <c r="AG29" s="403"/>
      <c r="AH29" s="409"/>
      <c r="AI29" s="410"/>
    </row>
    <row r="30" spans="1:61" ht="13.5" thickBot="1" x14ac:dyDescent="0.25">
      <c r="A30" s="734"/>
      <c r="B30" s="425" t="str">
        <f>$B$21</f>
        <v>Evn</v>
      </c>
      <c r="C30" s="282">
        <v>1.5</v>
      </c>
      <c r="D30" s="287">
        <v>70</v>
      </c>
      <c r="E30" s="307">
        <v>1.5</v>
      </c>
      <c r="F30" s="308">
        <v>70</v>
      </c>
      <c r="G30" s="283"/>
      <c r="H30" s="290"/>
      <c r="I30" s="307"/>
      <c r="J30" s="308"/>
      <c r="K30" s="282"/>
      <c r="L30" s="301"/>
      <c r="M30" s="282">
        <v>0.25</v>
      </c>
      <c r="N30" s="301">
        <v>0.25</v>
      </c>
      <c r="O30" s="282"/>
      <c r="P30" s="301"/>
      <c r="Q30" s="302">
        <v>90</v>
      </c>
      <c r="S30" s="734"/>
      <c r="T30" s="425" t="str">
        <f>$B$21</f>
        <v>Evn</v>
      </c>
      <c r="U30" s="282">
        <v>1</v>
      </c>
      <c r="V30" s="287">
        <v>50</v>
      </c>
      <c r="W30" s="307"/>
      <c r="X30" s="308"/>
      <c r="Y30" s="283">
        <v>0.75</v>
      </c>
      <c r="Z30" s="290">
        <v>40</v>
      </c>
      <c r="AA30" s="307"/>
      <c r="AB30" s="308"/>
      <c r="AC30" s="282"/>
      <c r="AD30" s="301"/>
      <c r="AE30" s="282">
        <v>0.25</v>
      </c>
      <c r="AF30" s="301"/>
      <c r="AG30" s="282"/>
      <c r="AH30" s="301"/>
      <c r="AI30" s="302"/>
    </row>
    <row r="31" spans="1:61" x14ac:dyDescent="0.2">
      <c r="A31" s="732" t="s">
        <v>42</v>
      </c>
      <c r="B31" s="423" t="str">
        <f>$B$19</f>
        <v>Mor</v>
      </c>
      <c r="C31" s="278"/>
      <c r="D31" s="285"/>
      <c r="E31" s="303"/>
      <c r="F31" s="304"/>
      <c r="G31" s="279"/>
      <c r="H31" s="288"/>
      <c r="I31" s="303"/>
      <c r="J31" s="304"/>
      <c r="K31" s="278"/>
      <c r="L31" s="297"/>
      <c r="M31" s="278"/>
      <c r="N31" s="297"/>
      <c r="O31" s="278">
        <v>0.5</v>
      </c>
      <c r="P31" s="297">
        <v>0.5</v>
      </c>
      <c r="Q31" s="298"/>
      <c r="S31" s="732" t="s">
        <v>42</v>
      </c>
      <c r="T31" s="423" t="str">
        <f>$B$19</f>
        <v>Mor</v>
      </c>
      <c r="U31" s="278"/>
      <c r="V31" s="285"/>
      <c r="W31" s="303"/>
      <c r="X31" s="304"/>
      <c r="Y31" s="279"/>
      <c r="Z31" s="288"/>
      <c r="AA31" s="303"/>
      <c r="AB31" s="304"/>
      <c r="AC31" s="278"/>
      <c r="AD31" s="297"/>
      <c r="AE31" s="278"/>
      <c r="AF31" s="297"/>
      <c r="AG31" s="278"/>
      <c r="AH31" s="297"/>
      <c r="AI31" s="298"/>
    </row>
    <row r="32" spans="1:61" x14ac:dyDescent="0.2">
      <c r="A32" s="733"/>
      <c r="B32" s="424" t="str">
        <f>$B$20</f>
        <v>Aft</v>
      </c>
      <c r="C32" s="403"/>
      <c r="D32" s="404"/>
      <c r="E32" s="405"/>
      <c r="F32" s="406"/>
      <c r="G32" s="407"/>
      <c r="H32" s="408"/>
      <c r="I32" s="405"/>
      <c r="J32" s="406"/>
      <c r="K32" s="403"/>
      <c r="L32" s="409"/>
      <c r="M32" s="403"/>
      <c r="N32" s="409"/>
      <c r="O32" s="403"/>
      <c r="P32" s="409"/>
      <c r="Q32" s="410"/>
      <c r="S32" s="733"/>
      <c r="T32" s="424" t="str">
        <f>$B$20</f>
        <v>Aft</v>
      </c>
      <c r="U32" s="403"/>
      <c r="V32" s="404"/>
      <c r="W32" s="405"/>
      <c r="X32" s="406"/>
      <c r="Y32" s="407"/>
      <c r="Z32" s="408"/>
      <c r="AA32" s="405"/>
      <c r="AB32" s="406"/>
      <c r="AC32" s="403"/>
      <c r="AD32" s="409"/>
      <c r="AE32" s="403"/>
      <c r="AF32" s="409"/>
      <c r="AG32" s="403"/>
      <c r="AH32" s="409"/>
      <c r="AI32" s="410"/>
    </row>
    <row r="33" spans="1:35" ht="13.5" thickBot="1" x14ac:dyDescent="0.25">
      <c r="A33" s="734"/>
      <c r="B33" s="425" t="str">
        <f>$B$21</f>
        <v>Evn</v>
      </c>
      <c r="C33" s="282" t="s">
        <v>455</v>
      </c>
      <c r="D33" s="287"/>
      <c r="E33" s="307"/>
      <c r="F33" s="308"/>
      <c r="G33" s="283"/>
      <c r="H33" s="290"/>
      <c r="I33" s="307"/>
      <c r="J33" s="308"/>
      <c r="K33" s="282"/>
      <c r="L33" s="301"/>
      <c r="M33" s="282">
        <v>0.25</v>
      </c>
      <c r="N33" s="301">
        <v>0.25</v>
      </c>
      <c r="O33" s="282"/>
      <c r="P33" s="301"/>
      <c r="Q33" s="302"/>
      <c r="S33" s="734"/>
      <c r="T33" s="425" t="str">
        <f>$B$21</f>
        <v>Evn</v>
      </c>
      <c r="U33" s="282" t="s">
        <v>455</v>
      </c>
      <c r="V33" s="287"/>
      <c r="W33" s="307"/>
      <c r="X33" s="308"/>
      <c r="Y33" s="283"/>
      <c r="Z33" s="290"/>
      <c r="AA33" s="307"/>
      <c r="AB33" s="308"/>
      <c r="AC33" s="282"/>
      <c r="AD33" s="301"/>
      <c r="AE33" s="282">
        <v>0.25</v>
      </c>
      <c r="AF33" s="301"/>
      <c r="AG33" s="282"/>
      <c r="AH33" s="301"/>
      <c r="AI33" s="302"/>
    </row>
    <row r="34" spans="1:35" x14ac:dyDescent="0.2">
      <c r="A34" s="732" t="s">
        <v>43</v>
      </c>
      <c r="B34" s="423" t="str">
        <f>$B$19</f>
        <v>Mor</v>
      </c>
      <c r="C34" s="278">
        <v>3</v>
      </c>
      <c r="D34" s="285">
        <v>150</v>
      </c>
      <c r="E34" s="303">
        <v>3</v>
      </c>
      <c r="F34" s="304">
        <v>150</v>
      </c>
      <c r="G34" s="279"/>
      <c r="H34" s="288"/>
      <c r="I34" s="303"/>
      <c r="J34" s="304"/>
      <c r="K34" s="278">
        <v>2</v>
      </c>
      <c r="L34" s="297">
        <v>1.75</v>
      </c>
      <c r="M34" s="278"/>
      <c r="N34" s="297"/>
      <c r="O34" s="278"/>
      <c r="P34" s="297"/>
      <c r="Q34" s="298">
        <v>80</v>
      </c>
      <c r="S34" s="732" t="s">
        <v>43</v>
      </c>
      <c r="T34" s="423" t="str">
        <f>$B$19</f>
        <v>Mor</v>
      </c>
      <c r="U34" s="278">
        <v>1</v>
      </c>
      <c r="V34" s="285">
        <v>50</v>
      </c>
      <c r="W34" s="303"/>
      <c r="X34" s="304"/>
      <c r="Y34" s="279">
        <v>0.5</v>
      </c>
      <c r="Z34" s="288">
        <v>40</v>
      </c>
      <c r="AA34" s="303"/>
      <c r="AB34" s="304"/>
      <c r="AC34" s="278">
        <v>2</v>
      </c>
      <c r="AD34" s="297"/>
      <c r="AE34" s="278"/>
      <c r="AF34" s="297"/>
      <c r="AG34" s="278"/>
      <c r="AH34" s="297"/>
      <c r="AI34" s="298"/>
    </row>
    <row r="35" spans="1:35" x14ac:dyDescent="0.2">
      <c r="A35" s="733"/>
      <c r="B35" s="424" t="str">
        <f>$B$20</f>
        <v>Aft</v>
      </c>
      <c r="C35" s="403"/>
      <c r="D35" s="404"/>
      <c r="E35" s="405"/>
      <c r="F35" s="406"/>
      <c r="G35" s="407"/>
      <c r="H35" s="408"/>
      <c r="I35" s="405"/>
      <c r="J35" s="406"/>
      <c r="K35" s="403"/>
      <c r="L35" s="409"/>
      <c r="M35" s="403"/>
      <c r="N35" s="409"/>
      <c r="O35" s="403"/>
      <c r="P35" s="409"/>
      <c r="Q35" s="410"/>
      <c r="S35" s="733"/>
      <c r="T35" s="424" t="str">
        <f>$B$20</f>
        <v>Aft</v>
      </c>
      <c r="U35" s="403"/>
      <c r="V35" s="404"/>
      <c r="W35" s="405"/>
      <c r="X35" s="406"/>
      <c r="Y35" s="407"/>
      <c r="Z35" s="408" t="s">
        <v>104</v>
      </c>
      <c r="AA35" s="405"/>
      <c r="AB35" s="406"/>
      <c r="AC35" s="403"/>
      <c r="AD35" s="409"/>
      <c r="AE35" s="403"/>
      <c r="AF35" s="409"/>
      <c r="AG35" s="403"/>
      <c r="AH35" s="409"/>
      <c r="AI35" s="410"/>
    </row>
    <row r="36" spans="1:35" ht="13.5" thickBot="1" x14ac:dyDescent="0.25">
      <c r="A36" s="734"/>
      <c r="B36" s="425" t="str">
        <f>$B$21</f>
        <v>Evn</v>
      </c>
      <c r="C36" s="282"/>
      <c r="D36" s="287"/>
      <c r="E36" s="307"/>
      <c r="F36" s="308"/>
      <c r="G36" s="283"/>
      <c r="H36" s="290"/>
      <c r="I36" s="307"/>
      <c r="J36" s="308"/>
      <c r="K36" s="282"/>
      <c r="L36" s="301"/>
      <c r="M36" s="282">
        <v>0.25</v>
      </c>
      <c r="N36" s="301"/>
      <c r="O36" s="282"/>
      <c r="P36" s="301"/>
      <c r="Q36" s="302"/>
      <c r="S36" s="734"/>
      <c r="T36" s="425" t="str">
        <f>$B$21</f>
        <v>Evn</v>
      </c>
      <c r="U36" s="282"/>
      <c r="V36" s="287"/>
      <c r="W36" s="307"/>
      <c r="X36" s="308"/>
      <c r="Y36" s="283"/>
      <c r="Z36" s="290"/>
      <c r="AA36" s="307"/>
      <c r="AB36" s="308"/>
      <c r="AC36" s="282"/>
      <c r="AD36" s="301"/>
      <c r="AE36" s="282">
        <v>0.25</v>
      </c>
      <c r="AF36" s="301"/>
      <c r="AG36" s="282"/>
      <c r="AH36" s="301"/>
      <c r="AI36" s="302"/>
    </row>
    <row r="37" spans="1:35" x14ac:dyDescent="0.2">
      <c r="A37" s="732" t="s">
        <v>44</v>
      </c>
      <c r="B37" s="423" t="str">
        <f>$B$19</f>
        <v>Mor</v>
      </c>
      <c r="C37" s="278"/>
      <c r="D37" s="285"/>
      <c r="E37" s="303"/>
      <c r="F37" s="304"/>
      <c r="G37" s="279"/>
      <c r="H37" s="288"/>
      <c r="I37" s="303"/>
      <c r="J37" s="304"/>
      <c r="K37" s="278">
        <v>1.25</v>
      </c>
      <c r="L37" s="297">
        <v>1.25</v>
      </c>
      <c r="M37" s="278"/>
      <c r="N37" s="297"/>
      <c r="O37" s="278"/>
      <c r="P37" s="297"/>
      <c r="Q37" s="298"/>
      <c r="S37" s="732" t="s">
        <v>44</v>
      </c>
      <c r="T37" s="423" t="str">
        <f>$B$19</f>
        <v>Mor</v>
      </c>
      <c r="U37" s="278"/>
      <c r="V37" s="285"/>
      <c r="W37" s="303"/>
      <c r="X37" s="304"/>
      <c r="Y37" s="279"/>
      <c r="Z37" s="288"/>
      <c r="AA37" s="303"/>
      <c r="AB37" s="304"/>
      <c r="AC37" s="278"/>
      <c r="AD37" s="297"/>
      <c r="AE37" s="278"/>
      <c r="AF37" s="297"/>
      <c r="AG37" s="278"/>
      <c r="AH37" s="297"/>
      <c r="AI37" s="298"/>
    </row>
    <row r="38" spans="1:35" x14ac:dyDescent="0.2">
      <c r="A38" s="733"/>
      <c r="B38" s="424" t="str">
        <f>$B$20</f>
        <v>Aft</v>
      </c>
      <c r="C38" s="411"/>
      <c r="D38" s="412"/>
      <c r="E38" s="413"/>
      <c r="F38" s="414"/>
      <c r="G38" s="415"/>
      <c r="H38" s="416"/>
      <c r="I38" s="413"/>
      <c r="J38" s="414"/>
      <c r="K38" s="438"/>
      <c r="L38" s="417"/>
      <c r="M38" s="438"/>
      <c r="N38" s="417"/>
      <c r="O38" s="438"/>
      <c r="P38" s="417"/>
      <c r="Q38" s="418"/>
      <c r="S38" s="733"/>
      <c r="T38" s="424" t="str">
        <f>$B$20</f>
        <v>Aft</v>
      </c>
      <c r="U38" s="411"/>
      <c r="V38" s="412"/>
      <c r="W38" s="413"/>
      <c r="X38" s="414"/>
      <c r="Y38" s="415"/>
      <c r="Z38" s="416"/>
      <c r="AA38" s="413"/>
      <c r="AB38" s="414"/>
      <c r="AC38" s="438"/>
      <c r="AD38" s="417"/>
      <c r="AE38" s="438"/>
      <c r="AF38" s="417"/>
      <c r="AG38" s="438"/>
      <c r="AH38" s="417"/>
      <c r="AI38" s="418"/>
    </row>
    <row r="39" spans="1:35" ht="13.5" thickBot="1" x14ac:dyDescent="0.25">
      <c r="A39" s="734"/>
      <c r="B39" s="425" t="str">
        <f>$B$21</f>
        <v>Evn</v>
      </c>
      <c r="C39" s="280"/>
      <c r="D39" s="286"/>
      <c r="E39" s="437"/>
      <c r="F39" s="306"/>
      <c r="G39" s="281"/>
      <c r="H39" s="289"/>
      <c r="I39" s="305"/>
      <c r="J39" s="306"/>
      <c r="K39" s="284"/>
      <c r="L39" s="299"/>
      <c r="M39" s="284">
        <v>0.25</v>
      </c>
      <c r="N39" s="299">
        <v>0.5</v>
      </c>
      <c r="O39" s="284"/>
      <c r="P39" s="299"/>
      <c r="Q39" s="300"/>
      <c r="S39" s="734"/>
      <c r="T39" s="425" t="str">
        <f>$B$21</f>
        <v>Evn</v>
      </c>
      <c r="U39" s="280"/>
      <c r="V39" s="286"/>
      <c r="W39" s="437"/>
      <c r="X39" s="306"/>
      <c r="Y39" s="281"/>
      <c r="Z39" s="289"/>
      <c r="AA39" s="305"/>
      <c r="AB39" s="306"/>
      <c r="AC39" s="284"/>
      <c r="AD39" s="299"/>
      <c r="AE39" s="284">
        <v>0.25</v>
      </c>
      <c r="AF39" s="299"/>
      <c r="AG39" s="284"/>
      <c r="AH39" s="299"/>
      <c r="AI39" s="300"/>
    </row>
    <row r="40" spans="1:35" ht="13.5" thickBot="1" x14ac:dyDescent="0.25">
      <c r="A40" s="763" t="s">
        <v>172</v>
      </c>
      <c r="B40" s="764"/>
      <c r="C40" s="530">
        <f ca="1">OFFSET(YTP!$E$68,0,E2-1,1,1)</f>
        <v>5</v>
      </c>
      <c r="D40" s="211"/>
      <c r="E40" s="530">
        <f>SUM(E19:E39)</f>
        <v>5.5</v>
      </c>
      <c r="F40" s="211"/>
      <c r="G40" s="530">
        <f ca="1">OFFSET(YTP!$E$69,0,E2-1,1,1)</f>
        <v>2</v>
      </c>
      <c r="H40" s="211"/>
      <c r="I40" s="530">
        <f>SUM(I19:I39)</f>
        <v>1.5</v>
      </c>
      <c r="J40" s="211"/>
      <c r="K40" s="530">
        <f ca="1">OFFSET(YTP!$E$67,0,E2-1,1,1)</f>
        <v>6</v>
      </c>
      <c r="L40" s="530">
        <f>SUM(L19:L39)</f>
        <v>5.75</v>
      </c>
      <c r="M40" s="530">
        <f ca="1">OFFSET(YTP!$E$70,0,E2-1,1,1)</f>
        <v>2</v>
      </c>
      <c r="N40" s="530">
        <f>SUM(N19:N39)</f>
        <v>2</v>
      </c>
      <c r="O40" s="530">
        <f ca="1">OFFSET(YTP!$E$71,0,E2-1,1,1)</f>
        <v>1</v>
      </c>
      <c r="P40" s="530">
        <f>SUM(P19:P39)</f>
        <v>1</v>
      </c>
      <c r="Q40" s="142"/>
      <c r="S40" s="763" t="s">
        <v>172</v>
      </c>
      <c r="T40" s="764"/>
      <c r="U40" s="530">
        <f ca="1">OFFSET(YTP!$E$68,0,W2-1,1,1)</f>
        <v>3.25</v>
      </c>
      <c r="V40" s="211"/>
      <c r="W40" s="530">
        <f>SUM(W19:W39)</f>
        <v>0</v>
      </c>
      <c r="X40" s="211"/>
      <c r="Y40" s="530">
        <f ca="1">OFFSET(YTP!$E$69,0,W2-1,1,1)</f>
        <v>2</v>
      </c>
      <c r="Z40" s="211"/>
      <c r="AA40" s="530">
        <f>SUM(AA19:AA39)</f>
        <v>0</v>
      </c>
      <c r="AB40" s="211"/>
      <c r="AC40" s="530">
        <f ca="1">OFFSET(YTP!$E$67,0,W2-1,1,1)</f>
        <v>4.5</v>
      </c>
      <c r="AD40" s="530">
        <f>SUM(AD19:AD39)</f>
        <v>0</v>
      </c>
      <c r="AE40" s="530">
        <f ca="1">OFFSET(YTP!$E$70,0,W2-1,1,1)</f>
        <v>2</v>
      </c>
      <c r="AF40" s="530">
        <f>SUM(AF19:AF39)</f>
        <v>0</v>
      </c>
      <c r="AG40" s="530">
        <f ca="1">OFFSET(YTP!$E$71,0,W2-1,1,1)</f>
        <v>0</v>
      </c>
      <c r="AH40" s="530">
        <f>SUM(AH19:AH39)</f>
        <v>0</v>
      </c>
      <c r="AI40" s="142"/>
    </row>
    <row r="41" spans="1:35" s="27" customFormat="1" ht="13.5" thickBot="1" x14ac:dyDescent="0.25">
      <c r="A41" s="107"/>
      <c r="B41" s="107"/>
      <c r="C41" s="137"/>
      <c r="D41" s="137"/>
      <c r="E41" s="137"/>
      <c r="F41" s="137"/>
      <c r="G41" s="137"/>
      <c r="H41" s="137"/>
      <c r="I41" s="137"/>
      <c r="J41" s="137"/>
      <c r="K41" s="137"/>
      <c r="L41" s="137"/>
      <c r="M41" s="137"/>
      <c r="N41" s="137"/>
      <c r="O41" s="137"/>
      <c r="P41" s="137"/>
      <c r="Q41" s="117"/>
    </row>
    <row r="42" spans="1:35" s="27" customFormat="1" ht="13.5" thickBot="1" x14ac:dyDescent="0.25">
      <c r="A42" s="107"/>
      <c r="B42" s="107"/>
      <c r="C42" s="529"/>
      <c r="D42" s="137"/>
      <c r="E42" s="529"/>
      <c r="F42" s="137"/>
      <c r="G42" s="529"/>
      <c r="H42" s="137"/>
      <c r="I42" s="529"/>
      <c r="J42" s="137"/>
      <c r="K42" s="529"/>
      <c r="L42" s="529"/>
      <c r="M42" s="765" t="s">
        <v>214</v>
      </c>
      <c r="N42" s="766"/>
      <c r="O42" s="766"/>
      <c r="P42" s="767"/>
      <c r="Q42" s="117"/>
      <c r="U42" s="531"/>
      <c r="W42" s="531"/>
      <c r="Y42" s="531"/>
      <c r="AA42" s="531"/>
      <c r="AC42" s="531"/>
      <c r="AD42" s="531"/>
      <c r="AE42" s="765" t="s">
        <v>214</v>
      </c>
      <c r="AF42" s="766"/>
      <c r="AG42" s="766"/>
      <c r="AH42" s="767"/>
    </row>
    <row r="43" spans="1:35" ht="12.75" customHeight="1" x14ac:dyDescent="0.2">
      <c r="A43" s="690" t="s">
        <v>67</v>
      </c>
      <c r="B43" s="690"/>
      <c r="C43" s="690"/>
      <c r="D43" s="24" t="s">
        <v>31</v>
      </c>
      <c r="E43" s="277">
        <f>$E$2+2</f>
        <v>7</v>
      </c>
      <c r="F43" s="380" t="s">
        <v>209</v>
      </c>
      <c r="G43" s="130" t="s">
        <v>174</v>
      </c>
      <c r="H43" s="144">
        <f ca="1">OFFSET(YTP!$E$72,0,E43-1,1,1)</f>
        <v>15.75</v>
      </c>
      <c r="I43" s="131" t="s">
        <v>176</v>
      </c>
      <c r="J43" s="309">
        <f>SUM(E60:E80,I60:I80,L60:L80,P60:P80,N60:N80)</f>
        <v>0</v>
      </c>
      <c r="K43" s="724" t="s">
        <v>188</v>
      </c>
      <c r="L43" s="727">
        <f ca="1">OFFSET(YTP!$E$9,0,E43-1,1,1)</f>
        <v>0</v>
      </c>
      <c r="M43" s="485" t="str">
        <f>Score_1_label</f>
        <v>Series 1</v>
      </c>
      <c r="N43" s="428"/>
      <c r="O43" s="485" t="str">
        <f>Score_8_label</f>
        <v>Kneeling</v>
      </c>
      <c r="P43" s="429"/>
      <c r="S43" s="690" t="s">
        <v>67</v>
      </c>
      <c r="T43" s="690"/>
      <c r="U43" s="690"/>
      <c r="V43" s="24" t="s">
        <v>31</v>
      </c>
      <c r="W43" s="277">
        <f>$E$2+3</f>
        <v>8</v>
      </c>
      <c r="X43" s="380" t="s">
        <v>209</v>
      </c>
      <c r="Y43" s="130" t="s">
        <v>174</v>
      </c>
      <c r="Z43" s="144">
        <f ca="1">OFFSET(YTP!$E$72,0,W43-1,1,1)</f>
        <v>12.5</v>
      </c>
      <c r="AA43" s="131" t="s">
        <v>176</v>
      </c>
      <c r="AB43" s="309">
        <f>SUM(W60:W80,AA60:AA80,AD60:AD80,AH60:AH80,AF60:AF80)</f>
        <v>0</v>
      </c>
      <c r="AC43" s="724" t="s">
        <v>188</v>
      </c>
      <c r="AD43" s="727">
        <f ca="1">OFFSET(YTP!$E$9,0,W43-1,1,1)</f>
        <v>0</v>
      </c>
      <c r="AE43" s="485" t="str">
        <f>Score_1_label</f>
        <v>Series 1</v>
      </c>
      <c r="AF43" s="428"/>
      <c r="AG43" s="485" t="str">
        <f>Score_8_label</f>
        <v>Kneeling</v>
      </c>
      <c r="AH43" s="429"/>
    </row>
    <row r="44" spans="1:35" ht="12.75" customHeight="1" x14ac:dyDescent="0.2">
      <c r="A44" s="690"/>
      <c r="B44" s="690"/>
      <c r="C44" s="690"/>
      <c r="D44" s="63" t="s">
        <v>34</v>
      </c>
      <c r="E44" s="136">
        <f>YTP_Start_Date+7*(E43-1)</f>
        <v>44543</v>
      </c>
      <c r="F44" s="382">
        <f ca="1">OFFSET(YTP!$E$14,0,E43-1,1,1)</f>
        <v>5</v>
      </c>
      <c r="G44" s="132" t="s">
        <v>158</v>
      </c>
      <c r="H44" s="129">
        <f>SUM(D60:D80,H60:H80)</f>
        <v>430</v>
      </c>
      <c r="I44" s="128" t="s">
        <v>159</v>
      </c>
      <c r="J44" s="310">
        <f>SUM(F60:F80,J60:J80)</f>
        <v>0</v>
      </c>
      <c r="K44" s="725"/>
      <c r="L44" s="728"/>
      <c r="M44" s="486" t="str">
        <f>Score_2_label</f>
        <v>Series 2</v>
      </c>
      <c r="N44" s="431"/>
      <c r="O44" s="486" t="str">
        <f>Score_9_label</f>
        <v>Prone</v>
      </c>
      <c r="P44" s="432"/>
      <c r="S44" s="690"/>
      <c r="T44" s="690"/>
      <c r="U44" s="690"/>
      <c r="V44" s="63" t="s">
        <v>34</v>
      </c>
      <c r="W44" s="136">
        <f>YTP_Start_Date+7*(W43-1)</f>
        <v>44550</v>
      </c>
      <c r="X44" s="382">
        <f ca="1">OFFSET(YTP!$E$14,0,W43-1,1,1)</f>
        <v>4</v>
      </c>
      <c r="Y44" s="132" t="s">
        <v>158</v>
      </c>
      <c r="Z44" s="129">
        <f>SUM(V60:V80,Z60:Z80)</f>
        <v>0</v>
      </c>
      <c r="AA44" s="128" t="s">
        <v>159</v>
      </c>
      <c r="AB44" s="310">
        <f>SUM(X60:X80,AB60:AB80)</f>
        <v>0</v>
      </c>
      <c r="AC44" s="725"/>
      <c r="AD44" s="728"/>
      <c r="AE44" s="486" t="str">
        <f>Score_2_label</f>
        <v>Series 2</v>
      </c>
      <c r="AF44" s="431"/>
      <c r="AG44" s="486" t="str">
        <f>Score_9_label</f>
        <v>Prone</v>
      </c>
      <c r="AH44" s="432"/>
    </row>
    <row r="45" spans="1:35" ht="12.75" customHeight="1" thickBot="1" x14ac:dyDescent="0.25">
      <c r="A45" s="690"/>
      <c r="B45" s="690"/>
      <c r="C45" s="690"/>
      <c r="D45" s="64" t="s">
        <v>35</v>
      </c>
      <c r="E45" s="140" t="str">
        <f ca="1">IF(OFFSET(YTP!$E$6,0,E43-1,1,1)="",W4,IF(OFFSET(YTP!$E$6,0,E43-1,1,1)="General","General",IF(OFFSET(YTP!$E$6,0,E43-1,1,1)="Specific","Specific",IF(OFFSET(YTP!$E$6,0,E43-1,1,1)="Pre-Competition","Pre-Comp",IF(OFFSET(YTP!$E$6,0,E43-1,1,1)="Regular","Reg. Comp",IF(OFFSET(YTP!$E$6,0,E43-1,1,1)="Major","Major Comp",IF(OFFSET(YTP!$E$6,0,E43-1,1,1)="Taper","Taper","Transition")))))))</f>
        <v>Specific</v>
      </c>
      <c r="F45" s="379" t="s">
        <v>215</v>
      </c>
      <c r="G45" s="132" t="s">
        <v>177</v>
      </c>
      <c r="H45" s="129">
        <f ca="1">OFFSET(YTP!$E$74,0,E43-1,1,1)</f>
        <v>0</v>
      </c>
      <c r="I45" s="128" t="s">
        <v>178</v>
      </c>
      <c r="J45" s="310" t="e">
        <f>AVERAGEA(Q60:Q80)</f>
        <v>#DIV/0!</v>
      </c>
      <c r="K45" s="725"/>
      <c r="L45" s="728"/>
      <c r="M45" s="486" t="str">
        <f>Score_3_label</f>
        <v>Series 3</v>
      </c>
      <c r="N45" s="431"/>
      <c r="O45" s="486" t="str">
        <f>Score_10_label</f>
        <v>Standing</v>
      </c>
      <c r="P45" s="432"/>
      <c r="S45" s="690"/>
      <c r="T45" s="690"/>
      <c r="U45" s="690"/>
      <c r="V45" s="64" t="s">
        <v>35</v>
      </c>
      <c r="W45" s="140" t="str">
        <f ca="1">IF(OFFSET(YTP!$E$6,0,W43-1,1,1)="",E45,IF(OFFSET(YTP!$E$6,0,W43-1,1,1)="General","General",IF(OFFSET(YTP!$E$6,0,W43-1,1,1)="Specific","Specific",IF(OFFSET(YTP!$E$6,0,W43-1,1,1)="Pre-Competition","Pre-Comp",IF(OFFSET(YTP!$E$6,0,W43-1,1,1)="Regular","Reg. Comp",IF(OFFSET(YTP!$E$6,0,W43-1,1,1)="Major","Major Comp",IF(OFFSET(YTP!$E$6,0,W43-1,1,1)="Taper","Taper","Transition")))))))</f>
        <v>Specific</v>
      </c>
      <c r="X45" s="379" t="s">
        <v>215</v>
      </c>
      <c r="Y45" s="132" t="s">
        <v>177</v>
      </c>
      <c r="Z45" s="129">
        <f ca="1">OFFSET(YTP!$E$74,0,W43-1,1,1)</f>
        <v>0</v>
      </c>
      <c r="AA45" s="128" t="s">
        <v>178</v>
      </c>
      <c r="AB45" s="310" t="e">
        <f>AVERAGEA(AI60:AI80)</f>
        <v>#DIV/0!</v>
      </c>
      <c r="AC45" s="725"/>
      <c r="AD45" s="728"/>
      <c r="AE45" s="486" t="str">
        <f>Score_3_label</f>
        <v>Series 3</v>
      </c>
      <c r="AF45" s="431"/>
      <c r="AG45" s="486" t="str">
        <f>Score_10_label</f>
        <v>Standing</v>
      </c>
      <c r="AH45" s="432"/>
    </row>
    <row r="46" spans="1:35" ht="12.75" customHeight="1" thickBot="1" x14ac:dyDescent="0.25">
      <c r="A46" s="99"/>
      <c r="B46" s="99"/>
      <c r="C46" s="143"/>
      <c r="D46" s="143"/>
      <c r="E46" s="143"/>
      <c r="F46" s="383">
        <f ca="1">OFFSET(YTP!$E$15,0,E43-1,1,1)</f>
        <v>4</v>
      </c>
      <c r="G46" s="133" t="s">
        <v>175</v>
      </c>
      <c r="H46" s="135">
        <f ca="1">OFFSET(YTP!$E$75,0,E43-1,1,1)</f>
        <v>0</v>
      </c>
      <c r="I46" s="134" t="s">
        <v>151</v>
      </c>
      <c r="J46" s="311" t="e">
        <f>((100*J43/YTP!$E$66)/7.5)*(J45/10)</f>
        <v>#DIV/0!</v>
      </c>
      <c r="K46" s="725"/>
      <c r="L46" s="728"/>
      <c r="M46" s="486" t="str">
        <f>Score_4_label</f>
        <v>Series 4</v>
      </c>
      <c r="N46" s="431"/>
      <c r="O46" s="486" t="str">
        <f>Score_11_label</f>
        <v>Qualifier</v>
      </c>
      <c r="P46" s="432"/>
      <c r="S46" s="99"/>
      <c r="T46" s="99"/>
      <c r="U46" s="143"/>
      <c r="V46" s="143"/>
      <c r="W46" s="143"/>
      <c r="X46" s="383">
        <f ca="1">OFFSET(YTP!$E$15,0,W43-1,1,1)</f>
        <v>3</v>
      </c>
      <c r="Y46" s="133" t="s">
        <v>175</v>
      </c>
      <c r="Z46" s="135">
        <f ca="1">OFFSET(YTP!$E$75,0,W43-1,1,1)</f>
        <v>0</v>
      </c>
      <c r="AA46" s="134" t="s">
        <v>151</v>
      </c>
      <c r="AB46" s="311" t="e">
        <f>((100*AB43/YTP!$E$66)/7.5)*(AB45/10)</f>
        <v>#DIV/0!</v>
      </c>
      <c r="AC46" s="725"/>
      <c r="AD46" s="728"/>
      <c r="AE46" s="486" t="str">
        <f>Score_4_label</f>
        <v>Series 4</v>
      </c>
      <c r="AF46" s="431"/>
      <c r="AG46" s="486" t="str">
        <f>Score_11_label</f>
        <v>Qualifier</v>
      </c>
      <c r="AH46" s="432"/>
    </row>
    <row r="47" spans="1:35" s="27" customFormat="1" ht="12.75" customHeight="1" x14ac:dyDescent="0.2">
      <c r="A47" s="99"/>
      <c r="B47" s="99"/>
      <c r="C47" s="143"/>
      <c r="D47" s="143"/>
      <c r="E47" s="143"/>
      <c r="F47" s="103"/>
      <c r="G47" s="99"/>
      <c r="H47" s="102"/>
      <c r="I47" s="99"/>
      <c r="J47" s="102"/>
      <c r="K47" s="725"/>
      <c r="L47" s="728"/>
      <c r="M47" s="486" t="str">
        <f>Score_5_label</f>
        <v>Series 5</v>
      </c>
      <c r="N47" s="436"/>
      <c r="O47" s="486">
        <f>Score_12_label</f>
        <v>0</v>
      </c>
      <c r="P47" s="432"/>
      <c r="Q47" s="401"/>
      <c r="S47" s="99"/>
      <c r="T47" s="99"/>
      <c r="U47" s="143"/>
      <c r="V47" s="143"/>
      <c r="W47" s="143"/>
      <c r="X47" s="103"/>
      <c r="Y47" s="99"/>
      <c r="Z47" s="102"/>
      <c r="AA47" s="99"/>
      <c r="AB47" s="102"/>
      <c r="AC47" s="725"/>
      <c r="AD47" s="728"/>
      <c r="AE47" s="486" t="str">
        <f>Score_5_label</f>
        <v>Series 5</v>
      </c>
      <c r="AF47" s="436"/>
      <c r="AG47" s="486">
        <f>Score_12_label</f>
        <v>0</v>
      </c>
      <c r="AH47" s="432"/>
    </row>
    <row r="48" spans="1:35" s="27" customFormat="1" ht="12.75" customHeight="1" x14ac:dyDescent="0.2">
      <c r="A48" s="99"/>
      <c r="B48" s="99"/>
      <c r="C48" s="143"/>
      <c r="D48" s="143"/>
      <c r="E48" s="143"/>
      <c r="F48" s="103"/>
      <c r="G48" s="99"/>
      <c r="H48" s="102"/>
      <c r="I48" s="99"/>
      <c r="J48" s="102"/>
      <c r="K48" s="725"/>
      <c r="L48" s="728"/>
      <c r="M48" s="486" t="str">
        <f>Score_6_label</f>
        <v>Series 6</v>
      </c>
      <c r="N48" s="431"/>
      <c r="O48" s="486">
        <f>Score_13_label</f>
        <v>0</v>
      </c>
      <c r="P48" s="432"/>
      <c r="Q48" s="401"/>
      <c r="S48" s="99"/>
      <c r="T48" s="99"/>
      <c r="U48" s="143"/>
      <c r="V48" s="143"/>
      <c r="W48" s="143"/>
      <c r="X48" s="103"/>
      <c r="Y48" s="99"/>
      <c r="Z48" s="102"/>
      <c r="AA48" s="99"/>
      <c r="AB48" s="102"/>
      <c r="AC48" s="725"/>
      <c r="AD48" s="728"/>
      <c r="AE48" s="486" t="str">
        <f>Score_6_label</f>
        <v>Series 6</v>
      </c>
      <c r="AF48" s="431"/>
      <c r="AG48" s="486">
        <f>Score_13_label</f>
        <v>0</v>
      </c>
      <c r="AH48" s="432"/>
    </row>
    <row r="49" spans="1:35" s="27" customFormat="1" ht="12.75" customHeight="1" thickBot="1" x14ac:dyDescent="0.25">
      <c r="A49" s="99"/>
      <c r="B49" s="99"/>
      <c r="C49" s="143"/>
      <c r="D49" s="143"/>
      <c r="E49" s="143"/>
      <c r="F49" s="103"/>
      <c r="G49" s="99"/>
      <c r="H49" s="102"/>
      <c r="I49" s="99"/>
      <c r="J49" s="102"/>
      <c r="K49" s="726"/>
      <c r="L49" s="729"/>
      <c r="M49" s="487" t="str">
        <f>Score_7_label</f>
        <v>Qualifier</v>
      </c>
      <c r="N49" s="434"/>
      <c r="O49" s="487">
        <f>Score_14_label</f>
        <v>0</v>
      </c>
      <c r="P49" s="435"/>
      <c r="Q49" s="401"/>
      <c r="S49" s="99"/>
      <c r="T49" s="99"/>
      <c r="U49" s="143"/>
      <c r="V49" s="143"/>
      <c r="W49" s="143"/>
      <c r="X49" s="103"/>
      <c r="Y49" s="99"/>
      <c r="Z49" s="102"/>
      <c r="AA49" s="99"/>
      <c r="AB49" s="102"/>
      <c r="AC49" s="726"/>
      <c r="AD49" s="729"/>
      <c r="AE49" s="487" t="str">
        <f>Score_7_label</f>
        <v>Qualifier</v>
      </c>
      <c r="AF49" s="434"/>
      <c r="AG49" s="487">
        <f>Score_14_label</f>
        <v>0</v>
      </c>
      <c r="AH49" s="435"/>
    </row>
    <row r="50" spans="1:35" ht="12.75" customHeight="1" thickBot="1" x14ac:dyDescent="0.25">
      <c r="A50" s="1"/>
      <c r="B50" s="1"/>
      <c r="C50" s="1"/>
      <c r="D50" s="1"/>
      <c r="E50" s="1"/>
      <c r="F50" s="1"/>
      <c r="K50" s="1"/>
      <c r="L50" s="1"/>
      <c r="M50" s="13"/>
      <c r="N50" s="91"/>
      <c r="O50" s="13"/>
      <c r="P50" s="91"/>
      <c r="Q50" s="27"/>
      <c r="R50" s="1"/>
      <c r="S50" s="1"/>
      <c r="T50" s="1"/>
      <c r="U50" s="1"/>
      <c r="V50" s="1"/>
      <c r="W50" s="1"/>
      <c r="X50" s="1"/>
      <c r="AC50" s="1"/>
      <c r="AD50" s="1"/>
      <c r="AE50" s="13"/>
      <c r="AF50" s="91"/>
      <c r="AG50" s="27"/>
    </row>
    <row r="51" spans="1:35" ht="12.75" customHeight="1" thickBot="1" x14ac:dyDescent="0.25">
      <c r="A51" s="748" t="s">
        <v>66</v>
      </c>
      <c r="B51" s="749"/>
      <c r="C51" s="754" t="s">
        <v>150</v>
      </c>
      <c r="D51" s="754"/>
      <c r="E51" s="754"/>
      <c r="F51" s="754"/>
      <c r="G51" s="754"/>
      <c r="H51" s="754"/>
      <c r="I51" s="754"/>
      <c r="J51" s="754"/>
      <c r="K51" s="754"/>
      <c r="L51" s="754"/>
      <c r="M51" s="754"/>
      <c r="N51" s="754"/>
      <c r="O51" s="754"/>
      <c r="P51" s="754"/>
      <c r="Q51" s="755"/>
      <c r="S51" s="748" t="s">
        <v>66</v>
      </c>
      <c r="T51" s="749"/>
      <c r="U51" s="754" t="s">
        <v>150</v>
      </c>
      <c r="V51" s="754"/>
      <c r="W51" s="754"/>
      <c r="X51" s="754"/>
      <c r="Y51" s="754"/>
      <c r="Z51" s="754"/>
      <c r="AA51" s="754"/>
      <c r="AB51" s="754"/>
      <c r="AC51" s="754"/>
      <c r="AD51" s="754"/>
      <c r="AE51" s="754"/>
      <c r="AF51" s="754"/>
      <c r="AG51" s="754"/>
      <c r="AH51" s="754"/>
      <c r="AI51" s="755"/>
    </row>
    <row r="52" spans="1:35" ht="12.75" customHeight="1" x14ac:dyDescent="0.2">
      <c r="A52" s="750"/>
      <c r="B52" s="751"/>
      <c r="C52" s="145" t="s">
        <v>5</v>
      </c>
      <c r="D52" s="759" t="s">
        <v>509</v>
      </c>
      <c r="E52" s="760"/>
      <c r="F52" s="760"/>
      <c r="G52" s="760"/>
      <c r="H52" s="760"/>
      <c r="I52" s="760"/>
      <c r="J52" s="760"/>
      <c r="K52" s="760"/>
      <c r="L52" s="760"/>
      <c r="M52" s="760"/>
      <c r="N52" s="760"/>
      <c r="O52" s="760"/>
      <c r="P52" s="760"/>
      <c r="Q52" s="761"/>
      <c r="S52" s="750"/>
      <c r="T52" s="751"/>
      <c r="U52" s="145" t="s">
        <v>5</v>
      </c>
      <c r="V52" s="759" t="s">
        <v>474</v>
      </c>
      <c r="W52" s="760"/>
      <c r="X52" s="760"/>
      <c r="Y52" s="760"/>
      <c r="Z52" s="760"/>
      <c r="AA52" s="760"/>
      <c r="AB52" s="760"/>
      <c r="AC52" s="760"/>
      <c r="AD52" s="760"/>
      <c r="AE52" s="760"/>
      <c r="AF52" s="760"/>
      <c r="AG52" s="760"/>
      <c r="AH52" s="760"/>
      <c r="AI52" s="761"/>
    </row>
    <row r="53" spans="1:35" ht="12.75" customHeight="1" x14ac:dyDescent="0.2">
      <c r="A53" s="750"/>
      <c r="B53" s="751"/>
      <c r="C53" s="146" t="s">
        <v>4</v>
      </c>
      <c r="D53" s="756" t="s">
        <v>467</v>
      </c>
      <c r="E53" s="757"/>
      <c r="F53" s="757"/>
      <c r="G53" s="757"/>
      <c r="H53" s="757"/>
      <c r="I53" s="757"/>
      <c r="J53" s="757"/>
      <c r="K53" s="757"/>
      <c r="L53" s="757"/>
      <c r="M53" s="757"/>
      <c r="N53" s="757"/>
      <c r="O53" s="757"/>
      <c r="P53" s="757"/>
      <c r="Q53" s="758"/>
      <c r="S53" s="750"/>
      <c r="T53" s="751"/>
      <c r="U53" s="146" t="s">
        <v>4</v>
      </c>
      <c r="V53" s="756" t="s">
        <v>467</v>
      </c>
      <c r="W53" s="757"/>
      <c r="X53" s="757"/>
      <c r="Y53" s="757"/>
      <c r="Z53" s="757"/>
      <c r="AA53" s="757"/>
      <c r="AB53" s="757"/>
      <c r="AC53" s="757"/>
      <c r="AD53" s="757"/>
      <c r="AE53" s="757"/>
      <c r="AF53" s="757"/>
      <c r="AG53" s="757"/>
      <c r="AH53" s="757"/>
      <c r="AI53" s="758"/>
    </row>
    <row r="54" spans="1:35" ht="12.75" customHeight="1" x14ac:dyDescent="0.2">
      <c r="A54" s="750"/>
      <c r="B54" s="751"/>
      <c r="C54" s="146" t="s">
        <v>3</v>
      </c>
      <c r="D54" s="756" t="s">
        <v>468</v>
      </c>
      <c r="E54" s="757"/>
      <c r="F54" s="757"/>
      <c r="G54" s="757"/>
      <c r="H54" s="757"/>
      <c r="I54" s="757"/>
      <c r="J54" s="757"/>
      <c r="K54" s="757"/>
      <c r="L54" s="757"/>
      <c r="M54" s="757"/>
      <c r="N54" s="757"/>
      <c r="O54" s="757"/>
      <c r="P54" s="757"/>
      <c r="Q54" s="758"/>
      <c r="S54" s="750"/>
      <c r="T54" s="751"/>
      <c r="U54" s="146" t="s">
        <v>3</v>
      </c>
      <c r="V54" s="756" t="s">
        <v>468</v>
      </c>
      <c r="W54" s="757"/>
      <c r="X54" s="757"/>
      <c r="Y54" s="757"/>
      <c r="Z54" s="757"/>
      <c r="AA54" s="757"/>
      <c r="AB54" s="757"/>
      <c r="AC54" s="757"/>
      <c r="AD54" s="757"/>
      <c r="AE54" s="757"/>
      <c r="AF54" s="757"/>
      <c r="AG54" s="757"/>
      <c r="AH54" s="757"/>
      <c r="AI54" s="758"/>
    </row>
    <row r="55" spans="1:35" ht="12.75" customHeight="1" x14ac:dyDescent="0.2">
      <c r="A55" s="750"/>
      <c r="B55" s="751"/>
      <c r="C55" s="147" t="s">
        <v>6</v>
      </c>
      <c r="D55" s="756" t="s">
        <v>472</v>
      </c>
      <c r="E55" s="757"/>
      <c r="F55" s="757"/>
      <c r="G55" s="757"/>
      <c r="H55" s="757"/>
      <c r="I55" s="757"/>
      <c r="J55" s="757"/>
      <c r="K55" s="757"/>
      <c r="L55" s="757"/>
      <c r="M55" s="757"/>
      <c r="N55" s="757"/>
      <c r="O55" s="757"/>
      <c r="P55" s="757"/>
      <c r="Q55" s="758"/>
      <c r="S55" s="750"/>
      <c r="T55" s="751"/>
      <c r="U55" s="147" t="s">
        <v>6</v>
      </c>
      <c r="V55" s="756" t="s">
        <v>471</v>
      </c>
      <c r="W55" s="757"/>
      <c r="X55" s="757"/>
      <c r="Y55" s="757"/>
      <c r="Z55" s="757"/>
      <c r="AA55" s="757"/>
      <c r="AB55" s="757"/>
      <c r="AC55" s="757"/>
      <c r="AD55" s="757"/>
      <c r="AE55" s="757"/>
      <c r="AF55" s="757"/>
      <c r="AG55" s="757"/>
      <c r="AH55" s="757"/>
      <c r="AI55" s="758"/>
    </row>
    <row r="56" spans="1:35" ht="12.75" customHeight="1" thickBot="1" x14ac:dyDescent="0.25">
      <c r="A56" s="752"/>
      <c r="B56" s="753"/>
      <c r="C56" s="148" t="s">
        <v>37</v>
      </c>
      <c r="D56" s="735"/>
      <c r="E56" s="736"/>
      <c r="F56" s="736"/>
      <c r="G56" s="736"/>
      <c r="H56" s="736"/>
      <c r="I56" s="736"/>
      <c r="J56" s="736"/>
      <c r="K56" s="736"/>
      <c r="L56" s="736"/>
      <c r="M56" s="736"/>
      <c r="N56" s="736"/>
      <c r="O56" s="736"/>
      <c r="P56" s="736"/>
      <c r="Q56" s="737"/>
      <c r="S56" s="752"/>
      <c r="T56" s="753"/>
      <c r="U56" s="148" t="s">
        <v>37</v>
      </c>
      <c r="V56" s="735" t="s">
        <v>470</v>
      </c>
      <c r="W56" s="736"/>
      <c r="X56" s="736"/>
      <c r="Y56" s="736"/>
      <c r="Z56" s="736"/>
      <c r="AA56" s="736"/>
      <c r="AB56" s="736"/>
      <c r="AC56" s="736"/>
      <c r="AD56" s="736"/>
      <c r="AE56" s="736"/>
      <c r="AF56" s="736"/>
      <c r="AG56" s="736"/>
      <c r="AH56" s="736"/>
      <c r="AI56" s="737"/>
    </row>
    <row r="57" spans="1:35" ht="12.75" customHeight="1" thickBot="1" x14ac:dyDescent="0.25">
      <c r="A57" s="1"/>
      <c r="B57" s="1"/>
      <c r="C57" s="1"/>
      <c r="D57" s="1"/>
      <c r="E57" s="1"/>
      <c r="F57" s="1"/>
      <c r="G57" s="1"/>
      <c r="H57" s="1"/>
      <c r="I57" s="1"/>
      <c r="J57" s="1"/>
      <c r="K57" s="1"/>
      <c r="L57" s="1"/>
      <c r="M57" s="1"/>
      <c r="N57" s="13"/>
      <c r="O57" s="1"/>
      <c r="P57" s="13"/>
      <c r="Q57" s="114"/>
      <c r="S57" s="1"/>
      <c r="T57" s="1"/>
      <c r="U57" s="1"/>
      <c r="V57" s="1"/>
      <c r="W57" s="1"/>
      <c r="X57" s="1"/>
      <c r="Y57" s="1"/>
      <c r="Z57" s="1"/>
      <c r="AA57" s="1"/>
      <c r="AB57" s="1"/>
      <c r="AC57" s="1"/>
      <c r="AD57" s="1"/>
      <c r="AE57" s="1"/>
      <c r="AF57" s="13"/>
      <c r="AG57" s="114"/>
    </row>
    <row r="58" spans="1:35" ht="12.75" customHeight="1" thickBot="1" x14ac:dyDescent="0.25">
      <c r="A58" s="738"/>
      <c r="B58" s="739"/>
      <c r="C58" s="742" t="s">
        <v>5</v>
      </c>
      <c r="D58" s="743"/>
      <c r="E58" s="744"/>
      <c r="F58" s="745"/>
      <c r="G58" s="742" t="s">
        <v>4</v>
      </c>
      <c r="H58" s="743"/>
      <c r="I58" s="744"/>
      <c r="J58" s="745"/>
      <c r="K58" s="730" t="s">
        <v>3</v>
      </c>
      <c r="L58" s="731"/>
      <c r="M58" s="730" t="s">
        <v>6</v>
      </c>
      <c r="N58" s="731"/>
      <c r="O58" s="730" t="s">
        <v>171</v>
      </c>
      <c r="P58" s="731"/>
      <c r="Q58" s="746" t="s">
        <v>173</v>
      </c>
      <c r="R58" s="296" t="s">
        <v>104</v>
      </c>
      <c r="S58" s="738"/>
      <c r="T58" s="739"/>
      <c r="U58" s="742" t="s">
        <v>5</v>
      </c>
      <c r="V58" s="743"/>
      <c r="W58" s="744"/>
      <c r="X58" s="745"/>
      <c r="Y58" s="742" t="s">
        <v>4</v>
      </c>
      <c r="Z58" s="743"/>
      <c r="AA58" s="744"/>
      <c r="AB58" s="745"/>
      <c r="AC58" s="730" t="s">
        <v>3</v>
      </c>
      <c r="AD58" s="731"/>
      <c r="AE58" s="730" t="s">
        <v>6</v>
      </c>
      <c r="AF58" s="731"/>
      <c r="AG58" s="730" t="s">
        <v>171</v>
      </c>
      <c r="AH58" s="731"/>
      <c r="AI58" s="746" t="s">
        <v>173</v>
      </c>
    </row>
    <row r="59" spans="1:35" ht="26.1" customHeight="1" thickBot="1" x14ac:dyDescent="0.25">
      <c r="A59" s="740"/>
      <c r="B59" s="741"/>
      <c r="C59" s="291" t="s">
        <v>154</v>
      </c>
      <c r="D59" s="295" t="s">
        <v>157</v>
      </c>
      <c r="E59" s="292" t="s">
        <v>155</v>
      </c>
      <c r="F59" s="295" t="s">
        <v>157</v>
      </c>
      <c r="G59" s="291" t="s">
        <v>154</v>
      </c>
      <c r="H59" s="293" t="s">
        <v>157</v>
      </c>
      <c r="I59" s="292" t="s">
        <v>155</v>
      </c>
      <c r="J59" s="295" t="s">
        <v>157</v>
      </c>
      <c r="K59" s="291" t="s">
        <v>154</v>
      </c>
      <c r="L59" s="294" t="s">
        <v>155</v>
      </c>
      <c r="M59" s="291" t="s">
        <v>154</v>
      </c>
      <c r="N59" s="294" t="s">
        <v>155</v>
      </c>
      <c r="O59" s="291" t="s">
        <v>154</v>
      </c>
      <c r="P59" s="294" t="s">
        <v>155</v>
      </c>
      <c r="Q59" s="747"/>
      <c r="R59" s="296"/>
      <c r="S59" s="740"/>
      <c r="T59" s="741"/>
      <c r="U59" s="291" t="s">
        <v>154</v>
      </c>
      <c r="V59" s="295" t="s">
        <v>157</v>
      </c>
      <c r="W59" s="292" t="s">
        <v>155</v>
      </c>
      <c r="X59" s="295" t="s">
        <v>157</v>
      </c>
      <c r="Y59" s="291" t="s">
        <v>154</v>
      </c>
      <c r="Z59" s="293" t="s">
        <v>157</v>
      </c>
      <c r="AA59" s="292" t="s">
        <v>155</v>
      </c>
      <c r="AB59" s="295" t="s">
        <v>157</v>
      </c>
      <c r="AC59" s="291" t="s">
        <v>154</v>
      </c>
      <c r="AD59" s="294" t="s">
        <v>155</v>
      </c>
      <c r="AE59" s="291" t="s">
        <v>154</v>
      </c>
      <c r="AF59" s="294" t="s">
        <v>155</v>
      </c>
      <c r="AG59" s="291" t="s">
        <v>154</v>
      </c>
      <c r="AH59" s="294" t="s">
        <v>155</v>
      </c>
      <c r="AI59" s="747"/>
    </row>
    <row r="60" spans="1:35" ht="12.75" customHeight="1" x14ac:dyDescent="0.2">
      <c r="A60" s="732" t="s">
        <v>15</v>
      </c>
      <c r="B60" s="423" t="str">
        <f>$B$19</f>
        <v>Mor</v>
      </c>
      <c r="C60" s="278"/>
      <c r="D60" s="285"/>
      <c r="E60" s="303"/>
      <c r="F60" s="304"/>
      <c r="G60" s="279"/>
      <c r="H60" s="288"/>
      <c r="I60" s="303"/>
      <c r="J60" s="304"/>
      <c r="K60" s="278"/>
      <c r="L60" s="297"/>
      <c r="M60" s="278"/>
      <c r="N60" s="297"/>
      <c r="O60" s="278"/>
      <c r="P60" s="297"/>
      <c r="Q60" s="298"/>
      <c r="S60" s="732" t="s">
        <v>15</v>
      </c>
      <c r="T60" s="423" t="str">
        <f>$B$19</f>
        <v>Mor</v>
      </c>
      <c r="U60" s="278"/>
      <c r="V60" s="285"/>
      <c r="W60" s="303"/>
      <c r="X60" s="304"/>
      <c r="Y60" s="279"/>
      <c r="Z60" s="288"/>
      <c r="AA60" s="303"/>
      <c r="AB60" s="304"/>
      <c r="AC60" s="278">
        <v>1.5</v>
      </c>
      <c r="AD60" s="297"/>
      <c r="AE60" s="278"/>
      <c r="AF60" s="297"/>
      <c r="AG60" s="278"/>
      <c r="AH60" s="297"/>
      <c r="AI60" s="298"/>
    </row>
    <row r="61" spans="1:35" ht="12.75" customHeight="1" x14ac:dyDescent="0.2">
      <c r="A61" s="733"/>
      <c r="B61" s="424" t="str">
        <f>$B$20</f>
        <v>Aft</v>
      </c>
      <c r="C61" s="411"/>
      <c r="D61" s="412"/>
      <c r="E61" s="413"/>
      <c r="F61" s="414"/>
      <c r="G61" s="415"/>
      <c r="H61" s="416"/>
      <c r="I61" s="413"/>
      <c r="J61" s="414"/>
      <c r="K61" s="411"/>
      <c r="L61" s="417"/>
      <c r="M61" s="411"/>
      <c r="N61" s="417"/>
      <c r="O61" s="411"/>
      <c r="P61" s="417"/>
      <c r="Q61" s="418"/>
      <c r="S61" s="733"/>
      <c r="T61" s="424" t="str">
        <f>$B$20</f>
        <v>Aft</v>
      </c>
      <c r="U61" s="411"/>
      <c r="V61" s="412"/>
      <c r="W61" s="413"/>
      <c r="X61" s="414"/>
      <c r="Y61" s="415"/>
      <c r="Z61" s="416"/>
      <c r="AA61" s="413"/>
      <c r="AB61" s="414"/>
      <c r="AC61" s="403"/>
      <c r="AD61" s="417"/>
      <c r="AE61" s="411"/>
      <c r="AF61" s="417"/>
      <c r="AG61" s="411"/>
      <c r="AH61" s="417"/>
      <c r="AI61" s="418"/>
    </row>
    <row r="62" spans="1:35" ht="12.75" customHeight="1" thickBot="1" x14ac:dyDescent="0.25">
      <c r="A62" s="734"/>
      <c r="B62" s="425" t="str">
        <f>$B$21</f>
        <v>Evn</v>
      </c>
      <c r="C62" s="280">
        <v>1</v>
      </c>
      <c r="D62" s="286">
        <v>40</v>
      </c>
      <c r="E62" s="305"/>
      <c r="F62" s="306"/>
      <c r="G62" s="280">
        <v>0.5</v>
      </c>
      <c r="H62" s="286">
        <v>30</v>
      </c>
      <c r="I62" s="305"/>
      <c r="J62" s="306"/>
      <c r="K62" s="280"/>
      <c r="L62" s="299"/>
      <c r="M62" s="280">
        <v>0.25</v>
      </c>
      <c r="N62" s="299"/>
      <c r="O62" s="280"/>
      <c r="P62" s="299"/>
      <c r="Q62" s="300"/>
      <c r="S62" s="734"/>
      <c r="T62" s="425" t="str">
        <f>$B$21</f>
        <v>Evn</v>
      </c>
      <c r="U62" s="280">
        <v>2.5</v>
      </c>
      <c r="V62" s="286"/>
      <c r="W62" s="305"/>
      <c r="X62" s="306"/>
      <c r="Y62" s="281">
        <v>1</v>
      </c>
      <c r="Z62" s="289"/>
      <c r="AA62" s="305"/>
      <c r="AB62" s="306"/>
      <c r="AC62" s="282"/>
      <c r="AD62" s="299"/>
      <c r="AE62" s="280"/>
      <c r="AF62" s="299"/>
      <c r="AG62" s="280"/>
      <c r="AH62" s="299"/>
      <c r="AI62" s="300"/>
    </row>
    <row r="63" spans="1:35" ht="12.75" customHeight="1" x14ac:dyDescent="0.2">
      <c r="A63" s="732" t="s">
        <v>40</v>
      </c>
      <c r="B63" s="423" t="str">
        <f>$B$19</f>
        <v>Mor</v>
      </c>
      <c r="C63" s="278"/>
      <c r="D63" s="285"/>
      <c r="E63" s="303"/>
      <c r="F63" s="304"/>
      <c r="G63" s="278"/>
      <c r="H63" s="285"/>
      <c r="I63" s="303"/>
      <c r="J63" s="304"/>
      <c r="K63" s="278">
        <v>1.5</v>
      </c>
      <c r="L63" s="297"/>
      <c r="M63" s="278"/>
      <c r="N63" s="297"/>
      <c r="O63" s="278"/>
      <c r="P63" s="297"/>
      <c r="Q63" s="298"/>
      <c r="S63" s="732" t="s">
        <v>40</v>
      </c>
      <c r="T63" s="423" t="str">
        <f>$B$19</f>
        <v>Mor</v>
      </c>
      <c r="U63" s="278"/>
      <c r="V63" s="285"/>
      <c r="W63" s="303"/>
      <c r="X63" s="304"/>
      <c r="Y63" s="279"/>
      <c r="Z63" s="288"/>
      <c r="AA63" s="303"/>
      <c r="AB63" s="304"/>
      <c r="AC63" s="278">
        <v>1.25</v>
      </c>
      <c r="AD63" s="297"/>
      <c r="AE63" s="278"/>
      <c r="AF63" s="297"/>
      <c r="AG63" s="278"/>
      <c r="AH63" s="297"/>
      <c r="AI63" s="298"/>
    </row>
    <row r="64" spans="1:35" ht="12.75" customHeight="1" x14ac:dyDescent="0.2">
      <c r="A64" s="733"/>
      <c r="B64" s="424" t="str">
        <f>$B$20</f>
        <v>Aft</v>
      </c>
      <c r="C64" s="411"/>
      <c r="D64" s="412"/>
      <c r="E64" s="413"/>
      <c r="F64" s="414"/>
      <c r="G64" s="411"/>
      <c r="H64" s="412"/>
      <c r="I64" s="405"/>
      <c r="J64" s="406"/>
      <c r="K64" s="403"/>
      <c r="L64" s="409"/>
      <c r="M64" s="403"/>
      <c r="N64" s="409"/>
      <c r="O64" s="403"/>
      <c r="P64" s="409"/>
      <c r="Q64" s="410"/>
      <c r="S64" s="733"/>
      <c r="T64" s="424" t="str">
        <f>$B$20</f>
        <v>Aft</v>
      </c>
      <c r="U64" s="403"/>
      <c r="V64" s="404"/>
      <c r="W64" s="405"/>
      <c r="X64" s="406"/>
      <c r="Y64" s="407"/>
      <c r="Z64" s="408"/>
      <c r="AA64" s="405"/>
      <c r="AB64" s="406"/>
      <c r="AC64" s="403"/>
      <c r="AD64" s="409"/>
      <c r="AE64" s="403"/>
      <c r="AF64" s="409"/>
      <c r="AG64" s="403"/>
      <c r="AH64" s="409"/>
      <c r="AI64" s="410"/>
    </row>
    <row r="65" spans="1:35" ht="12.75" customHeight="1" thickBot="1" x14ac:dyDescent="0.25">
      <c r="A65" s="734"/>
      <c r="B65" s="425" t="str">
        <f>$B$21</f>
        <v>Evn</v>
      </c>
      <c r="C65" s="280">
        <v>1</v>
      </c>
      <c r="D65" s="286">
        <v>40</v>
      </c>
      <c r="E65" s="305"/>
      <c r="F65" s="306"/>
      <c r="G65" s="280">
        <v>0.5</v>
      </c>
      <c r="H65" s="286">
        <v>30</v>
      </c>
      <c r="I65" s="307"/>
      <c r="J65" s="308"/>
      <c r="K65" s="282"/>
      <c r="L65" s="301"/>
      <c r="M65" s="282">
        <v>0.25</v>
      </c>
      <c r="N65" s="301"/>
      <c r="O65" s="282"/>
      <c r="P65" s="301"/>
      <c r="Q65" s="302"/>
      <c r="S65" s="734"/>
      <c r="T65" s="425" t="str">
        <f>$B$21</f>
        <v>Evn</v>
      </c>
      <c r="U65" s="282"/>
      <c r="V65" s="287"/>
      <c r="W65" s="307"/>
      <c r="X65" s="308"/>
      <c r="Y65" s="283"/>
      <c r="Z65" s="290"/>
      <c r="AA65" s="307"/>
      <c r="AB65" s="308"/>
      <c r="AC65" s="282"/>
      <c r="AD65" s="301"/>
      <c r="AE65" s="282"/>
      <c r="AF65" s="301"/>
      <c r="AG65" s="282"/>
      <c r="AH65" s="301"/>
      <c r="AI65" s="302"/>
    </row>
    <row r="66" spans="1:35" ht="12.75" customHeight="1" x14ac:dyDescent="0.2">
      <c r="A66" s="732" t="s">
        <v>41</v>
      </c>
      <c r="B66" s="423" t="str">
        <f>$B$19</f>
        <v>Mor</v>
      </c>
      <c r="C66" s="278"/>
      <c r="D66" s="285"/>
      <c r="E66" s="303"/>
      <c r="F66" s="304"/>
      <c r="G66" s="279"/>
      <c r="H66" s="288"/>
      <c r="I66" s="303"/>
      <c r="J66" s="304"/>
      <c r="K66" s="278"/>
      <c r="L66" s="297"/>
      <c r="M66" s="278"/>
      <c r="N66" s="297"/>
      <c r="O66" s="278"/>
      <c r="P66" s="297"/>
      <c r="Q66" s="298"/>
      <c r="S66" s="732" t="s">
        <v>41</v>
      </c>
      <c r="T66" s="423" t="str">
        <f>$B$19</f>
        <v>Mor</v>
      </c>
      <c r="U66" s="278"/>
      <c r="V66" s="285"/>
      <c r="W66" s="303"/>
      <c r="X66" s="304"/>
      <c r="Y66" s="279"/>
      <c r="Z66" s="288"/>
      <c r="AA66" s="303"/>
      <c r="AB66" s="304"/>
      <c r="AC66" s="278"/>
      <c r="AD66" s="297"/>
      <c r="AE66" s="278"/>
      <c r="AF66" s="297"/>
      <c r="AG66" s="278"/>
      <c r="AH66" s="297"/>
      <c r="AI66" s="298"/>
    </row>
    <row r="67" spans="1:35" ht="12.75" customHeight="1" x14ac:dyDescent="0.2">
      <c r="A67" s="733"/>
      <c r="B67" s="424" t="str">
        <f>$B$20</f>
        <v>Aft</v>
      </c>
      <c r="C67" s="411"/>
      <c r="D67" s="412"/>
      <c r="E67" s="413"/>
      <c r="F67" s="414"/>
      <c r="G67" s="415"/>
      <c r="H67" s="416"/>
      <c r="I67" s="405"/>
      <c r="J67" s="406"/>
      <c r="K67" s="403"/>
      <c r="L67" s="409"/>
      <c r="M67" s="403"/>
      <c r="N67" s="409"/>
      <c r="O67" s="403"/>
      <c r="P67" s="409"/>
      <c r="Q67" s="410"/>
      <c r="S67" s="733"/>
      <c r="T67" s="424" t="str">
        <f>$B$20</f>
        <v>Aft</v>
      </c>
      <c r="U67" s="403"/>
      <c r="V67" s="404"/>
      <c r="W67" s="405"/>
      <c r="X67" s="406"/>
      <c r="Y67" s="407"/>
      <c r="Z67" s="408"/>
      <c r="AA67" s="405"/>
      <c r="AB67" s="406"/>
      <c r="AC67" s="403"/>
      <c r="AD67" s="409"/>
      <c r="AE67" s="403"/>
      <c r="AF67" s="409"/>
      <c r="AG67" s="403"/>
      <c r="AH67" s="409"/>
      <c r="AI67" s="410"/>
    </row>
    <row r="68" spans="1:35" ht="12.75" customHeight="1" thickBot="1" x14ac:dyDescent="0.25">
      <c r="A68" s="734"/>
      <c r="B68" s="425" t="str">
        <f>$B$21</f>
        <v>Evn</v>
      </c>
      <c r="C68" s="280">
        <v>1</v>
      </c>
      <c r="D68" s="286">
        <v>40</v>
      </c>
      <c r="E68" s="305"/>
      <c r="F68" s="306"/>
      <c r="G68" s="280">
        <v>0.5</v>
      </c>
      <c r="H68" s="286">
        <v>30</v>
      </c>
      <c r="I68" s="307"/>
      <c r="J68" s="308"/>
      <c r="K68" s="282"/>
      <c r="L68" s="301"/>
      <c r="M68" s="282">
        <v>0.25</v>
      </c>
      <c r="N68" s="301"/>
      <c r="O68" s="282"/>
      <c r="P68" s="301"/>
      <c r="Q68" s="302"/>
      <c r="S68" s="734"/>
      <c r="T68" s="425" t="str">
        <f>$B$21</f>
        <v>Evn</v>
      </c>
      <c r="U68" s="282"/>
      <c r="V68" s="287"/>
      <c r="W68" s="307"/>
      <c r="X68" s="308"/>
      <c r="Y68" s="283"/>
      <c r="Z68" s="290"/>
      <c r="AA68" s="307"/>
      <c r="AB68" s="308"/>
      <c r="AC68" s="282"/>
      <c r="AD68" s="301"/>
      <c r="AE68" s="282"/>
      <c r="AF68" s="301"/>
      <c r="AG68" s="282"/>
      <c r="AH68" s="301"/>
      <c r="AI68" s="302"/>
    </row>
    <row r="69" spans="1:35" ht="12.75" customHeight="1" x14ac:dyDescent="0.2">
      <c r="A69" s="732" t="s">
        <v>68</v>
      </c>
      <c r="B69" s="423" t="str">
        <f>$B$19</f>
        <v>Mor</v>
      </c>
      <c r="C69" s="278"/>
      <c r="D69" s="285"/>
      <c r="E69" s="303"/>
      <c r="F69" s="304"/>
      <c r="G69" s="279"/>
      <c r="H69" s="288"/>
      <c r="I69" s="303"/>
      <c r="J69" s="304"/>
      <c r="K69" s="278">
        <v>1.25</v>
      </c>
      <c r="L69" s="297"/>
      <c r="M69" s="278"/>
      <c r="N69" s="297"/>
      <c r="O69" s="278"/>
      <c r="P69" s="297"/>
      <c r="Q69" s="298"/>
      <c r="S69" s="732" t="s">
        <v>68</v>
      </c>
      <c r="T69" s="423" t="str">
        <f>$B$19</f>
        <v>Mor</v>
      </c>
      <c r="U69" s="278"/>
      <c r="V69" s="285"/>
      <c r="W69" s="303"/>
      <c r="X69" s="304"/>
      <c r="Y69" s="279"/>
      <c r="Z69" s="288"/>
      <c r="AA69" s="303"/>
      <c r="AB69" s="304"/>
      <c r="AC69" s="278">
        <v>2</v>
      </c>
      <c r="AD69" s="297"/>
      <c r="AE69" s="278"/>
      <c r="AF69" s="297"/>
      <c r="AG69" s="278"/>
      <c r="AH69" s="297"/>
      <c r="AI69" s="298"/>
    </row>
    <row r="70" spans="1:35" ht="12.75" customHeight="1" x14ac:dyDescent="0.2">
      <c r="A70" s="733"/>
      <c r="B70" s="424" t="str">
        <f>$B$20</f>
        <v>Aft</v>
      </c>
      <c r="C70" s="411"/>
      <c r="D70" s="412"/>
      <c r="E70" s="413"/>
      <c r="F70" s="414"/>
      <c r="G70" s="415"/>
      <c r="H70" s="416"/>
      <c r="I70" s="405"/>
      <c r="J70" s="406"/>
      <c r="K70" s="403"/>
      <c r="L70" s="409"/>
      <c r="M70" s="403"/>
      <c r="N70" s="409"/>
      <c r="O70" s="403"/>
      <c r="P70" s="409"/>
      <c r="Q70" s="410"/>
      <c r="S70" s="733"/>
      <c r="T70" s="424" t="str">
        <f>$B$20</f>
        <v>Aft</v>
      </c>
      <c r="U70" s="403"/>
      <c r="V70" s="404"/>
      <c r="W70" s="405"/>
      <c r="X70" s="406"/>
      <c r="Y70" s="407"/>
      <c r="Z70" s="408"/>
      <c r="AA70" s="405"/>
      <c r="AB70" s="406"/>
      <c r="AC70" s="403"/>
      <c r="AD70" s="409"/>
      <c r="AE70" s="403"/>
      <c r="AF70" s="409"/>
      <c r="AG70" s="403"/>
      <c r="AH70" s="409"/>
      <c r="AI70" s="410"/>
    </row>
    <row r="71" spans="1:35" ht="13.5" thickBot="1" x14ac:dyDescent="0.25">
      <c r="A71" s="734"/>
      <c r="B71" s="425" t="str">
        <f>$B$21</f>
        <v>Evn</v>
      </c>
      <c r="C71" s="280">
        <v>1</v>
      </c>
      <c r="D71" s="286">
        <v>40</v>
      </c>
      <c r="E71" s="305"/>
      <c r="F71" s="306"/>
      <c r="G71" s="280">
        <v>0.5</v>
      </c>
      <c r="H71" s="286">
        <v>30</v>
      </c>
      <c r="I71" s="307"/>
      <c r="J71" s="308"/>
      <c r="K71" s="282"/>
      <c r="L71" s="301"/>
      <c r="M71" s="282">
        <v>0.25</v>
      </c>
      <c r="N71" s="301"/>
      <c r="O71" s="282"/>
      <c r="P71" s="301"/>
      <c r="Q71" s="302"/>
      <c r="S71" s="734"/>
      <c r="T71" s="425" t="str">
        <f>$B$21</f>
        <v>Evn</v>
      </c>
      <c r="U71" s="282">
        <v>2.5</v>
      </c>
      <c r="V71" s="287"/>
      <c r="W71" s="307"/>
      <c r="X71" s="308"/>
      <c r="Y71" s="283">
        <v>1</v>
      </c>
      <c r="Z71" s="290"/>
      <c r="AA71" s="307"/>
      <c r="AB71" s="308"/>
      <c r="AC71" s="282"/>
      <c r="AD71" s="301"/>
      <c r="AE71" s="282"/>
      <c r="AF71" s="301"/>
      <c r="AG71" s="282"/>
      <c r="AH71" s="301"/>
      <c r="AI71" s="302"/>
    </row>
    <row r="72" spans="1:35" x14ac:dyDescent="0.2">
      <c r="A72" s="732" t="s">
        <v>42</v>
      </c>
      <c r="B72" s="423" t="str">
        <f>$B$19</f>
        <v>Mor</v>
      </c>
      <c r="C72" s="278"/>
      <c r="D72" s="285"/>
      <c r="E72" s="303"/>
      <c r="F72" s="304"/>
      <c r="G72" s="279"/>
      <c r="H72" s="288"/>
      <c r="I72" s="303"/>
      <c r="J72" s="304"/>
      <c r="K72" s="278"/>
      <c r="L72" s="297"/>
      <c r="M72" s="278"/>
      <c r="N72" s="297"/>
      <c r="O72" s="278"/>
      <c r="P72" s="297"/>
      <c r="Q72" s="298"/>
      <c r="S72" s="732" t="s">
        <v>42</v>
      </c>
      <c r="T72" s="423" t="str">
        <f>$B$19</f>
        <v>Mor</v>
      </c>
      <c r="U72" s="278"/>
      <c r="V72" s="285"/>
      <c r="W72" s="303"/>
      <c r="X72" s="304"/>
      <c r="Y72" s="279"/>
      <c r="Z72" s="288"/>
      <c r="AA72" s="303"/>
      <c r="AB72" s="304"/>
      <c r="AC72" s="278"/>
      <c r="AD72" s="297"/>
      <c r="AE72" s="278"/>
      <c r="AF72" s="297"/>
      <c r="AG72" s="278"/>
      <c r="AH72" s="297"/>
      <c r="AI72" s="298"/>
    </row>
    <row r="73" spans="1:35" x14ac:dyDescent="0.2">
      <c r="A73" s="733"/>
      <c r="B73" s="424" t="str">
        <f>$B$20</f>
        <v>Aft</v>
      </c>
      <c r="C73" s="403"/>
      <c r="D73" s="404"/>
      <c r="E73" s="405"/>
      <c r="F73" s="406"/>
      <c r="G73" s="407"/>
      <c r="H73" s="408"/>
      <c r="I73" s="405"/>
      <c r="J73" s="406"/>
      <c r="K73" s="403"/>
      <c r="L73" s="409"/>
      <c r="M73" s="403"/>
      <c r="N73" s="409"/>
      <c r="O73" s="403"/>
      <c r="P73" s="409"/>
      <c r="Q73" s="410"/>
      <c r="S73" s="733"/>
      <c r="T73" s="424" t="str">
        <f>$B$20</f>
        <v>Aft</v>
      </c>
      <c r="U73" s="403"/>
      <c r="V73" s="404"/>
      <c r="W73" s="405"/>
      <c r="X73" s="406"/>
      <c r="Y73" s="407"/>
      <c r="Z73" s="408"/>
      <c r="AA73" s="405"/>
      <c r="AB73" s="406"/>
      <c r="AC73" s="403"/>
      <c r="AD73" s="409"/>
      <c r="AE73" s="403"/>
      <c r="AF73" s="409"/>
      <c r="AG73" s="403"/>
      <c r="AH73" s="409"/>
      <c r="AI73" s="410"/>
    </row>
    <row r="74" spans="1:35" ht="13.5" thickBot="1" x14ac:dyDescent="0.25">
      <c r="A74" s="734"/>
      <c r="B74" s="425" t="str">
        <f>$B$21</f>
        <v>Evn</v>
      </c>
      <c r="C74" s="282" t="s">
        <v>455</v>
      </c>
      <c r="D74" s="287"/>
      <c r="E74" s="307"/>
      <c r="F74" s="308"/>
      <c r="G74" s="283"/>
      <c r="H74" s="290"/>
      <c r="I74" s="307"/>
      <c r="J74" s="308"/>
      <c r="K74" s="282">
        <v>2</v>
      </c>
      <c r="L74" s="301"/>
      <c r="M74" s="282"/>
      <c r="N74" s="301"/>
      <c r="O74" s="282"/>
      <c r="P74" s="301"/>
      <c r="Q74" s="302"/>
      <c r="S74" s="734"/>
      <c r="T74" s="425" t="str">
        <f>$B$21</f>
        <v>Evn</v>
      </c>
      <c r="U74" s="282"/>
      <c r="V74" s="287"/>
      <c r="W74" s="307"/>
      <c r="X74" s="308"/>
      <c r="Y74" s="283"/>
      <c r="Z74" s="290"/>
      <c r="AA74" s="307"/>
      <c r="AB74" s="308"/>
      <c r="AC74" s="282"/>
      <c r="AD74" s="301"/>
      <c r="AE74" s="282"/>
      <c r="AF74" s="301"/>
      <c r="AG74" s="282"/>
      <c r="AH74" s="301"/>
      <c r="AI74" s="302"/>
    </row>
    <row r="75" spans="1:35" x14ac:dyDescent="0.2">
      <c r="A75" s="732" t="s">
        <v>43</v>
      </c>
      <c r="B75" s="423" t="str">
        <f>$B$19</f>
        <v>Mor</v>
      </c>
      <c r="C75" s="278">
        <v>3</v>
      </c>
      <c r="D75" s="285">
        <v>150</v>
      </c>
      <c r="E75" s="303"/>
      <c r="F75" s="304"/>
      <c r="G75" s="279"/>
      <c r="H75" s="288"/>
      <c r="I75" s="303"/>
      <c r="J75" s="304"/>
      <c r="K75" s="278"/>
      <c r="L75" s="297"/>
      <c r="M75" s="278"/>
      <c r="N75" s="297"/>
      <c r="O75" s="278"/>
      <c r="P75" s="297"/>
      <c r="Q75" s="298"/>
      <c r="S75" s="732" t="s">
        <v>43</v>
      </c>
      <c r="T75" s="423" t="str">
        <f>$B$19</f>
        <v>Mor</v>
      </c>
      <c r="U75" s="278"/>
      <c r="V75" s="285"/>
      <c r="W75" s="303"/>
      <c r="X75" s="304"/>
      <c r="Y75" s="279"/>
      <c r="Z75" s="288"/>
      <c r="AA75" s="303"/>
      <c r="AB75" s="304"/>
      <c r="AC75" s="278"/>
      <c r="AD75" s="297"/>
      <c r="AE75" s="278"/>
      <c r="AF75" s="297"/>
      <c r="AG75" s="278"/>
      <c r="AH75" s="297"/>
      <c r="AI75" s="298"/>
    </row>
    <row r="76" spans="1:35" x14ac:dyDescent="0.2">
      <c r="A76" s="733"/>
      <c r="B76" s="424" t="str">
        <f>$B$20</f>
        <v>Aft</v>
      </c>
      <c r="C76" s="403"/>
      <c r="D76" s="404"/>
      <c r="E76" s="405"/>
      <c r="F76" s="406"/>
      <c r="G76" s="407"/>
      <c r="H76" s="408"/>
      <c r="I76" s="405"/>
      <c r="J76" s="406"/>
      <c r="K76" s="403"/>
      <c r="L76" s="409"/>
      <c r="M76" s="403"/>
      <c r="N76" s="409"/>
      <c r="O76" s="403"/>
      <c r="P76" s="409"/>
      <c r="Q76" s="410"/>
      <c r="S76" s="733"/>
      <c r="T76" s="424" t="str">
        <f>$B$20</f>
        <v>Aft</v>
      </c>
      <c r="U76" s="403"/>
      <c r="V76" s="404"/>
      <c r="W76" s="405"/>
      <c r="X76" s="406"/>
      <c r="Y76" s="407"/>
      <c r="Z76" s="408"/>
      <c r="AA76" s="405"/>
      <c r="AB76" s="406"/>
      <c r="AC76" s="403"/>
      <c r="AD76" s="409"/>
      <c r="AE76" s="403"/>
      <c r="AF76" s="409"/>
      <c r="AG76" s="403"/>
      <c r="AH76" s="409"/>
      <c r="AI76" s="410"/>
    </row>
    <row r="77" spans="1:35" ht="13.5" thickBot="1" x14ac:dyDescent="0.25">
      <c r="A77" s="734"/>
      <c r="B77" s="425" t="str">
        <f>$B$21</f>
        <v>Evn</v>
      </c>
      <c r="C77" s="282"/>
      <c r="D77" s="287"/>
      <c r="E77" s="307"/>
      <c r="F77" s="308"/>
      <c r="G77" s="283"/>
      <c r="H77" s="290"/>
      <c r="I77" s="307"/>
      <c r="J77" s="308"/>
      <c r="K77" s="282"/>
      <c r="L77" s="301"/>
      <c r="M77" s="282" t="s">
        <v>455</v>
      </c>
      <c r="N77" s="301"/>
      <c r="O77" s="282"/>
      <c r="P77" s="301"/>
      <c r="Q77" s="302"/>
      <c r="S77" s="734"/>
      <c r="T77" s="425" t="str">
        <f>$B$21</f>
        <v>Evn</v>
      </c>
      <c r="U77" s="282"/>
      <c r="V77" s="287"/>
      <c r="W77" s="307"/>
      <c r="X77" s="308"/>
      <c r="Y77" s="283"/>
      <c r="Z77" s="290"/>
      <c r="AA77" s="307"/>
      <c r="AB77" s="308"/>
      <c r="AC77" s="282"/>
      <c r="AD77" s="301"/>
      <c r="AE77" s="282"/>
      <c r="AF77" s="301"/>
      <c r="AG77" s="282"/>
      <c r="AH77" s="301"/>
      <c r="AI77" s="302"/>
    </row>
    <row r="78" spans="1:35" ht="13.5" thickBot="1" x14ac:dyDescent="0.25">
      <c r="A78" s="732" t="s">
        <v>44</v>
      </c>
      <c r="B78" s="423" t="str">
        <f>$B$19</f>
        <v>Mor</v>
      </c>
      <c r="C78" s="280"/>
      <c r="D78" s="286"/>
      <c r="E78" s="305"/>
      <c r="F78" s="306"/>
      <c r="G78" s="280"/>
      <c r="H78" s="286"/>
      <c r="I78" s="303"/>
      <c r="J78" s="304"/>
      <c r="K78" s="278">
        <v>1.25</v>
      </c>
      <c r="L78" s="297"/>
      <c r="M78" s="278"/>
      <c r="N78" s="297"/>
      <c r="O78" s="278"/>
      <c r="P78" s="297"/>
      <c r="Q78" s="298"/>
      <c r="S78" s="732" t="s">
        <v>44</v>
      </c>
      <c r="T78" s="423" t="str">
        <f>$B$19</f>
        <v>Mor</v>
      </c>
      <c r="U78" s="278"/>
      <c r="V78" s="285"/>
      <c r="W78" s="303"/>
      <c r="X78" s="304"/>
      <c r="Y78" s="279"/>
      <c r="Z78" s="288"/>
      <c r="AA78" s="303"/>
      <c r="AB78" s="304"/>
      <c r="AC78" s="278"/>
      <c r="AD78" s="297"/>
      <c r="AE78" s="278"/>
      <c r="AF78" s="297"/>
      <c r="AG78" s="278"/>
      <c r="AH78" s="297"/>
      <c r="AI78" s="298"/>
    </row>
    <row r="79" spans="1:35" x14ac:dyDescent="0.2">
      <c r="A79" s="733"/>
      <c r="B79" s="424" t="str">
        <f>$B$20</f>
        <v>Aft</v>
      </c>
      <c r="C79" s="411"/>
      <c r="D79" s="412"/>
      <c r="E79" s="413"/>
      <c r="F79" s="414"/>
      <c r="G79" s="415"/>
      <c r="H79" s="416"/>
      <c r="I79" s="413"/>
      <c r="J79" s="414"/>
      <c r="K79" s="438"/>
      <c r="L79" s="417"/>
      <c r="M79" s="438"/>
      <c r="N79" s="417"/>
      <c r="O79" s="438"/>
      <c r="P79" s="417"/>
      <c r="Q79" s="418"/>
      <c r="S79" s="733"/>
      <c r="T79" s="424" t="str">
        <f>$B$20</f>
        <v>Aft</v>
      </c>
      <c r="U79" s="411"/>
      <c r="V79" s="412"/>
      <c r="W79" s="413"/>
      <c r="X79" s="414"/>
      <c r="Y79" s="415"/>
      <c r="Z79" s="416"/>
      <c r="AA79" s="413"/>
      <c r="AB79" s="414"/>
      <c r="AC79" s="438"/>
      <c r="AD79" s="417"/>
      <c r="AE79" s="438"/>
      <c r="AF79" s="417"/>
      <c r="AG79" s="438"/>
      <c r="AH79" s="417"/>
      <c r="AI79" s="418"/>
    </row>
    <row r="80" spans="1:35" ht="13.5" thickBot="1" x14ac:dyDescent="0.25">
      <c r="A80" s="734"/>
      <c r="B80" s="425" t="str">
        <f>$B$21</f>
        <v>Evn</v>
      </c>
      <c r="C80" s="280"/>
      <c r="D80" s="286"/>
      <c r="E80" s="437"/>
      <c r="F80" s="306"/>
      <c r="G80" s="281"/>
      <c r="H80" s="289"/>
      <c r="I80" s="305"/>
      <c r="J80" s="306"/>
      <c r="K80" s="284"/>
      <c r="L80" s="299"/>
      <c r="M80" s="284"/>
      <c r="N80" s="299"/>
      <c r="O80" s="284"/>
      <c r="P80" s="299"/>
      <c r="Q80" s="300"/>
      <c r="S80" s="734"/>
      <c r="T80" s="425" t="str">
        <f>$B$21</f>
        <v>Evn</v>
      </c>
      <c r="U80" s="280"/>
      <c r="V80" s="286"/>
      <c r="W80" s="437"/>
      <c r="X80" s="306"/>
      <c r="Y80" s="281"/>
      <c r="Z80" s="289"/>
      <c r="AA80" s="305"/>
      <c r="AB80" s="306"/>
      <c r="AC80" s="284"/>
      <c r="AD80" s="299"/>
      <c r="AE80" s="284"/>
      <c r="AF80" s="299"/>
      <c r="AG80" s="284"/>
      <c r="AH80" s="299"/>
      <c r="AI80" s="300"/>
    </row>
    <row r="81" spans="1:35" ht="13.5" thickBot="1" x14ac:dyDescent="0.25">
      <c r="A81" s="763" t="s">
        <v>172</v>
      </c>
      <c r="B81" s="764"/>
      <c r="C81" s="530">
        <f ca="1">OFFSET(YTP!$E$68,0,E43-1,1,1)</f>
        <v>6.75</v>
      </c>
      <c r="D81" s="211"/>
      <c r="E81" s="530">
        <f>SUM(E60:E80)</f>
        <v>0</v>
      </c>
      <c r="F81" s="211"/>
      <c r="G81" s="530">
        <f ca="1">OFFSET(YTP!$E$69,0,E43-1,1,1)</f>
        <v>2</v>
      </c>
      <c r="H81" s="211"/>
      <c r="I81" s="530">
        <f>SUM(I60:I80)</f>
        <v>0</v>
      </c>
      <c r="J81" s="211"/>
      <c r="K81" s="530">
        <f ca="1">OFFSET(YTP!$E$67,0,E43-1,1,1)</f>
        <v>6</v>
      </c>
      <c r="L81" s="530">
        <f>SUM(L60:L80)</f>
        <v>0</v>
      </c>
      <c r="M81" s="530">
        <f ca="1">OFFSET(YTP!$E$70,0,E43-1,1,1)</f>
        <v>1</v>
      </c>
      <c r="N81" s="530">
        <f>SUM(N60:N80)</f>
        <v>0</v>
      </c>
      <c r="O81" s="530">
        <f ca="1">OFFSET(YTP!$E$71,0,E43-1,1,1)</f>
        <v>0</v>
      </c>
      <c r="P81" s="530">
        <f>SUM(P60:P80)</f>
        <v>0</v>
      </c>
      <c r="Q81" s="142"/>
      <c r="S81" s="763" t="s">
        <v>172</v>
      </c>
      <c r="T81" s="764"/>
      <c r="U81" s="530">
        <f ca="1">OFFSET(YTP!$E$68,0,W43-1,1,1)</f>
        <v>5</v>
      </c>
      <c r="V81" s="211"/>
      <c r="W81" s="530">
        <f>SUM(W60:W80)</f>
        <v>0</v>
      </c>
      <c r="X81" s="211"/>
      <c r="Y81" s="530">
        <f ca="1">OFFSET(YTP!$E$69,0,W43-1,1,1)</f>
        <v>2</v>
      </c>
      <c r="Z81" s="211"/>
      <c r="AA81" s="530">
        <f>SUM(AA60:AA80)</f>
        <v>0</v>
      </c>
      <c r="AB81" s="211"/>
      <c r="AC81" s="530">
        <f ca="1">OFFSET(YTP!$E$67,0,W43-1,1,1)</f>
        <v>4.5</v>
      </c>
      <c r="AD81" s="530">
        <f>SUM(AD60:AD80)</f>
        <v>0</v>
      </c>
      <c r="AE81" s="530">
        <f ca="1">OFFSET(YTP!$E$70,0,W43-1,1,1)</f>
        <v>1</v>
      </c>
      <c r="AF81" s="530">
        <f>SUM(AF60:AF80)</f>
        <v>0</v>
      </c>
      <c r="AG81" s="530">
        <f ca="1">OFFSET(YTP!$E$71,0,W43-1,1,1)</f>
        <v>0</v>
      </c>
      <c r="AH81" s="530">
        <f>SUM(AH60:AH80)</f>
        <v>0</v>
      </c>
      <c r="AI81" s="142"/>
    </row>
    <row r="82" spans="1:35" x14ac:dyDescent="0.2">
      <c r="N82" s="458"/>
      <c r="O82" s="110">
        <f>SUM(O60:O80)</f>
        <v>0</v>
      </c>
      <c r="P82" s="458"/>
      <c r="Q82" s="458"/>
      <c r="AC82" s="458"/>
      <c r="AD82" s="458"/>
      <c r="AG82" s="110"/>
    </row>
    <row r="83" spans="1:35" x14ac:dyDescent="0.2">
      <c r="N83" s="458"/>
      <c r="P83" s="458"/>
      <c r="Q83" s="458"/>
      <c r="AC83" s="458"/>
      <c r="AD83" s="458"/>
    </row>
    <row r="84" spans="1:35" x14ac:dyDescent="0.2">
      <c r="N84" s="458"/>
      <c r="P84" s="458"/>
      <c r="Q84" s="458"/>
      <c r="AC84" s="458"/>
      <c r="AD84" s="458"/>
    </row>
    <row r="85" spans="1:35" x14ac:dyDescent="0.2">
      <c r="N85" s="458"/>
      <c r="P85" s="458"/>
      <c r="Q85" s="458"/>
      <c r="AC85" s="458"/>
      <c r="AD85" s="458"/>
    </row>
    <row r="86" spans="1:35" x14ac:dyDescent="0.2">
      <c r="N86" s="458"/>
      <c r="P86" s="458"/>
      <c r="Q86" s="458"/>
      <c r="AC86" s="458"/>
      <c r="AD86" s="458"/>
    </row>
    <row r="87" spans="1:35" x14ac:dyDescent="0.2">
      <c r="N87" s="458"/>
      <c r="P87" s="458"/>
      <c r="Q87" s="458"/>
      <c r="AC87" s="458"/>
      <c r="AD87" s="458"/>
    </row>
    <row r="88" spans="1:35" x14ac:dyDescent="0.2">
      <c r="N88" s="458"/>
      <c r="P88" s="458"/>
      <c r="Q88" s="458"/>
      <c r="AC88" s="458"/>
      <c r="AD88" s="458"/>
    </row>
    <row r="89" spans="1:35" x14ac:dyDescent="0.2">
      <c r="N89" s="458"/>
      <c r="P89" s="458"/>
      <c r="Q89" s="458"/>
      <c r="AC89" s="458"/>
      <c r="AD89" s="458"/>
    </row>
    <row r="90" spans="1:35" x14ac:dyDescent="0.2">
      <c r="N90" s="458"/>
      <c r="P90" s="458"/>
      <c r="Q90" s="458"/>
      <c r="AC90" s="458"/>
      <c r="AD90" s="458"/>
    </row>
    <row r="91" spans="1:35" x14ac:dyDescent="0.2">
      <c r="N91" s="458"/>
      <c r="P91" s="458"/>
      <c r="Q91" s="458"/>
      <c r="AC91" s="458"/>
      <c r="AD91" s="458"/>
    </row>
    <row r="92" spans="1:35" x14ac:dyDescent="0.2">
      <c r="N92" s="458"/>
      <c r="P92" s="458"/>
      <c r="Q92" s="458"/>
      <c r="AC92" s="458"/>
      <c r="AD92" s="458"/>
    </row>
    <row r="93" spans="1:35" x14ac:dyDescent="0.2">
      <c r="N93" s="458"/>
      <c r="P93" s="458"/>
      <c r="Q93" s="458"/>
      <c r="AC93" s="458"/>
      <c r="AD93" s="458"/>
    </row>
    <row r="94" spans="1:35" x14ac:dyDescent="0.2">
      <c r="N94" s="458"/>
      <c r="P94" s="458"/>
      <c r="Q94" s="458"/>
      <c r="AC94" s="458"/>
      <c r="AD94" s="458"/>
    </row>
    <row r="95" spans="1:35" x14ac:dyDescent="0.2">
      <c r="N95" s="458"/>
      <c r="P95" s="458"/>
      <c r="Q95" s="458"/>
      <c r="AC95" s="458"/>
      <c r="AD95" s="458"/>
    </row>
    <row r="96" spans="1:35" x14ac:dyDescent="0.2">
      <c r="N96" s="458"/>
      <c r="P96" s="458"/>
      <c r="Q96" s="458"/>
      <c r="AC96" s="458"/>
      <c r="AD96" s="458"/>
    </row>
    <row r="97" spans="18:18" s="458" customFormat="1" x14ac:dyDescent="0.2">
      <c r="R97" s="27"/>
    </row>
    <row r="98" spans="18:18" s="458" customFormat="1" x14ac:dyDescent="0.2">
      <c r="R98" s="27"/>
    </row>
    <row r="99" spans="18:18" s="458" customFormat="1" x14ac:dyDescent="0.2">
      <c r="R99" s="27"/>
    </row>
    <row r="100" spans="18:18" s="458" customFormat="1" x14ac:dyDescent="0.2">
      <c r="R100" s="27"/>
    </row>
    <row r="101" spans="18:18" s="458" customFormat="1" x14ac:dyDescent="0.2">
      <c r="R101" s="27"/>
    </row>
    <row r="102" spans="18:18" s="458" customFormat="1" x14ac:dyDescent="0.2">
      <c r="R102" s="27"/>
    </row>
    <row r="103" spans="18:18" s="458" customFormat="1" x14ac:dyDescent="0.2">
      <c r="R103" s="27"/>
    </row>
    <row r="104" spans="18:18" s="458" customFormat="1" x14ac:dyDescent="0.2">
      <c r="R104" s="27"/>
    </row>
    <row r="105" spans="18:18" s="458" customFormat="1" x14ac:dyDescent="0.2">
      <c r="R105" s="27"/>
    </row>
    <row r="106" spans="18:18" s="458" customFormat="1" x14ac:dyDescent="0.2">
      <c r="R106" s="27"/>
    </row>
    <row r="107" spans="18:18" s="458" customFormat="1" x14ac:dyDescent="0.2">
      <c r="R107" s="27"/>
    </row>
    <row r="108" spans="18:18" s="458" customFormat="1" x14ac:dyDescent="0.2">
      <c r="R108" s="27"/>
    </row>
    <row r="109" spans="18:18" s="458" customFormat="1" x14ac:dyDescent="0.2">
      <c r="R109" s="27"/>
    </row>
    <row r="110" spans="18:18" s="458" customFormat="1" x14ac:dyDescent="0.2">
      <c r="R110" s="27"/>
    </row>
    <row r="111" spans="18:18" s="458" customFormat="1" x14ac:dyDescent="0.2">
      <c r="R111" s="27"/>
    </row>
    <row r="112" spans="18:18" s="458" customFormat="1" x14ac:dyDescent="0.2">
      <c r="R112" s="27"/>
    </row>
    <row r="113" spans="18:18" s="458" customFormat="1" x14ac:dyDescent="0.2">
      <c r="R113" s="27"/>
    </row>
    <row r="114" spans="18:18" s="458" customFormat="1" x14ac:dyDescent="0.2">
      <c r="R114" s="27"/>
    </row>
    <row r="115" spans="18:18" s="458" customFormat="1" x14ac:dyDescent="0.2">
      <c r="R115" s="27"/>
    </row>
    <row r="116" spans="18:18" s="458" customFormat="1" x14ac:dyDescent="0.2">
      <c r="R116" s="27"/>
    </row>
    <row r="117" spans="18:18" s="458" customFormat="1" x14ac:dyDescent="0.2">
      <c r="R117" s="27"/>
    </row>
    <row r="118" spans="18:18" s="458" customFormat="1" x14ac:dyDescent="0.2">
      <c r="R118" s="27"/>
    </row>
    <row r="119" spans="18:18" s="458" customFormat="1" x14ac:dyDescent="0.2">
      <c r="R119" s="27"/>
    </row>
    <row r="120" spans="18:18" s="458" customFormat="1" x14ac:dyDescent="0.2">
      <c r="R120" s="27"/>
    </row>
    <row r="121" spans="18:18" s="458" customFormat="1" x14ac:dyDescent="0.2">
      <c r="R121" s="27"/>
    </row>
    <row r="122" spans="18:18" s="458" customFormat="1" x14ac:dyDescent="0.2">
      <c r="R122" s="27"/>
    </row>
    <row r="123" spans="18:18" s="458" customFormat="1" x14ac:dyDescent="0.2">
      <c r="R123" s="27"/>
    </row>
    <row r="124" spans="18:18" s="458" customFormat="1" x14ac:dyDescent="0.2">
      <c r="R124" s="27"/>
    </row>
    <row r="125" spans="18:18" s="458" customFormat="1" x14ac:dyDescent="0.2">
      <c r="R125" s="27"/>
    </row>
    <row r="126" spans="18:18" s="458" customFormat="1" x14ac:dyDescent="0.2">
      <c r="R126" s="27"/>
    </row>
    <row r="127" spans="18:18" s="458" customFormat="1" x14ac:dyDescent="0.2">
      <c r="R127" s="27"/>
    </row>
    <row r="128" spans="18:18" s="458" customFormat="1" x14ac:dyDescent="0.2">
      <c r="R128" s="27"/>
    </row>
    <row r="129" spans="18:18" s="458" customFormat="1" x14ac:dyDescent="0.2">
      <c r="R129" s="27"/>
    </row>
    <row r="130" spans="18:18" s="458" customFormat="1" x14ac:dyDescent="0.2">
      <c r="R130" s="27"/>
    </row>
    <row r="131" spans="18:18" s="458" customFormat="1" x14ac:dyDescent="0.2">
      <c r="R131" s="27"/>
    </row>
    <row r="132" spans="18:18" s="458" customFormat="1" x14ac:dyDescent="0.2">
      <c r="R132" s="27"/>
    </row>
    <row r="133" spans="18:18" s="458" customFormat="1" x14ac:dyDescent="0.2">
      <c r="R133" s="27"/>
    </row>
    <row r="134" spans="18:18" s="458" customFormat="1" x14ac:dyDescent="0.2">
      <c r="R134" s="27"/>
    </row>
    <row r="135" spans="18:18" s="458" customFormat="1" x14ac:dyDescent="0.2">
      <c r="R135" s="27"/>
    </row>
    <row r="136" spans="18:18" s="458" customFormat="1" x14ac:dyDescent="0.2">
      <c r="R136" s="27"/>
    </row>
    <row r="137" spans="18:18" s="458" customFormat="1" x14ac:dyDescent="0.2">
      <c r="R137" s="27"/>
    </row>
    <row r="138" spans="18:18" s="458" customFormat="1" x14ac:dyDescent="0.2">
      <c r="R138" s="27"/>
    </row>
    <row r="139" spans="18:18" s="458" customFormat="1" x14ac:dyDescent="0.2">
      <c r="R139" s="27"/>
    </row>
    <row r="140" spans="18:18" s="458" customFormat="1" x14ac:dyDescent="0.2">
      <c r="R140" s="27"/>
    </row>
    <row r="141" spans="18:18" s="458" customFormat="1" x14ac:dyDescent="0.2">
      <c r="R141" s="27"/>
    </row>
    <row r="142" spans="18:18" s="458" customFormat="1" x14ac:dyDescent="0.2">
      <c r="R142" s="27"/>
    </row>
    <row r="143" spans="18:18" s="458" customFormat="1" x14ac:dyDescent="0.2">
      <c r="R143" s="27"/>
    </row>
    <row r="144" spans="18:18" s="458" customFormat="1" x14ac:dyDescent="0.2">
      <c r="R144" s="27"/>
    </row>
    <row r="145" spans="18:18" s="458" customFormat="1" x14ac:dyDescent="0.2">
      <c r="R145" s="27"/>
    </row>
    <row r="146" spans="18:18" s="458" customFormat="1" x14ac:dyDescent="0.2">
      <c r="R146" s="27"/>
    </row>
    <row r="147" spans="18:18" s="458" customFormat="1" x14ac:dyDescent="0.2">
      <c r="R147" s="27"/>
    </row>
    <row r="148" spans="18:18" s="458" customFormat="1" x14ac:dyDescent="0.2">
      <c r="R148" s="27"/>
    </row>
    <row r="149" spans="18:18" s="458" customFormat="1" x14ac:dyDescent="0.2">
      <c r="R149" s="27"/>
    </row>
    <row r="150" spans="18:18" s="458" customFormat="1" x14ac:dyDescent="0.2">
      <c r="R150" s="27"/>
    </row>
    <row r="151" spans="18:18" s="458" customFormat="1" x14ac:dyDescent="0.2">
      <c r="R151" s="27"/>
    </row>
    <row r="152" spans="18:18" s="458" customFormat="1" x14ac:dyDescent="0.2">
      <c r="R152" s="27"/>
    </row>
    <row r="153" spans="18:18" s="458" customFormat="1" x14ac:dyDescent="0.2">
      <c r="R153" s="27"/>
    </row>
    <row r="154" spans="18:18" s="458" customFormat="1" x14ac:dyDescent="0.2">
      <c r="R154" s="27"/>
    </row>
    <row r="155" spans="18:18" s="458" customFormat="1" x14ac:dyDescent="0.2">
      <c r="R155" s="27"/>
    </row>
    <row r="156" spans="18:18" s="458" customFormat="1" x14ac:dyDescent="0.2">
      <c r="R156" s="27"/>
    </row>
    <row r="157" spans="18:18" s="458" customFormat="1" x14ac:dyDescent="0.2">
      <c r="R157" s="27"/>
    </row>
    <row r="158" spans="18:18" s="458" customFormat="1" x14ac:dyDescent="0.2">
      <c r="R158" s="27"/>
    </row>
    <row r="159" spans="18:18" s="458" customFormat="1" x14ac:dyDescent="0.2">
      <c r="R159" s="27"/>
    </row>
    <row r="160" spans="18:18" s="458" customFormat="1" x14ac:dyDescent="0.2">
      <c r="R160" s="27"/>
    </row>
    <row r="161" spans="18:18" s="458" customFormat="1" x14ac:dyDescent="0.2">
      <c r="R161" s="27"/>
    </row>
    <row r="162" spans="18:18" s="458" customFormat="1" x14ac:dyDescent="0.2">
      <c r="R162" s="27"/>
    </row>
    <row r="163" spans="18:18" s="458" customFormat="1" x14ac:dyDescent="0.2">
      <c r="R163" s="27"/>
    </row>
    <row r="164" spans="18:18" s="458" customFormat="1" x14ac:dyDescent="0.2">
      <c r="R164" s="27"/>
    </row>
    <row r="165" spans="18:18" s="458" customFormat="1" x14ac:dyDescent="0.2">
      <c r="R165" s="27"/>
    </row>
    <row r="166" spans="18:18" s="458" customFormat="1" x14ac:dyDescent="0.2">
      <c r="R166" s="27"/>
    </row>
    <row r="167" spans="18:18" s="458" customFormat="1" x14ac:dyDescent="0.2">
      <c r="R167" s="27"/>
    </row>
    <row r="168" spans="18:18" s="458" customFormat="1" x14ac:dyDescent="0.2">
      <c r="R168" s="27"/>
    </row>
    <row r="169" spans="18:18" s="458" customFormat="1" x14ac:dyDescent="0.2">
      <c r="R169" s="27"/>
    </row>
    <row r="170" spans="18:18" s="458" customFormat="1" x14ac:dyDescent="0.2">
      <c r="R170" s="27"/>
    </row>
    <row r="171" spans="18:18" s="458" customFormat="1" x14ac:dyDescent="0.2">
      <c r="R171" s="27"/>
    </row>
    <row r="172" spans="18:18" s="458" customFormat="1" x14ac:dyDescent="0.2">
      <c r="R172" s="27"/>
    </row>
    <row r="173" spans="18:18" s="458" customFormat="1" x14ac:dyDescent="0.2">
      <c r="R173" s="27"/>
    </row>
    <row r="174" spans="18:18" s="458" customFormat="1" x14ac:dyDescent="0.2">
      <c r="R174" s="27"/>
    </row>
    <row r="175" spans="18:18" s="458" customFormat="1" x14ac:dyDescent="0.2">
      <c r="R175" s="27"/>
    </row>
    <row r="176" spans="18:18" s="458" customFormat="1" x14ac:dyDescent="0.2">
      <c r="R176" s="27"/>
    </row>
    <row r="177" spans="18:18" s="458" customFormat="1" x14ac:dyDescent="0.2">
      <c r="R177" s="27"/>
    </row>
    <row r="178" spans="18:18" s="458" customFormat="1" x14ac:dyDescent="0.2">
      <c r="R178" s="27"/>
    </row>
    <row r="179" spans="18:18" s="458" customFormat="1" x14ac:dyDescent="0.2">
      <c r="R179" s="27"/>
    </row>
    <row r="180" spans="18:18" s="458" customFormat="1" x14ac:dyDescent="0.2">
      <c r="R180" s="27"/>
    </row>
    <row r="181" spans="18:18" s="458" customFormat="1" x14ac:dyDescent="0.2">
      <c r="R181" s="27"/>
    </row>
    <row r="182" spans="18:18" s="458" customFormat="1" x14ac:dyDescent="0.2">
      <c r="R182" s="27"/>
    </row>
    <row r="183" spans="18:18" s="458" customFormat="1" x14ac:dyDescent="0.2">
      <c r="R183" s="27"/>
    </row>
    <row r="184" spans="18:18" s="458" customFormat="1" x14ac:dyDescent="0.2">
      <c r="R184" s="27"/>
    </row>
    <row r="185" spans="18:18" s="458" customFormat="1" x14ac:dyDescent="0.2">
      <c r="R185" s="27"/>
    </row>
    <row r="186" spans="18:18" s="458" customFormat="1" x14ac:dyDescent="0.2">
      <c r="R186" s="27"/>
    </row>
    <row r="187" spans="18:18" s="458" customFormat="1" x14ac:dyDescent="0.2">
      <c r="R187" s="27"/>
    </row>
    <row r="188" spans="18:18" s="458" customFormat="1" x14ac:dyDescent="0.2">
      <c r="R188" s="27"/>
    </row>
    <row r="189" spans="18:18" s="458" customFormat="1" x14ac:dyDescent="0.2">
      <c r="R189" s="27"/>
    </row>
    <row r="190" spans="18:18" s="458" customFormat="1" x14ac:dyDescent="0.2">
      <c r="R190" s="27"/>
    </row>
    <row r="191" spans="18:18" s="458" customFormat="1" x14ac:dyDescent="0.2">
      <c r="R191" s="27"/>
    </row>
    <row r="192" spans="18:18" s="458" customFormat="1" x14ac:dyDescent="0.2">
      <c r="R192" s="27"/>
    </row>
    <row r="193" spans="18:18" s="458" customFormat="1" x14ac:dyDescent="0.2">
      <c r="R193" s="27"/>
    </row>
    <row r="194" spans="18:18" s="458" customFormat="1" x14ac:dyDescent="0.2">
      <c r="R194" s="27"/>
    </row>
    <row r="195" spans="18:18" s="458" customFormat="1" x14ac:dyDescent="0.2">
      <c r="R195" s="27"/>
    </row>
    <row r="196" spans="18:18" s="458" customFormat="1" x14ac:dyDescent="0.2">
      <c r="R196" s="27"/>
    </row>
    <row r="197" spans="18:18" s="458" customFormat="1" x14ac:dyDescent="0.2">
      <c r="R197" s="27"/>
    </row>
    <row r="198" spans="18:18" s="458" customFormat="1" x14ac:dyDescent="0.2">
      <c r="R198" s="27"/>
    </row>
    <row r="199" spans="18:18" s="458" customFormat="1" x14ac:dyDescent="0.2">
      <c r="R199" s="27"/>
    </row>
    <row r="200" spans="18:18" s="458" customFormat="1" x14ac:dyDescent="0.2">
      <c r="R200" s="27"/>
    </row>
    <row r="201" spans="18:18" s="458" customFormat="1" x14ac:dyDescent="0.2">
      <c r="R201" s="27"/>
    </row>
    <row r="202" spans="18:18" s="458" customFormat="1" x14ac:dyDescent="0.2">
      <c r="R202" s="27"/>
    </row>
    <row r="203" spans="18:18" s="458" customFormat="1" x14ac:dyDescent="0.2">
      <c r="R203" s="27"/>
    </row>
    <row r="204" spans="18:18" s="458" customFormat="1" x14ac:dyDescent="0.2">
      <c r="R204" s="27"/>
    </row>
    <row r="205" spans="18:18" s="458" customFormat="1" x14ac:dyDescent="0.2">
      <c r="R205" s="27"/>
    </row>
    <row r="206" spans="18:18" s="458" customFormat="1" x14ac:dyDescent="0.2">
      <c r="R206" s="27"/>
    </row>
    <row r="207" spans="18:18" s="458" customFormat="1" x14ac:dyDescent="0.2">
      <c r="R207" s="27"/>
    </row>
    <row r="208" spans="18:18" s="458" customFormat="1" x14ac:dyDescent="0.2">
      <c r="R208" s="27"/>
    </row>
    <row r="209" spans="18:18" s="458" customFormat="1" x14ac:dyDescent="0.2">
      <c r="R209" s="27"/>
    </row>
    <row r="210" spans="18:18" s="458" customFormat="1" x14ac:dyDescent="0.2">
      <c r="R210" s="27"/>
    </row>
    <row r="211" spans="18:18" s="458" customFormat="1" x14ac:dyDescent="0.2">
      <c r="R211" s="27"/>
    </row>
    <row r="212" spans="18:18" s="458" customFormat="1" x14ac:dyDescent="0.2">
      <c r="R212" s="27"/>
    </row>
    <row r="213" spans="18:18" s="458" customFormat="1" x14ac:dyDescent="0.2">
      <c r="R213" s="27"/>
    </row>
    <row r="214" spans="18:18" s="458" customFormat="1" x14ac:dyDescent="0.2">
      <c r="R214" s="27"/>
    </row>
    <row r="215" spans="18:18" s="458" customFormat="1" x14ac:dyDescent="0.2">
      <c r="R215" s="27"/>
    </row>
    <row r="216" spans="18:18" s="458" customFormat="1" x14ac:dyDescent="0.2">
      <c r="R216" s="27"/>
    </row>
    <row r="217" spans="18:18" s="458" customFormat="1" x14ac:dyDescent="0.2">
      <c r="R217" s="27"/>
    </row>
    <row r="218" spans="18:18" s="458" customFormat="1" x14ac:dyDescent="0.2">
      <c r="R218" s="27"/>
    </row>
    <row r="219" spans="18:18" s="458" customFormat="1" x14ac:dyDescent="0.2">
      <c r="R219" s="27"/>
    </row>
    <row r="220" spans="18:18" s="458" customFormat="1" x14ac:dyDescent="0.2">
      <c r="R220" s="27"/>
    </row>
    <row r="221" spans="18:18" s="458" customFormat="1" x14ac:dyDescent="0.2">
      <c r="R221" s="27"/>
    </row>
    <row r="222" spans="18:18" s="458" customFormat="1" x14ac:dyDescent="0.2">
      <c r="R222" s="27"/>
    </row>
    <row r="223" spans="18:18" s="458" customFormat="1" x14ac:dyDescent="0.2">
      <c r="R223" s="27"/>
    </row>
    <row r="224" spans="18:18" s="458" customFormat="1" x14ac:dyDescent="0.2">
      <c r="R224" s="27"/>
    </row>
    <row r="225" spans="18:18" s="458" customFormat="1" x14ac:dyDescent="0.2">
      <c r="R225" s="27"/>
    </row>
    <row r="226" spans="18:18" s="458" customFormat="1" x14ac:dyDescent="0.2">
      <c r="R226" s="27"/>
    </row>
    <row r="227" spans="18:18" s="458" customFormat="1" x14ac:dyDescent="0.2">
      <c r="R227" s="27"/>
    </row>
    <row r="228" spans="18:18" s="458" customFormat="1" x14ac:dyDescent="0.2">
      <c r="R228" s="27"/>
    </row>
    <row r="229" spans="18:18" s="458" customFormat="1" x14ac:dyDescent="0.2">
      <c r="R229" s="27"/>
    </row>
    <row r="230" spans="18:18" s="458" customFormat="1" x14ac:dyDescent="0.2">
      <c r="R230" s="27"/>
    </row>
    <row r="231" spans="18:18" s="458" customFormat="1" x14ac:dyDescent="0.2">
      <c r="R231" s="27"/>
    </row>
    <row r="232" spans="18:18" s="458" customFormat="1" x14ac:dyDescent="0.2">
      <c r="R232" s="27"/>
    </row>
    <row r="233" spans="18:18" s="458" customFormat="1" x14ac:dyDescent="0.2">
      <c r="R233" s="27"/>
    </row>
    <row r="234" spans="18:18" s="458" customFormat="1" x14ac:dyDescent="0.2">
      <c r="R234" s="27"/>
    </row>
    <row r="235" spans="18:18" s="458" customFormat="1" x14ac:dyDescent="0.2">
      <c r="R235" s="27"/>
    </row>
    <row r="236" spans="18:18" s="458" customFormat="1" x14ac:dyDescent="0.2">
      <c r="R236" s="27"/>
    </row>
    <row r="237" spans="18:18" s="458" customFormat="1" x14ac:dyDescent="0.2">
      <c r="R237" s="27"/>
    </row>
    <row r="238" spans="18:18" s="458" customFormat="1" x14ac:dyDescent="0.2">
      <c r="R238" s="27"/>
    </row>
    <row r="239" spans="18:18" s="458" customFormat="1" x14ac:dyDescent="0.2">
      <c r="R239" s="27"/>
    </row>
    <row r="240" spans="18:18" s="458" customFormat="1" x14ac:dyDescent="0.2">
      <c r="R240" s="27"/>
    </row>
    <row r="241" spans="18:18" s="458" customFormat="1" x14ac:dyDescent="0.2">
      <c r="R241" s="27"/>
    </row>
    <row r="242" spans="18:18" s="458" customFormat="1" x14ac:dyDescent="0.2">
      <c r="R242" s="27"/>
    </row>
    <row r="243" spans="18:18" s="458" customFormat="1" x14ac:dyDescent="0.2">
      <c r="R243" s="27"/>
    </row>
    <row r="244" spans="18:18" s="458" customFormat="1" x14ac:dyDescent="0.2">
      <c r="R244" s="27"/>
    </row>
    <row r="245" spans="18:18" s="458" customFormat="1" x14ac:dyDescent="0.2">
      <c r="R245" s="27"/>
    </row>
    <row r="246" spans="18:18" s="458" customFormat="1" x14ac:dyDescent="0.2">
      <c r="R246" s="27"/>
    </row>
    <row r="247" spans="18:18" s="458" customFormat="1" x14ac:dyDescent="0.2">
      <c r="R247" s="27"/>
    </row>
    <row r="248" spans="18:18" s="458" customFormat="1" x14ac:dyDescent="0.2">
      <c r="R248" s="27"/>
    </row>
    <row r="249" spans="18:18" s="458" customFormat="1" x14ac:dyDescent="0.2">
      <c r="R249" s="27"/>
    </row>
    <row r="250" spans="18:18" s="458" customFormat="1" x14ac:dyDescent="0.2">
      <c r="R250" s="27"/>
    </row>
    <row r="251" spans="18:18" s="458" customFormat="1" x14ac:dyDescent="0.2">
      <c r="R251" s="27"/>
    </row>
    <row r="252" spans="18:18" s="458" customFormat="1" x14ac:dyDescent="0.2">
      <c r="R252" s="27"/>
    </row>
    <row r="253" spans="18:18" s="458" customFormat="1" x14ac:dyDescent="0.2">
      <c r="R253" s="27"/>
    </row>
    <row r="254" spans="18:18" s="458" customFormat="1" x14ac:dyDescent="0.2">
      <c r="R254" s="27"/>
    </row>
    <row r="255" spans="18:18" s="458" customFormat="1" x14ac:dyDescent="0.2">
      <c r="R255" s="27"/>
    </row>
    <row r="256" spans="18:18" s="458" customFormat="1" x14ac:dyDescent="0.2">
      <c r="R256" s="27"/>
    </row>
    <row r="257" spans="18:18" s="458" customFormat="1" x14ac:dyDescent="0.2">
      <c r="R257" s="27"/>
    </row>
    <row r="258" spans="18:18" s="458" customFormat="1" x14ac:dyDescent="0.2">
      <c r="R258" s="27"/>
    </row>
    <row r="259" spans="18:18" s="458" customFormat="1" x14ac:dyDescent="0.2">
      <c r="R259" s="27"/>
    </row>
    <row r="260" spans="18:18" s="458" customFormat="1" x14ac:dyDescent="0.2">
      <c r="R260" s="27"/>
    </row>
    <row r="261" spans="18:18" s="458" customFormat="1" x14ac:dyDescent="0.2">
      <c r="R261" s="27"/>
    </row>
    <row r="262" spans="18:18" s="458" customFormat="1" x14ac:dyDescent="0.2">
      <c r="R262" s="27"/>
    </row>
    <row r="263" spans="18:18" s="458" customFormat="1" x14ac:dyDescent="0.2">
      <c r="R263" s="27"/>
    </row>
    <row r="264" spans="18:18" s="458" customFormat="1" x14ac:dyDescent="0.2">
      <c r="R264" s="27"/>
    </row>
    <row r="265" spans="18:18" s="458" customFormat="1" x14ac:dyDescent="0.2">
      <c r="R265" s="27"/>
    </row>
    <row r="266" spans="18:18" s="458" customFormat="1" x14ac:dyDescent="0.2">
      <c r="R266" s="27"/>
    </row>
    <row r="267" spans="18:18" s="458" customFormat="1" x14ac:dyDescent="0.2">
      <c r="R267" s="27"/>
    </row>
    <row r="268" spans="18:18" s="458" customFormat="1" x14ac:dyDescent="0.2">
      <c r="R268" s="27"/>
    </row>
    <row r="269" spans="18:18" s="458" customFormat="1" x14ac:dyDescent="0.2">
      <c r="R269" s="27"/>
    </row>
    <row r="270" spans="18:18" s="458" customFormat="1" x14ac:dyDescent="0.2">
      <c r="R270" s="27"/>
    </row>
    <row r="271" spans="18:18" s="458" customFormat="1" x14ac:dyDescent="0.2">
      <c r="R271" s="27"/>
    </row>
    <row r="272" spans="18:18" s="458" customFormat="1" x14ac:dyDescent="0.2">
      <c r="R272" s="27"/>
    </row>
    <row r="273" spans="18:18" s="458" customFormat="1" x14ac:dyDescent="0.2">
      <c r="R273" s="27"/>
    </row>
    <row r="274" spans="18:18" s="458" customFormat="1" x14ac:dyDescent="0.2">
      <c r="R274" s="27"/>
    </row>
    <row r="275" spans="18:18" s="458" customFormat="1" x14ac:dyDescent="0.2">
      <c r="R275" s="27"/>
    </row>
    <row r="276" spans="18:18" s="458" customFormat="1" x14ac:dyDescent="0.2">
      <c r="R276" s="27"/>
    </row>
    <row r="277" spans="18:18" s="458" customFormat="1" x14ac:dyDescent="0.2">
      <c r="R277" s="27"/>
    </row>
    <row r="278" spans="18:18" s="458" customFormat="1" x14ac:dyDescent="0.2">
      <c r="R278" s="27"/>
    </row>
    <row r="279" spans="18:18" s="458" customFormat="1" x14ac:dyDescent="0.2">
      <c r="R279" s="27"/>
    </row>
    <row r="280" spans="18:18" s="458" customFormat="1" x14ac:dyDescent="0.2">
      <c r="R280" s="27"/>
    </row>
    <row r="281" spans="18:18" s="458" customFormat="1" x14ac:dyDescent="0.2">
      <c r="R281" s="27"/>
    </row>
    <row r="282" spans="18:18" s="458" customFormat="1" x14ac:dyDescent="0.2">
      <c r="R282" s="27"/>
    </row>
    <row r="283" spans="18:18" s="458" customFormat="1" x14ac:dyDescent="0.2">
      <c r="R283" s="27"/>
    </row>
    <row r="284" spans="18:18" s="458" customFormat="1" x14ac:dyDescent="0.2">
      <c r="R284" s="27"/>
    </row>
    <row r="285" spans="18:18" s="458" customFormat="1" x14ac:dyDescent="0.2">
      <c r="R285" s="27"/>
    </row>
    <row r="286" spans="18:18" s="458" customFormat="1" x14ac:dyDescent="0.2">
      <c r="R286" s="27"/>
    </row>
    <row r="287" spans="18:18" s="458" customFormat="1" x14ac:dyDescent="0.2">
      <c r="R287" s="27"/>
    </row>
    <row r="288" spans="18:18" s="458" customFormat="1" x14ac:dyDescent="0.2">
      <c r="R288" s="27"/>
    </row>
    <row r="289" spans="18:18" s="458" customFormat="1" x14ac:dyDescent="0.2">
      <c r="R289" s="27"/>
    </row>
    <row r="290" spans="18:18" s="458" customFormat="1" x14ac:dyDescent="0.2">
      <c r="R290" s="27"/>
    </row>
    <row r="291" spans="18:18" s="458" customFormat="1" x14ac:dyDescent="0.2">
      <c r="R291" s="27"/>
    </row>
    <row r="292" spans="18:18" s="458" customFormat="1" x14ac:dyDescent="0.2">
      <c r="R292" s="27"/>
    </row>
    <row r="293" spans="18:18" s="458" customFormat="1" x14ac:dyDescent="0.2">
      <c r="R293" s="27"/>
    </row>
    <row r="294" spans="18:18" s="458" customFormat="1" x14ac:dyDescent="0.2">
      <c r="R294" s="27"/>
    </row>
    <row r="295" spans="18:18" s="458" customFormat="1" x14ac:dyDescent="0.2">
      <c r="R295" s="27"/>
    </row>
    <row r="296" spans="18:18" s="458" customFormat="1" x14ac:dyDescent="0.2">
      <c r="R296" s="27"/>
    </row>
    <row r="297" spans="18:18" s="458" customFormat="1" x14ac:dyDescent="0.2">
      <c r="R297" s="27"/>
    </row>
    <row r="298" spans="18:18" s="458" customFormat="1" x14ac:dyDescent="0.2">
      <c r="R298" s="27"/>
    </row>
    <row r="299" spans="18:18" s="458" customFormat="1" x14ac:dyDescent="0.2">
      <c r="R299" s="27"/>
    </row>
    <row r="300" spans="18:18" s="458" customFormat="1" x14ac:dyDescent="0.2">
      <c r="R300" s="27"/>
    </row>
    <row r="301" spans="18:18" s="458" customFormat="1" x14ac:dyDescent="0.2">
      <c r="R301" s="27"/>
    </row>
    <row r="302" spans="18:18" s="458" customFormat="1" x14ac:dyDescent="0.2">
      <c r="R302" s="27"/>
    </row>
    <row r="303" spans="18:18" s="458" customFormat="1" x14ac:dyDescent="0.2">
      <c r="R303" s="27"/>
    </row>
    <row r="304" spans="18:18" s="458" customFormat="1" x14ac:dyDescent="0.2">
      <c r="R304" s="27"/>
    </row>
    <row r="305" spans="18:18" s="458" customFormat="1" x14ac:dyDescent="0.2">
      <c r="R305" s="27"/>
    </row>
    <row r="306" spans="18:18" s="458" customFormat="1" x14ac:dyDescent="0.2">
      <c r="R306" s="27"/>
    </row>
    <row r="307" spans="18:18" s="458" customFormat="1" x14ac:dyDescent="0.2">
      <c r="R307" s="27"/>
    </row>
    <row r="308" spans="18:18" s="458" customFormat="1" x14ac:dyDescent="0.2">
      <c r="R308" s="27"/>
    </row>
    <row r="309" spans="18:18" s="458" customFormat="1" x14ac:dyDescent="0.2">
      <c r="R309" s="27"/>
    </row>
    <row r="310" spans="18:18" s="458" customFormat="1" x14ac:dyDescent="0.2">
      <c r="R310" s="27"/>
    </row>
    <row r="311" spans="18:18" s="458" customFormat="1" x14ac:dyDescent="0.2">
      <c r="R311" s="27"/>
    </row>
    <row r="312" spans="18:18" s="458" customFormat="1" x14ac:dyDescent="0.2">
      <c r="R312" s="27"/>
    </row>
    <row r="313" spans="18:18" s="458" customFormat="1" x14ac:dyDescent="0.2">
      <c r="R313" s="27"/>
    </row>
    <row r="314" spans="18:18" s="458" customFormat="1" x14ac:dyDescent="0.2">
      <c r="R314" s="27"/>
    </row>
    <row r="315" spans="18:18" s="458" customFormat="1" x14ac:dyDescent="0.2">
      <c r="R315" s="27"/>
    </row>
    <row r="316" spans="18:18" s="458" customFormat="1" x14ac:dyDescent="0.2">
      <c r="R316" s="27"/>
    </row>
    <row r="317" spans="18:18" s="458" customFormat="1" x14ac:dyDescent="0.2">
      <c r="R317" s="27"/>
    </row>
    <row r="318" spans="18:18" s="458" customFormat="1" x14ac:dyDescent="0.2">
      <c r="R318" s="27"/>
    </row>
    <row r="319" spans="18:18" s="458" customFormat="1" x14ac:dyDescent="0.2">
      <c r="R319" s="27"/>
    </row>
    <row r="320" spans="18:18" s="458" customFormat="1" x14ac:dyDescent="0.2">
      <c r="R320" s="27"/>
    </row>
    <row r="321" spans="18:18" s="458" customFormat="1" x14ac:dyDescent="0.2">
      <c r="R321" s="27"/>
    </row>
    <row r="322" spans="18:18" s="458" customFormat="1" x14ac:dyDescent="0.2">
      <c r="R322" s="27"/>
    </row>
    <row r="323" spans="18:18" s="458" customFormat="1" x14ac:dyDescent="0.2">
      <c r="R323" s="27"/>
    </row>
    <row r="324" spans="18:18" s="458" customFormat="1" x14ac:dyDescent="0.2">
      <c r="R324" s="27"/>
    </row>
    <row r="325" spans="18:18" s="458" customFormat="1" x14ac:dyDescent="0.2">
      <c r="R325" s="27"/>
    </row>
    <row r="326" spans="18:18" s="458" customFormat="1" x14ac:dyDescent="0.2">
      <c r="R326" s="27"/>
    </row>
    <row r="327" spans="18:18" s="458" customFormat="1" x14ac:dyDescent="0.2">
      <c r="R327" s="27"/>
    </row>
    <row r="328" spans="18:18" s="458" customFormat="1" x14ac:dyDescent="0.2">
      <c r="R328" s="27"/>
    </row>
    <row r="329" spans="18:18" s="458" customFormat="1" x14ac:dyDescent="0.2">
      <c r="R329" s="27"/>
    </row>
    <row r="330" spans="18:18" s="458" customFormat="1" x14ac:dyDescent="0.2">
      <c r="R330" s="27"/>
    </row>
    <row r="331" spans="18:18" s="458" customFormat="1" x14ac:dyDescent="0.2">
      <c r="R331" s="27"/>
    </row>
    <row r="332" spans="18:18" s="458" customFormat="1" x14ac:dyDescent="0.2">
      <c r="R332" s="27"/>
    </row>
    <row r="333" spans="18:18" s="458" customFormat="1" x14ac:dyDescent="0.2">
      <c r="R333" s="27"/>
    </row>
    <row r="334" spans="18:18" s="458" customFormat="1" x14ac:dyDescent="0.2">
      <c r="R334" s="27"/>
    </row>
    <row r="335" spans="18:18" s="458" customFormat="1" x14ac:dyDescent="0.2">
      <c r="R335" s="27"/>
    </row>
    <row r="336" spans="18:18" s="458" customFormat="1" x14ac:dyDescent="0.2">
      <c r="R336" s="27"/>
    </row>
    <row r="337" spans="18:18" s="458" customFormat="1" x14ac:dyDescent="0.2">
      <c r="R337" s="27"/>
    </row>
    <row r="338" spans="18:18" s="458" customFormat="1" x14ac:dyDescent="0.2">
      <c r="R338" s="27"/>
    </row>
    <row r="339" spans="18:18" s="458" customFormat="1" x14ac:dyDescent="0.2">
      <c r="R339" s="27"/>
    </row>
    <row r="340" spans="18:18" s="458" customFormat="1" x14ac:dyDescent="0.2">
      <c r="R340" s="27"/>
    </row>
    <row r="341" spans="18:18" s="458" customFormat="1" x14ac:dyDescent="0.2">
      <c r="R341" s="27"/>
    </row>
    <row r="342" spans="18:18" s="458" customFormat="1" x14ac:dyDescent="0.2">
      <c r="R342" s="27"/>
    </row>
    <row r="343" spans="18:18" s="458" customFormat="1" x14ac:dyDescent="0.2">
      <c r="R343" s="27"/>
    </row>
    <row r="344" spans="18:18" s="458" customFormat="1" x14ac:dyDescent="0.2">
      <c r="R344" s="27"/>
    </row>
    <row r="345" spans="18:18" s="458" customFormat="1" x14ac:dyDescent="0.2">
      <c r="R345" s="27"/>
    </row>
    <row r="346" spans="18:18" s="458" customFormat="1" x14ac:dyDescent="0.2">
      <c r="R346" s="27"/>
    </row>
    <row r="347" spans="18:18" s="458" customFormat="1" x14ac:dyDescent="0.2">
      <c r="R347" s="27"/>
    </row>
    <row r="348" spans="18:18" s="458" customFormat="1" x14ac:dyDescent="0.2">
      <c r="R348" s="27"/>
    </row>
    <row r="349" spans="18:18" s="458" customFormat="1" x14ac:dyDescent="0.2">
      <c r="R349" s="27"/>
    </row>
    <row r="350" spans="18:18" s="458" customFormat="1" x14ac:dyDescent="0.2">
      <c r="R350" s="27"/>
    </row>
    <row r="351" spans="18:18" s="458" customFormat="1" x14ac:dyDescent="0.2">
      <c r="R351" s="27"/>
    </row>
    <row r="352" spans="18:18" s="458" customFormat="1" x14ac:dyDescent="0.2">
      <c r="R352" s="27"/>
    </row>
    <row r="353" spans="18:18" s="458" customFormat="1" x14ac:dyDescent="0.2">
      <c r="R353" s="27"/>
    </row>
    <row r="354" spans="18:18" s="458" customFormat="1" x14ac:dyDescent="0.2">
      <c r="R354" s="27"/>
    </row>
    <row r="355" spans="18:18" s="458" customFormat="1" x14ac:dyDescent="0.2">
      <c r="R355" s="27"/>
    </row>
    <row r="356" spans="18:18" s="458" customFormat="1" x14ac:dyDescent="0.2">
      <c r="R356" s="27"/>
    </row>
    <row r="357" spans="18:18" s="458" customFormat="1" x14ac:dyDescent="0.2">
      <c r="R357" s="27"/>
    </row>
    <row r="358" spans="18:18" s="458" customFormat="1" x14ac:dyDescent="0.2">
      <c r="R358" s="27"/>
    </row>
    <row r="359" spans="18:18" s="458" customFormat="1" x14ac:dyDescent="0.2">
      <c r="R359" s="27"/>
    </row>
    <row r="360" spans="18:18" s="458" customFormat="1" x14ac:dyDescent="0.2">
      <c r="R360" s="27"/>
    </row>
    <row r="361" spans="18:18" s="458" customFormat="1" x14ac:dyDescent="0.2">
      <c r="R361" s="27"/>
    </row>
    <row r="362" spans="18:18" s="458" customFormat="1" x14ac:dyDescent="0.2">
      <c r="R362" s="27"/>
    </row>
    <row r="363" spans="18:18" s="458" customFormat="1" x14ac:dyDescent="0.2">
      <c r="R363" s="27"/>
    </row>
    <row r="364" spans="18:18" s="458" customFormat="1" x14ac:dyDescent="0.2">
      <c r="R364" s="27"/>
    </row>
    <row r="365" spans="18:18" s="458" customFormat="1" x14ac:dyDescent="0.2">
      <c r="R365" s="27"/>
    </row>
    <row r="366" spans="18:18" s="458" customFormat="1" x14ac:dyDescent="0.2">
      <c r="R366" s="27"/>
    </row>
    <row r="367" spans="18:18" s="458" customFormat="1" x14ac:dyDescent="0.2">
      <c r="R367" s="27"/>
    </row>
    <row r="368" spans="18:18" s="458" customFormat="1" x14ac:dyDescent="0.2">
      <c r="R368" s="27"/>
    </row>
    <row r="369" spans="18:18" s="458" customFormat="1" x14ac:dyDescent="0.2">
      <c r="R369" s="27"/>
    </row>
    <row r="370" spans="18:18" s="458" customFormat="1" x14ac:dyDescent="0.2">
      <c r="R370" s="27"/>
    </row>
    <row r="371" spans="18:18" s="458" customFormat="1" x14ac:dyDescent="0.2">
      <c r="R371" s="27"/>
    </row>
    <row r="372" spans="18:18" s="458" customFormat="1" x14ac:dyDescent="0.2">
      <c r="R372" s="27"/>
    </row>
    <row r="373" spans="18:18" s="458" customFormat="1" x14ac:dyDescent="0.2">
      <c r="R373" s="27"/>
    </row>
    <row r="374" spans="18:18" s="458" customFormat="1" x14ac:dyDescent="0.2">
      <c r="R374" s="27"/>
    </row>
    <row r="375" spans="18:18" s="458" customFormat="1" x14ac:dyDescent="0.2">
      <c r="R375" s="27"/>
    </row>
    <row r="376" spans="18:18" s="458" customFormat="1" x14ac:dyDescent="0.2">
      <c r="R376" s="27"/>
    </row>
    <row r="377" spans="18:18" s="458" customFormat="1" x14ac:dyDescent="0.2">
      <c r="R377" s="27"/>
    </row>
    <row r="378" spans="18:18" s="458" customFormat="1" x14ac:dyDescent="0.2">
      <c r="R378" s="27"/>
    </row>
    <row r="379" spans="18:18" s="458" customFormat="1" x14ac:dyDescent="0.2">
      <c r="R379" s="27"/>
    </row>
    <row r="380" spans="18:18" s="458" customFormat="1" x14ac:dyDescent="0.2">
      <c r="R380" s="27"/>
    </row>
    <row r="381" spans="18:18" s="458" customFormat="1" x14ac:dyDescent="0.2">
      <c r="R381" s="27"/>
    </row>
    <row r="382" spans="18:18" s="458" customFormat="1" x14ac:dyDescent="0.2">
      <c r="R382" s="27"/>
    </row>
    <row r="383" spans="18:18" s="458" customFormat="1" x14ac:dyDescent="0.2">
      <c r="R383" s="27"/>
    </row>
    <row r="384" spans="18:18" s="458" customFormat="1" x14ac:dyDescent="0.2">
      <c r="R384" s="27"/>
    </row>
    <row r="385" spans="18:18" s="458" customFormat="1" x14ac:dyDescent="0.2">
      <c r="R385" s="27"/>
    </row>
    <row r="386" spans="18:18" s="458" customFormat="1" x14ac:dyDescent="0.2">
      <c r="R386" s="27"/>
    </row>
    <row r="387" spans="18:18" s="458" customFormat="1" x14ac:dyDescent="0.2">
      <c r="R387" s="27"/>
    </row>
    <row r="388" spans="18:18" s="458" customFormat="1" x14ac:dyDescent="0.2">
      <c r="R388" s="27"/>
    </row>
    <row r="389" spans="18:18" s="458" customFormat="1" x14ac:dyDescent="0.2">
      <c r="R389" s="27"/>
    </row>
    <row r="390" spans="18:18" s="458" customFormat="1" x14ac:dyDescent="0.2">
      <c r="R390" s="27"/>
    </row>
    <row r="391" spans="18:18" s="458" customFormat="1" x14ac:dyDescent="0.2">
      <c r="R391" s="27"/>
    </row>
    <row r="392" spans="18:18" s="458" customFormat="1" x14ac:dyDescent="0.2">
      <c r="R392" s="27"/>
    </row>
    <row r="393" spans="18:18" s="458" customFormat="1" x14ac:dyDescent="0.2">
      <c r="R393" s="27"/>
    </row>
    <row r="394" spans="18:18" s="458" customFormat="1" x14ac:dyDescent="0.2">
      <c r="R394" s="27"/>
    </row>
    <row r="395" spans="18:18" s="458" customFormat="1" x14ac:dyDescent="0.2">
      <c r="R395" s="27"/>
    </row>
    <row r="396" spans="18:18" s="458" customFormat="1" x14ac:dyDescent="0.2">
      <c r="R396" s="27"/>
    </row>
    <row r="397" spans="18:18" s="458" customFormat="1" x14ac:dyDescent="0.2">
      <c r="R397" s="27"/>
    </row>
    <row r="398" spans="18:18" s="458" customFormat="1" x14ac:dyDescent="0.2">
      <c r="R398" s="27"/>
    </row>
    <row r="399" spans="18:18" s="458" customFormat="1" x14ac:dyDescent="0.2">
      <c r="R399" s="27"/>
    </row>
    <row r="400" spans="18:18" s="458" customFormat="1" x14ac:dyDescent="0.2">
      <c r="R400" s="27"/>
    </row>
    <row r="401" spans="18:18" s="458" customFormat="1" x14ac:dyDescent="0.2">
      <c r="R401" s="27"/>
    </row>
    <row r="402" spans="18:18" s="458" customFormat="1" x14ac:dyDescent="0.2">
      <c r="R402" s="27"/>
    </row>
    <row r="403" spans="18:18" s="458" customFormat="1" x14ac:dyDescent="0.2">
      <c r="R403" s="27"/>
    </row>
    <row r="404" spans="18:18" s="458" customFormat="1" x14ac:dyDescent="0.2">
      <c r="R404" s="27"/>
    </row>
    <row r="405" spans="18:18" s="458" customFormat="1" x14ac:dyDescent="0.2">
      <c r="R405" s="27"/>
    </row>
    <row r="406" spans="18:18" s="458" customFormat="1" x14ac:dyDescent="0.2">
      <c r="R406" s="27"/>
    </row>
    <row r="407" spans="18:18" s="458" customFormat="1" x14ac:dyDescent="0.2">
      <c r="R407" s="27"/>
    </row>
    <row r="408" spans="18:18" s="458" customFormat="1" x14ac:dyDescent="0.2">
      <c r="R408" s="27"/>
    </row>
    <row r="409" spans="18:18" s="458" customFormat="1" x14ac:dyDescent="0.2">
      <c r="R409" s="27"/>
    </row>
    <row r="410" spans="18:18" s="458" customFormat="1" x14ac:dyDescent="0.2">
      <c r="R410" s="27"/>
    </row>
    <row r="411" spans="18:18" s="458" customFormat="1" x14ac:dyDescent="0.2">
      <c r="R411" s="27"/>
    </row>
    <row r="412" spans="18:18" s="458" customFormat="1" x14ac:dyDescent="0.2">
      <c r="R412" s="27"/>
    </row>
    <row r="413" spans="18:18" s="458" customFormat="1" x14ac:dyDescent="0.2">
      <c r="R413" s="27"/>
    </row>
    <row r="414" spans="18:18" s="458" customFormat="1" x14ac:dyDescent="0.2">
      <c r="R414" s="27"/>
    </row>
    <row r="415" spans="18:18" s="458" customFormat="1" x14ac:dyDescent="0.2">
      <c r="R415" s="27"/>
    </row>
    <row r="416" spans="18:18" s="458" customFormat="1" x14ac:dyDescent="0.2">
      <c r="R416" s="27"/>
    </row>
    <row r="417" spans="18:18" s="458" customFormat="1" x14ac:dyDescent="0.2">
      <c r="R417" s="27"/>
    </row>
    <row r="418" spans="18:18" s="458" customFormat="1" x14ac:dyDescent="0.2">
      <c r="R418" s="27"/>
    </row>
    <row r="419" spans="18:18" s="458" customFormat="1" x14ac:dyDescent="0.2">
      <c r="R419" s="27"/>
    </row>
    <row r="420" spans="18:18" s="458" customFormat="1" x14ac:dyDescent="0.2">
      <c r="R420" s="27"/>
    </row>
    <row r="421" spans="18:18" s="458" customFormat="1" x14ac:dyDescent="0.2">
      <c r="R421" s="27"/>
    </row>
    <row r="422" spans="18:18" s="458" customFormat="1" x14ac:dyDescent="0.2">
      <c r="R422" s="27"/>
    </row>
    <row r="423" spans="18:18" s="458" customFormat="1" x14ac:dyDescent="0.2">
      <c r="R423" s="27"/>
    </row>
    <row r="424" spans="18:18" s="458" customFormat="1" x14ac:dyDescent="0.2">
      <c r="R424" s="27"/>
    </row>
    <row r="425" spans="18:18" s="458" customFormat="1" x14ac:dyDescent="0.2">
      <c r="R425" s="27"/>
    </row>
    <row r="426" spans="18:18" s="458" customFormat="1" x14ac:dyDescent="0.2">
      <c r="R426" s="27"/>
    </row>
    <row r="427" spans="18:18" s="458" customFormat="1" x14ac:dyDescent="0.2">
      <c r="R427" s="27"/>
    </row>
    <row r="428" spans="18:18" s="458" customFormat="1" x14ac:dyDescent="0.2">
      <c r="R428" s="27"/>
    </row>
    <row r="429" spans="18:18" s="458" customFormat="1" x14ac:dyDescent="0.2">
      <c r="R429" s="27"/>
    </row>
    <row r="430" spans="18:18" s="458" customFormat="1" x14ac:dyDescent="0.2">
      <c r="R430" s="27"/>
    </row>
    <row r="431" spans="18:18" s="458" customFormat="1" x14ac:dyDescent="0.2">
      <c r="R431" s="27"/>
    </row>
    <row r="432" spans="18:18" s="458" customFormat="1" x14ac:dyDescent="0.2">
      <c r="R432" s="27"/>
    </row>
    <row r="433" spans="18:18" s="458" customFormat="1" x14ac:dyDescent="0.2">
      <c r="R433" s="27"/>
    </row>
    <row r="434" spans="18:18" s="458" customFormat="1" x14ac:dyDescent="0.2">
      <c r="R434" s="27"/>
    </row>
    <row r="435" spans="18:18" s="458" customFormat="1" x14ac:dyDescent="0.2">
      <c r="R435" s="27"/>
    </row>
    <row r="436" spans="18:18" s="458" customFormat="1" x14ac:dyDescent="0.2">
      <c r="R436" s="27"/>
    </row>
    <row r="437" spans="18:18" s="458" customFormat="1" x14ac:dyDescent="0.2">
      <c r="R437" s="27"/>
    </row>
    <row r="438" spans="18:18" s="458" customFormat="1" x14ac:dyDescent="0.2">
      <c r="R438" s="27"/>
    </row>
    <row r="439" spans="18:18" s="458" customFormat="1" x14ac:dyDescent="0.2">
      <c r="R439" s="27"/>
    </row>
    <row r="440" spans="18:18" s="458" customFormat="1" x14ac:dyDescent="0.2">
      <c r="R440" s="27"/>
    </row>
    <row r="441" spans="18:18" s="458" customFormat="1" x14ac:dyDescent="0.2">
      <c r="R441" s="27"/>
    </row>
    <row r="442" spans="18:18" s="458" customFormat="1" x14ac:dyDescent="0.2">
      <c r="R442" s="27"/>
    </row>
    <row r="443" spans="18:18" s="458" customFormat="1" x14ac:dyDescent="0.2">
      <c r="R443" s="27"/>
    </row>
    <row r="444" spans="18:18" s="458" customFormat="1" x14ac:dyDescent="0.2">
      <c r="R444" s="27"/>
    </row>
    <row r="445" spans="18:18" s="458" customFormat="1" x14ac:dyDescent="0.2">
      <c r="R445" s="27"/>
    </row>
    <row r="446" spans="18:18" s="458" customFormat="1" x14ac:dyDescent="0.2">
      <c r="R446" s="27"/>
    </row>
    <row r="447" spans="18:18" s="458" customFormat="1" x14ac:dyDescent="0.2">
      <c r="R447" s="27"/>
    </row>
    <row r="448" spans="18:18" s="458" customFormat="1" x14ac:dyDescent="0.2">
      <c r="R448" s="27"/>
    </row>
    <row r="449" spans="18:18" s="458" customFormat="1" x14ac:dyDescent="0.2">
      <c r="R449" s="27"/>
    </row>
    <row r="450" spans="18:18" s="458" customFormat="1" x14ac:dyDescent="0.2">
      <c r="R450" s="27"/>
    </row>
    <row r="451" spans="18:18" s="458" customFormat="1" x14ac:dyDescent="0.2">
      <c r="R451" s="27"/>
    </row>
    <row r="452" spans="18:18" s="458" customFormat="1" x14ac:dyDescent="0.2">
      <c r="R452" s="27"/>
    </row>
    <row r="453" spans="18:18" s="458" customFormat="1" x14ac:dyDescent="0.2">
      <c r="R453" s="27"/>
    </row>
    <row r="454" spans="18:18" s="458" customFormat="1" x14ac:dyDescent="0.2">
      <c r="R454" s="27"/>
    </row>
    <row r="455" spans="18:18" s="458" customFormat="1" x14ac:dyDescent="0.2">
      <c r="R455" s="27"/>
    </row>
    <row r="456" spans="18:18" s="458" customFormat="1" x14ac:dyDescent="0.2">
      <c r="R456" s="27"/>
    </row>
    <row r="457" spans="18:18" s="458" customFormat="1" x14ac:dyDescent="0.2">
      <c r="R457" s="27"/>
    </row>
    <row r="458" spans="18:18" s="458" customFormat="1" x14ac:dyDescent="0.2">
      <c r="R458" s="27"/>
    </row>
    <row r="459" spans="18:18" s="458" customFormat="1" x14ac:dyDescent="0.2">
      <c r="R459" s="27"/>
    </row>
    <row r="460" spans="18:18" s="458" customFormat="1" x14ac:dyDescent="0.2">
      <c r="R460" s="27"/>
    </row>
    <row r="461" spans="18:18" s="458" customFormat="1" x14ac:dyDescent="0.2">
      <c r="R461" s="27"/>
    </row>
    <row r="462" spans="18:18" s="458" customFormat="1" x14ac:dyDescent="0.2">
      <c r="R462" s="27"/>
    </row>
    <row r="463" spans="18:18" s="458" customFormat="1" x14ac:dyDescent="0.2">
      <c r="R463" s="27"/>
    </row>
    <row r="464" spans="18:18" s="458" customFormat="1" x14ac:dyDescent="0.2">
      <c r="R464" s="27"/>
    </row>
    <row r="465" spans="18:18" s="458" customFormat="1" x14ac:dyDescent="0.2">
      <c r="R465" s="27"/>
    </row>
    <row r="466" spans="18:18" s="458" customFormat="1" x14ac:dyDescent="0.2">
      <c r="R466" s="27"/>
    </row>
    <row r="467" spans="18:18" s="458" customFormat="1" x14ac:dyDescent="0.2">
      <c r="R467" s="27"/>
    </row>
    <row r="468" spans="18:18" s="458" customFormat="1" x14ac:dyDescent="0.2">
      <c r="R468" s="27"/>
    </row>
    <row r="469" spans="18:18" s="458" customFormat="1" x14ac:dyDescent="0.2">
      <c r="R469" s="27"/>
    </row>
    <row r="470" spans="18:18" s="458" customFormat="1" x14ac:dyDescent="0.2">
      <c r="R470" s="27"/>
    </row>
    <row r="471" spans="18:18" s="458" customFormat="1" x14ac:dyDescent="0.2">
      <c r="R471" s="27"/>
    </row>
    <row r="472" spans="18:18" s="458" customFormat="1" x14ac:dyDescent="0.2">
      <c r="R472" s="27"/>
    </row>
    <row r="473" spans="18:18" s="458" customFormat="1" x14ac:dyDescent="0.2">
      <c r="R473" s="27"/>
    </row>
    <row r="474" spans="18:18" s="458" customFormat="1" x14ac:dyDescent="0.2">
      <c r="R474" s="27"/>
    </row>
    <row r="475" spans="18:18" s="458" customFormat="1" x14ac:dyDescent="0.2">
      <c r="R475" s="27"/>
    </row>
    <row r="476" spans="18:18" s="458" customFormat="1" x14ac:dyDescent="0.2">
      <c r="R476" s="27"/>
    </row>
    <row r="477" spans="18:18" s="458" customFormat="1" x14ac:dyDescent="0.2">
      <c r="R477" s="27"/>
    </row>
    <row r="478" spans="18:18" s="458" customFormat="1" x14ac:dyDescent="0.2">
      <c r="R478" s="27"/>
    </row>
    <row r="479" spans="18:18" s="458" customFormat="1" x14ac:dyDescent="0.2">
      <c r="R479" s="27"/>
    </row>
    <row r="480" spans="18:18" s="458" customFormat="1" x14ac:dyDescent="0.2">
      <c r="R480" s="27"/>
    </row>
    <row r="481" spans="18:18" s="458" customFormat="1" x14ac:dyDescent="0.2">
      <c r="R481" s="27"/>
    </row>
    <row r="482" spans="18:18" s="458" customFormat="1" x14ac:dyDescent="0.2">
      <c r="R482" s="27"/>
    </row>
    <row r="483" spans="18:18" s="458" customFormat="1" x14ac:dyDescent="0.2">
      <c r="R483" s="27"/>
    </row>
    <row r="484" spans="18:18" s="458" customFormat="1" x14ac:dyDescent="0.2">
      <c r="R484" s="27"/>
    </row>
    <row r="485" spans="18:18" s="458" customFormat="1" x14ac:dyDescent="0.2">
      <c r="R485" s="27"/>
    </row>
    <row r="486" spans="18:18" s="458" customFormat="1" x14ac:dyDescent="0.2">
      <c r="R486" s="27"/>
    </row>
    <row r="487" spans="18:18" s="458" customFormat="1" x14ac:dyDescent="0.2">
      <c r="R487" s="27"/>
    </row>
    <row r="488" spans="18:18" s="458" customFormat="1" x14ac:dyDescent="0.2">
      <c r="R488" s="27"/>
    </row>
    <row r="489" spans="18:18" s="458" customFormat="1" x14ac:dyDescent="0.2">
      <c r="R489" s="27"/>
    </row>
    <row r="490" spans="18:18" s="458" customFormat="1" x14ac:dyDescent="0.2">
      <c r="R490" s="27"/>
    </row>
    <row r="491" spans="18:18" s="458" customFormat="1" x14ac:dyDescent="0.2">
      <c r="R491" s="27"/>
    </row>
    <row r="492" spans="18:18" s="458" customFormat="1" x14ac:dyDescent="0.2">
      <c r="R492" s="27"/>
    </row>
    <row r="493" spans="18:18" s="458" customFormat="1" x14ac:dyDescent="0.2">
      <c r="R493" s="27"/>
    </row>
    <row r="494" spans="18:18" s="458" customFormat="1" x14ac:dyDescent="0.2">
      <c r="R494" s="27"/>
    </row>
    <row r="495" spans="18:18" s="458" customFormat="1" x14ac:dyDescent="0.2">
      <c r="R495" s="27"/>
    </row>
    <row r="496" spans="18:18" s="458" customFormat="1" x14ac:dyDescent="0.2">
      <c r="R496" s="27"/>
    </row>
    <row r="497" spans="18:18" s="458" customFormat="1" x14ac:dyDescent="0.2">
      <c r="R497" s="27"/>
    </row>
    <row r="498" spans="18:18" s="458" customFormat="1" x14ac:dyDescent="0.2">
      <c r="R498" s="27"/>
    </row>
    <row r="499" spans="18:18" s="458" customFormat="1" x14ac:dyDescent="0.2">
      <c r="R499" s="27"/>
    </row>
    <row r="500" spans="18:18" s="458" customFormat="1" x14ac:dyDescent="0.2">
      <c r="R500" s="27"/>
    </row>
    <row r="501" spans="18:18" s="458" customFormat="1" x14ac:dyDescent="0.2">
      <c r="R501" s="27"/>
    </row>
    <row r="502" spans="18:18" s="458" customFormat="1" x14ac:dyDescent="0.2">
      <c r="R502" s="27"/>
    </row>
    <row r="503" spans="18:18" s="458" customFormat="1" x14ac:dyDescent="0.2">
      <c r="R503" s="27"/>
    </row>
    <row r="504" spans="18:18" s="458" customFormat="1" x14ac:dyDescent="0.2">
      <c r="R504" s="27"/>
    </row>
    <row r="505" spans="18:18" s="458" customFormat="1" x14ac:dyDescent="0.2">
      <c r="R505" s="27"/>
    </row>
    <row r="506" spans="18:18" s="458" customFormat="1" x14ac:dyDescent="0.2">
      <c r="R506" s="27"/>
    </row>
    <row r="507" spans="18:18" s="458" customFormat="1" x14ac:dyDescent="0.2">
      <c r="R507" s="27"/>
    </row>
    <row r="508" spans="18:18" s="458" customFormat="1" x14ac:dyDescent="0.2">
      <c r="R508" s="27"/>
    </row>
    <row r="509" spans="18:18" s="458" customFormat="1" x14ac:dyDescent="0.2">
      <c r="R509" s="27"/>
    </row>
    <row r="510" spans="18:18" s="458" customFormat="1" x14ac:dyDescent="0.2">
      <c r="R510" s="27"/>
    </row>
    <row r="511" spans="18:18" s="458" customFormat="1" x14ac:dyDescent="0.2">
      <c r="R511" s="27"/>
    </row>
    <row r="512" spans="18:18" s="458" customFormat="1" x14ac:dyDescent="0.2">
      <c r="R512" s="27"/>
    </row>
    <row r="513" spans="18:18" s="458" customFormat="1" x14ac:dyDescent="0.2">
      <c r="R513" s="27"/>
    </row>
    <row r="514" spans="18:18" s="458" customFormat="1" x14ac:dyDescent="0.2">
      <c r="R514" s="27"/>
    </row>
    <row r="515" spans="18:18" s="458" customFormat="1" x14ac:dyDescent="0.2">
      <c r="R515" s="27"/>
    </row>
    <row r="516" spans="18:18" s="458" customFormat="1" x14ac:dyDescent="0.2">
      <c r="R516" s="27"/>
    </row>
    <row r="517" spans="18:18" s="458" customFormat="1" x14ac:dyDescent="0.2">
      <c r="R517" s="27"/>
    </row>
    <row r="518" spans="18:18" s="458" customFormat="1" x14ac:dyDescent="0.2">
      <c r="R518" s="27"/>
    </row>
    <row r="519" spans="18:18" s="458" customFormat="1" x14ac:dyDescent="0.2">
      <c r="R519" s="27"/>
    </row>
    <row r="520" spans="18:18" s="458" customFormat="1" x14ac:dyDescent="0.2">
      <c r="R520" s="27"/>
    </row>
    <row r="521" spans="18:18" s="458" customFormat="1" x14ac:dyDescent="0.2">
      <c r="R521" s="27"/>
    </row>
    <row r="522" spans="18:18" s="458" customFormat="1" x14ac:dyDescent="0.2">
      <c r="R522" s="27"/>
    </row>
    <row r="523" spans="18:18" s="458" customFormat="1" x14ac:dyDescent="0.2">
      <c r="R523" s="27"/>
    </row>
    <row r="524" spans="18:18" s="458" customFormat="1" x14ac:dyDescent="0.2">
      <c r="R524" s="27"/>
    </row>
    <row r="525" spans="18:18" s="458" customFormat="1" x14ac:dyDescent="0.2">
      <c r="R525" s="27"/>
    </row>
    <row r="526" spans="18:18" s="458" customFormat="1" x14ac:dyDescent="0.2">
      <c r="R526" s="27"/>
    </row>
    <row r="527" spans="18:18" s="458" customFormat="1" x14ac:dyDescent="0.2">
      <c r="R527" s="27"/>
    </row>
    <row r="528" spans="18:18" s="458" customFormat="1" x14ac:dyDescent="0.2">
      <c r="R528" s="27"/>
    </row>
    <row r="529" spans="18:18" s="458" customFormat="1" x14ac:dyDescent="0.2">
      <c r="R529" s="27"/>
    </row>
    <row r="530" spans="18:18" s="458" customFormat="1" x14ac:dyDescent="0.2">
      <c r="R530" s="27"/>
    </row>
    <row r="531" spans="18:18" s="458" customFormat="1" x14ac:dyDescent="0.2">
      <c r="R531" s="27"/>
    </row>
    <row r="532" spans="18:18" s="458" customFormat="1" x14ac:dyDescent="0.2">
      <c r="R532" s="27"/>
    </row>
    <row r="533" spans="18:18" s="458" customFormat="1" x14ac:dyDescent="0.2">
      <c r="R533" s="27"/>
    </row>
    <row r="534" spans="18:18" s="458" customFormat="1" x14ac:dyDescent="0.2">
      <c r="R534" s="27"/>
    </row>
    <row r="535" spans="18:18" s="458" customFormat="1" x14ac:dyDescent="0.2">
      <c r="R535" s="27"/>
    </row>
    <row r="536" spans="18:18" s="458" customFormat="1" x14ac:dyDescent="0.2">
      <c r="R536" s="27"/>
    </row>
    <row r="537" spans="18:18" s="458" customFormat="1" x14ac:dyDescent="0.2">
      <c r="R537" s="27"/>
    </row>
    <row r="538" spans="18:18" s="458" customFormat="1" x14ac:dyDescent="0.2">
      <c r="R538" s="27"/>
    </row>
    <row r="539" spans="18:18" s="458" customFormat="1" x14ac:dyDescent="0.2">
      <c r="R539" s="27"/>
    </row>
    <row r="540" spans="18:18" s="458" customFormat="1" x14ac:dyDescent="0.2">
      <c r="R540" s="27"/>
    </row>
    <row r="541" spans="18:18" s="458" customFormat="1" x14ac:dyDescent="0.2">
      <c r="R541" s="27"/>
    </row>
    <row r="542" spans="18:18" s="458" customFormat="1" x14ac:dyDescent="0.2">
      <c r="R542" s="27"/>
    </row>
    <row r="543" spans="18:18" s="458" customFormat="1" x14ac:dyDescent="0.2">
      <c r="R543" s="27"/>
    </row>
    <row r="544" spans="18:18" s="458" customFormat="1" x14ac:dyDescent="0.2">
      <c r="R544" s="27"/>
    </row>
    <row r="545" spans="18:19" s="458" customFormat="1" x14ac:dyDescent="0.2">
      <c r="R545" s="27"/>
    </row>
    <row r="546" spans="18:19" s="458" customFormat="1" x14ac:dyDescent="0.2">
      <c r="R546" s="104"/>
      <c r="S546" s="104"/>
    </row>
    <row r="547" spans="18:19" s="458" customFormat="1" x14ac:dyDescent="0.2">
      <c r="R547" s="104"/>
      <c r="S547" s="104"/>
    </row>
    <row r="548" spans="18:19" s="458" customFormat="1" x14ac:dyDescent="0.2">
      <c r="R548" s="104"/>
      <c r="S548" s="104"/>
    </row>
    <row r="549" spans="18:19" s="458" customFormat="1" x14ac:dyDescent="0.2">
      <c r="R549" s="104"/>
      <c r="S549" s="104"/>
    </row>
    <row r="550" spans="18:19" s="458" customFormat="1" x14ac:dyDescent="0.2">
      <c r="R550" s="104"/>
      <c r="S550" s="104"/>
    </row>
    <row r="551" spans="18:19" s="458" customFormat="1" x14ac:dyDescent="0.2">
      <c r="R551" s="104"/>
      <c r="S551" s="104"/>
    </row>
    <row r="552" spans="18:19" s="458" customFormat="1" x14ac:dyDescent="0.2">
      <c r="R552" s="104"/>
      <c r="S552" s="104"/>
    </row>
    <row r="553" spans="18:19" s="458" customFormat="1" x14ac:dyDescent="0.2">
      <c r="R553" s="104"/>
      <c r="S553" s="104"/>
    </row>
    <row r="554" spans="18:19" s="458" customFormat="1" x14ac:dyDescent="0.2">
      <c r="R554" s="104"/>
      <c r="S554" s="104"/>
    </row>
    <row r="555" spans="18:19" s="458" customFormat="1" x14ac:dyDescent="0.2">
      <c r="R555" s="104"/>
      <c r="S555" s="104"/>
    </row>
    <row r="556" spans="18:19" s="458" customFormat="1" x14ac:dyDescent="0.2">
      <c r="R556" s="104"/>
      <c r="S556" s="104"/>
    </row>
    <row r="557" spans="18:19" s="458" customFormat="1" x14ac:dyDescent="0.2">
      <c r="R557" s="104"/>
      <c r="S557" s="104"/>
    </row>
    <row r="558" spans="18:19" s="458" customFormat="1" x14ac:dyDescent="0.2">
      <c r="R558" s="104"/>
      <c r="S558" s="104"/>
    </row>
    <row r="559" spans="18:19" s="458" customFormat="1" x14ac:dyDescent="0.2">
      <c r="R559" s="104"/>
      <c r="S559" s="104"/>
    </row>
    <row r="560" spans="18:19" s="458" customFormat="1" x14ac:dyDescent="0.2">
      <c r="R560" s="104"/>
      <c r="S560" s="104"/>
    </row>
    <row r="561" spans="1:30" x14ac:dyDescent="0.2">
      <c r="N561" s="458"/>
      <c r="P561" s="458"/>
      <c r="Q561" s="458"/>
      <c r="AC561" s="458"/>
      <c r="AD561" s="458"/>
    </row>
    <row r="562" spans="1:30" x14ac:dyDescent="0.2">
      <c r="N562" s="458"/>
      <c r="P562" s="458"/>
      <c r="Q562" s="458"/>
      <c r="AC562" s="458"/>
      <c r="AD562" s="458"/>
    </row>
    <row r="563" spans="1:30" x14ac:dyDescent="0.2">
      <c r="M563" s="110"/>
      <c r="N563" s="91"/>
      <c r="O563" s="110"/>
      <c r="P563" s="91"/>
      <c r="Q563" s="458"/>
      <c r="AC563" s="458"/>
      <c r="AD563" s="458"/>
    </row>
    <row r="564" spans="1:30" x14ac:dyDescent="0.2">
      <c r="A564" s="100"/>
      <c r="B564" s="100"/>
      <c r="C564" s="101"/>
      <c r="D564" s="101"/>
      <c r="E564" s="101"/>
      <c r="F564" s="101"/>
      <c r="G564" s="99"/>
      <c r="H564" s="99"/>
      <c r="I564" s="99"/>
      <c r="J564" s="102"/>
      <c r="K564" s="99"/>
      <c r="L564" s="103"/>
      <c r="M564" s="111"/>
      <c r="N564" s="115"/>
      <c r="O564" s="111"/>
      <c r="P564" s="115"/>
      <c r="Q564" s="458"/>
      <c r="AC564" s="458"/>
      <c r="AD564" s="458"/>
    </row>
    <row r="565" spans="1:30" x14ac:dyDescent="0.2">
      <c r="A565" s="105"/>
      <c r="B565" s="105"/>
      <c r="C565" s="105"/>
      <c r="D565" s="105"/>
      <c r="E565" s="105"/>
      <c r="F565" s="101"/>
      <c r="G565" s="99"/>
      <c r="H565" s="99"/>
      <c r="I565" s="99"/>
      <c r="J565" s="102"/>
      <c r="K565" s="99"/>
      <c r="L565" s="103"/>
      <c r="M565" s="111"/>
      <c r="N565" s="115"/>
      <c r="O565" s="111"/>
      <c r="P565" s="115"/>
      <c r="Q565" s="458"/>
      <c r="AC565" s="458"/>
      <c r="AD565" s="458"/>
    </row>
    <row r="566" spans="1:30" x14ac:dyDescent="0.2">
      <c r="A566" s="101"/>
      <c r="B566" s="101"/>
      <c r="C566" s="101"/>
      <c r="D566" s="101"/>
      <c r="E566" s="101"/>
      <c r="F566" s="101"/>
      <c r="G566" s="101"/>
      <c r="H566" s="101"/>
      <c r="I566" s="101"/>
      <c r="J566" s="101"/>
      <c r="K566" s="101"/>
      <c r="L566" s="101"/>
      <c r="M566" s="111"/>
      <c r="N566" s="115"/>
      <c r="O566" s="111"/>
      <c r="P566" s="115"/>
      <c r="Q566" s="458"/>
      <c r="AC566" s="458"/>
      <c r="AD566" s="458"/>
    </row>
    <row r="567" spans="1:30" x14ac:dyDescent="0.2">
      <c r="A567" s="101"/>
      <c r="B567" s="101"/>
      <c r="C567" s="101"/>
      <c r="D567" s="101"/>
      <c r="E567" s="101"/>
      <c r="F567" s="101"/>
      <c r="G567" s="101"/>
      <c r="H567" s="101"/>
      <c r="I567" s="101"/>
      <c r="J567" s="101"/>
      <c r="K567" s="101"/>
      <c r="L567" s="101"/>
      <c r="M567" s="111"/>
      <c r="N567" s="115"/>
      <c r="O567" s="111"/>
      <c r="P567" s="115"/>
      <c r="Q567" s="458"/>
      <c r="T567" s="99"/>
      <c r="U567" s="99"/>
      <c r="V567" s="102"/>
      <c r="W567" s="101"/>
      <c r="X567" s="101"/>
      <c r="Y567" s="101"/>
      <c r="Z567" s="101"/>
      <c r="AC567" s="111"/>
      <c r="AD567" s="115"/>
    </row>
    <row r="568" spans="1:30" x14ac:dyDescent="0.2">
      <c r="A568" s="99"/>
      <c r="B568" s="99"/>
      <c r="C568" s="102"/>
      <c r="D568" s="102"/>
      <c r="E568" s="102"/>
      <c r="F568" s="101"/>
      <c r="G568" s="101"/>
      <c r="H568" s="101"/>
      <c r="I568" s="101"/>
      <c r="J568" s="101"/>
      <c r="K568" s="101"/>
      <c r="L568" s="101"/>
      <c r="M568" s="101"/>
      <c r="N568" s="111"/>
      <c r="O568" s="101"/>
      <c r="P568" s="111"/>
      <c r="Q568" s="115"/>
      <c r="T568" s="101"/>
      <c r="U568" s="101"/>
      <c r="V568" s="101"/>
      <c r="W568" s="101"/>
      <c r="X568" s="101"/>
      <c r="Y568" s="101"/>
      <c r="Z568" s="101"/>
      <c r="AA568" s="101"/>
      <c r="AB568" s="101"/>
      <c r="AC568" s="111"/>
      <c r="AD568" s="115"/>
    </row>
    <row r="569" spans="1:30" x14ac:dyDescent="0.2">
      <c r="A569" s="101"/>
      <c r="B569" s="101"/>
      <c r="C569" s="101"/>
      <c r="D569" s="101"/>
      <c r="E569" s="101"/>
      <c r="F569" s="101"/>
      <c r="G569" s="101"/>
      <c r="H569" s="101"/>
      <c r="I569" s="101"/>
      <c r="J569" s="101"/>
      <c r="K569" s="101"/>
      <c r="L569" s="101"/>
      <c r="M569" s="101"/>
      <c r="N569" s="111"/>
      <c r="O569" s="101"/>
      <c r="P569" s="111"/>
      <c r="Q569" s="115"/>
      <c r="T569" s="99"/>
      <c r="U569" s="99"/>
      <c r="V569" s="616"/>
      <c r="W569" s="616"/>
      <c r="X569" s="616"/>
      <c r="Y569" s="616"/>
      <c r="Z569" s="616"/>
      <c r="AA569" s="101"/>
      <c r="AB569" s="101"/>
      <c r="AC569" s="111"/>
      <c r="AD569" s="115"/>
    </row>
    <row r="570" spans="1:30" x14ac:dyDescent="0.2">
      <c r="A570" s="99"/>
      <c r="B570" s="99"/>
      <c r="C570" s="762"/>
      <c r="D570" s="762"/>
      <c r="E570" s="762"/>
      <c r="F570" s="762"/>
      <c r="G570" s="762"/>
      <c r="H570" s="762"/>
      <c r="I570" s="762"/>
      <c r="J570" s="762"/>
      <c r="K570" s="762"/>
      <c r="L570" s="762"/>
      <c r="M570" s="762"/>
      <c r="N570" s="111"/>
      <c r="O570" s="616"/>
      <c r="P570" s="111"/>
      <c r="Q570" s="115"/>
      <c r="T570" s="101"/>
      <c r="U570" s="101"/>
      <c r="V570" s="616"/>
      <c r="W570" s="616"/>
      <c r="X570" s="616"/>
      <c r="Y570" s="616"/>
      <c r="Z570" s="616"/>
      <c r="AA570" s="616"/>
      <c r="AB570" s="616"/>
      <c r="AC570" s="111"/>
      <c r="AD570" s="115"/>
    </row>
    <row r="571" spans="1:30" x14ac:dyDescent="0.2">
      <c r="A571" s="101"/>
      <c r="B571" s="101"/>
      <c r="C571" s="762"/>
      <c r="D571" s="762"/>
      <c r="E571" s="762"/>
      <c r="F571" s="762"/>
      <c r="G571" s="762"/>
      <c r="H571" s="762"/>
      <c r="I571" s="762"/>
      <c r="J571" s="762"/>
      <c r="K571" s="762"/>
      <c r="L571" s="762"/>
      <c r="M571" s="762"/>
      <c r="N571" s="111"/>
      <c r="O571" s="616"/>
      <c r="P571" s="111"/>
      <c r="Q571" s="115"/>
      <c r="T571" s="101"/>
      <c r="U571" s="101"/>
      <c r="V571" s="616"/>
      <c r="W571" s="616"/>
      <c r="X571" s="616"/>
      <c r="Y571" s="616"/>
      <c r="Z571" s="616"/>
      <c r="AA571" s="616"/>
      <c r="AB571" s="616"/>
      <c r="AC571" s="111"/>
      <c r="AD571" s="115"/>
    </row>
    <row r="572" spans="1:30" x14ac:dyDescent="0.2">
      <c r="A572" s="101"/>
      <c r="B572" s="101"/>
      <c r="C572" s="762"/>
      <c r="D572" s="762"/>
      <c r="E572" s="762"/>
      <c r="F572" s="762"/>
      <c r="G572" s="762"/>
      <c r="H572" s="762"/>
      <c r="I572" s="762"/>
      <c r="J572" s="762"/>
      <c r="K572" s="762"/>
      <c r="L572" s="762"/>
      <c r="M572" s="762"/>
      <c r="N572" s="111"/>
      <c r="O572" s="616"/>
      <c r="P572" s="111"/>
      <c r="Q572" s="115"/>
      <c r="T572" s="101"/>
      <c r="U572" s="101"/>
      <c r="V572" s="616"/>
      <c r="W572" s="616"/>
      <c r="X572" s="616"/>
      <c r="Y572" s="616"/>
      <c r="Z572" s="616"/>
      <c r="AA572" s="616"/>
      <c r="AB572" s="616"/>
      <c r="AC572" s="111"/>
      <c r="AD572" s="115"/>
    </row>
    <row r="573" spans="1:30" x14ac:dyDescent="0.2">
      <c r="A573" s="101"/>
      <c r="B573" s="101"/>
      <c r="C573" s="762"/>
      <c r="D573" s="762"/>
      <c r="E573" s="762"/>
      <c r="F573" s="762"/>
      <c r="G573" s="762"/>
      <c r="H573" s="762"/>
      <c r="I573" s="762"/>
      <c r="J573" s="762"/>
      <c r="K573" s="762"/>
      <c r="L573" s="762"/>
      <c r="M573" s="762"/>
      <c r="N573" s="111"/>
      <c r="O573" s="616"/>
      <c r="P573" s="111"/>
      <c r="Q573" s="115"/>
      <c r="T573" s="101"/>
      <c r="U573" s="101"/>
      <c r="V573" s="101"/>
      <c r="W573" s="101"/>
      <c r="X573" s="101"/>
      <c r="Y573" s="101"/>
      <c r="Z573" s="101"/>
      <c r="AA573" s="616"/>
      <c r="AB573" s="616"/>
      <c r="AC573" s="111"/>
      <c r="AD573" s="115"/>
    </row>
    <row r="574" spans="1:30" x14ac:dyDescent="0.2">
      <c r="A574" s="101"/>
      <c r="B574" s="101"/>
      <c r="C574" s="101"/>
      <c r="D574" s="101"/>
      <c r="E574" s="101"/>
      <c r="F574" s="101"/>
      <c r="G574" s="101"/>
      <c r="H574" s="101"/>
      <c r="I574" s="101"/>
      <c r="J574" s="101"/>
      <c r="K574" s="101"/>
      <c r="L574" s="101"/>
      <c r="M574" s="101"/>
      <c r="N574" s="111"/>
      <c r="O574" s="101"/>
      <c r="P574" s="111"/>
      <c r="Q574" s="115"/>
      <c r="T574" s="101"/>
      <c r="U574" s="101"/>
      <c r="V574" s="106"/>
      <c r="W574" s="106"/>
      <c r="X574" s="106"/>
      <c r="Y574" s="106"/>
      <c r="Z574" s="106"/>
      <c r="AA574" s="101"/>
      <c r="AB574" s="101"/>
      <c r="AC574" s="112"/>
      <c r="AD574" s="116"/>
    </row>
    <row r="575" spans="1:30" x14ac:dyDescent="0.2">
      <c r="A575" s="101"/>
      <c r="B575" s="101"/>
      <c r="C575" s="106"/>
      <c r="D575" s="106"/>
      <c r="E575" s="106"/>
      <c r="F575" s="106"/>
      <c r="G575" s="106"/>
      <c r="H575" s="106"/>
      <c r="I575" s="106"/>
      <c r="J575" s="106"/>
      <c r="K575" s="106"/>
      <c r="L575" s="106"/>
      <c r="M575" s="106"/>
      <c r="N575" s="112"/>
      <c r="O575" s="106"/>
      <c r="P575" s="112"/>
      <c r="Q575" s="116"/>
      <c r="T575" s="107"/>
      <c r="U575" s="107"/>
      <c r="V575" s="108"/>
      <c r="W575" s="108"/>
      <c r="X575" s="108"/>
      <c r="Y575" s="108"/>
      <c r="Z575" s="108"/>
      <c r="AA575" s="106"/>
      <c r="AB575" s="106"/>
      <c r="AC575" s="113"/>
      <c r="AD575" s="117"/>
    </row>
    <row r="576" spans="1:30" x14ac:dyDescent="0.2">
      <c r="A576" s="107"/>
      <c r="B576" s="107"/>
      <c r="C576" s="108"/>
      <c r="D576" s="108"/>
      <c r="E576" s="108"/>
      <c r="F576" s="108"/>
      <c r="G576" s="108"/>
      <c r="H576" s="108"/>
      <c r="I576" s="108"/>
      <c r="J576" s="108"/>
      <c r="K576" s="108"/>
      <c r="L576" s="108"/>
      <c r="M576" s="108"/>
      <c r="N576" s="113"/>
      <c r="O576" s="108"/>
      <c r="P576" s="113"/>
      <c r="Q576" s="117"/>
      <c r="T576" s="107"/>
      <c r="U576" s="107"/>
      <c r="V576" s="108"/>
      <c r="W576" s="108"/>
      <c r="X576" s="108"/>
      <c r="Y576" s="108"/>
      <c r="Z576" s="108"/>
      <c r="AA576" s="108"/>
      <c r="AB576" s="108"/>
      <c r="AC576" s="113"/>
      <c r="AD576" s="117"/>
    </row>
    <row r="577" spans="1:30" x14ac:dyDescent="0.2">
      <c r="A577" s="107"/>
      <c r="B577" s="107"/>
      <c r="C577" s="108"/>
      <c r="D577" s="108"/>
      <c r="E577" s="108"/>
      <c r="F577" s="108"/>
      <c r="G577" s="108"/>
      <c r="H577" s="108"/>
      <c r="I577" s="108"/>
      <c r="J577" s="108"/>
      <c r="K577" s="108"/>
      <c r="L577" s="108"/>
      <c r="M577" s="108"/>
      <c r="N577" s="113"/>
      <c r="O577" s="108"/>
      <c r="P577" s="113"/>
      <c r="Q577" s="117"/>
      <c r="T577" s="107"/>
      <c r="U577" s="107"/>
      <c r="V577" s="108"/>
      <c r="W577" s="108"/>
      <c r="X577" s="108"/>
      <c r="Y577" s="108"/>
      <c r="Z577" s="108"/>
      <c r="AA577" s="108"/>
      <c r="AB577" s="108"/>
      <c r="AC577" s="113"/>
      <c r="AD577" s="117"/>
    </row>
    <row r="578" spans="1:30" x14ac:dyDescent="0.2">
      <c r="A578" s="107"/>
      <c r="B578" s="107"/>
      <c r="C578" s="108"/>
      <c r="D578" s="108"/>
      <c r="E578" s="108"/>
      <c r="F578" s="108"/>
      <c r="G578" s="108"/>
      <c r="H578" s="108"/>
      <c r="I578" s="108"/>
      <c r="J578" s="108"/>
      <c r="K578" s="108"/>
      <c r="L578" s="108"/>
      <c r="M578" s="108"/>
      <c r="N578" s="113"/>
      <c r="O578" s="108"/>
      <c r="P578" s="113"/>
      <c r="Q578" s="117"/>
      <c r="T578" s="107"/>
      <c r="U578" s="107"/>
      <c r="V578" s="108"/>
      <c r="W578" s="108"/>
      <c r="X578" s="108"/>
      <c r="Y578" s="108"/>
      <c r="Z578" s="108"/>
      <c r="AA578" s="108"/>
      <c r="AB578" s="108"/>
      <c r="AC578" s="113"/>
      <c r="AD578" s="117"/>
    </row>
    <row r="579" spans="1:30" x14ac:dyDescent="0.2">
      <c r="A579" s="107"/>
      <c r="B579" s="107"/>
      <c r="C579" s="108"/>
      <c r="D579" s="108"/>
      <c r="E579" s="108"/>
      <c r="F579" s="108"/>
      <c r="G579" s="108"/>
      <c r="H579" s="108"/>
      <c r="I579" s="108"/>
      <c r="J579" s="108"/>
      <c r="K579" s="108"/>
      <c r="L579" s="108"/>
      <c r="M579" s="108"/>
      <c r="N579" s="113"/>
      <c r="O579" s="108"/>
      <c r="P579" s="113"/>
      <c r="Q579" s="117"/>
      <c r="T579" s="107"/>
      <c r="U579" s="107"/>
      <c r="V579" s="108"/>
      <c r="W579" s="108"/>
      <c r="X579" s="108"/>
      <c r="Y579" s="108"/>
      <c r="Z579" s="108"/>
      <c r="AA579" s="108"/>
      <c r="AB579" s="108"/>
      <c r="AC579" s="113"/>
      <c r="AD579" s="117"/>
    </row>
    <row r="580" spans="1:30" x14ac:dyDescent="0.2">
      <c r="A580" s="107"/>
      <c r="B580" s="107"/>
      <c r="C580" s="108"/>
      <c r="D580" s="108"/>
      <c r="E580" s="108"/>
      <c r="F580" s="108"/>
      <c r="G580" s="108"/>
      <c r="H580" s="108"/>
      <c r="I580" s="108"/>
      <c r="J580" s="108"/>
      <c r="K580" s="108"/>
      <c r="L580" s="108"/>
      <c r="M580" s="108"/>
      <c r="N580" s="113"/>
      <c r="O580" s="108"/>
      <c r="P580" s="113"/>
      <c r="Q580" s="117"/>
      <c r="T580" s="107"/>
      <c r="U580" s="107"/>
      <c r="V580" s="108"/>
      <c r="W580" s="108"/>
      <c r="X580" s="108"/>
      <c r="Y580" s="108"/>
      <c r="Z580" s="108"/>
      <c r="AA580" s="108"/>
      <c r="AB580" s="108"/>
      <c r="AC580" s="113"/>
      <c r="AD580" s="117"/>
    </row>
    <row r="581" spans="1:30" x14ac:dyDescent="0.2">
      <c r="A581" s="107"/>
      <c r="B581" s="107"/>
      <c r="C581" s="108"/>
      <c r="D581" s="108"/>
      <c r="E581" s="108"/>
      <c r="F581" s="108"/>
      <c r="G581" s="108"/>
      <c r="H581" s="108"/>
      <c r="I581" s="108"/>
      <c r="J581" s="108"/>
      <c r="K581" s="108"/>
      <c r="L581" s="108"/>
      <c r="M581" s="108"/>
      <c r="N581" s="113"/>
      <c r="O581" s="108"/>
      <c r="P581" s="113"/>
      <c r="Q581" s="117"/>
      <c r="T581" s="107"/>
      <c r="U581" s="107"/>
      <c r="V581" s="108"/>
      <c r="W581" s="108"/>
      <c r="X581" s="108"/>
      <c r="Y581" s="108"/>
      <c r="Z581" s="108"/>
      <c r="AA581" s="108"/>
      <c r="AB581" s="108"/>
      <c r="AC581" s="113"/>
      <c r="AD581" s="117"/>
    </row>
    <row r="582" spans="1:30" x14ac:dyDescent="0.2">
      <c r="A582" s="107"/>
      <c r="B582" s="107"/>
      <c r="C582" s="108"/>
      <c r="D582" s="108"/>
      <c r="E582" s="108"/>
      <c r="F582" s="108"/>
      <c r="G582" s="108"/>
      <c r="H582" s="108"/>
      <c r="I582" s="108"/>
      <c r="J582" s="108"/>
      <c r="K582" s="108"/>
      <c r="L582" s="108"/>
      <c r="M582" s="108"/>
      <c r="N582" s="113"/>
      <c r="O582" s="108"/>
      <c r="P582" s="113"/>
      <c r="Q582" s="117"/>
      <c r="AA582" s="108"/>
      <c r="AB582" s="108"/>
    </row>
  </sheetData>
  <mergeCells count="108">
    <mergeCell ref="AC2:AC8"/>
    <mergeCell ref="A60:A62"/>
    <mergeCell ref="AC43:AC49"/>
    <mergeCell ref="AD43:AD49"/>
    <mergeCell ref="S25:S27"/>
    <mergeCell ref="A28:A30"/>
    <mergeCell ref="S28:S30"/>
    <mergeCell ref="M17:N17"/>
    <mergeCell ref="O17:P17"/>
    <mergeCell ref="A58:B59"/>
    <mergeCell ref="S43:U45"/>
    <mergeCell ref="A51:B56"/>
    <mergeCell ref="C51:Q51"/>
    <mergeCell ref="U58:X58"/>
    <mergeCell ref="V55:AI55"/>
    <mergeCell ref="V56:AI56"/>
    <mergeCell ref="D52:Q52"/>
    <mergeCell ref="V52:AI52"/>
    <mergeCell ref="D53:Q53"/>
    <mergeCell ref="V53:AI53"/>
    <mergeCell ref="AE42:AH42"/>
    <mergeCell ref="AI17:AI18"/>
    <mergeCell ref="D13:Q13"/>
    <mergeCell ref="V13:AI13"/>
    <mergeCell ref="M1:P1"/>
    <mergeCell ref="A34:A36"/>
    <mergeCell ref="S34:S36"/>
    <mergeCell ref="A31:A33"/>
    <mergeCell ref="A19:A21"/>
    <mergeCell ref="A22:A24"/>
    <mergeCell ref="A25:A27"/>
    <mergeCell ref="V12:AI12"/>
    <mergeCell ref="S19:S21"/>
    <mergeCell ref="Y17:AB17"/>
    <mergeCell ref="S17:T18"/>
    <mergeCell ref="U17:X17"/>
    <mergeCell ref="A2:C4"/>
    <mergeCell ref="K2:K8"/>
    <mergeCell ref="L2:L8"/>
    <mergeCell ref="S2:U4"/>
    <mergeCell ref="AE1:AH1"/>
    <mergeCell ref="C10:Q10"/>
    <mergeCell ref="V15:AI15"/>
    <mergeCell ref="S10:T15"/>
    <mergeCell ref="U10:AI10"/>
    <mergeCell ref="D11:Q11"/>
    <mergeCell ref="V11:AI11"/>
    <mergeCell ref="D12:Q12"/>
    <mergeCell ref="C573:M573"/>
    <mergeCell ref="C570:M570"/>
    <mergeCell ref="C571:M571"/>
    <mergeCell ref="C572:M572"/>
    <mergeCell ref="D54:Q54"/>
    <mergeCell ref="D55:Q55"/>
    <mergeCell ref="D56:Q56"/>
    <mergeCell ref="AG17:AH17"/>
    <mergeCell ref="S60:S62"/>
    <mergeCell ref="S22:S24"/>
    <mergeCell ref="Q17:Q18"/>
    <mergeCell ref="AC17:AD17"/>
    <mergeCell ref="M42:P42"/>
    <mergeCell ref="G17:J17"/>
    <mergeCell ref="K17:L17"/>
    <mergeCell ref="AE17:AF17"/>
    <mergeCell ref="D14:Q14"/>
    <mergeCell ref="V14:AI14"/>
    <mergeCell ref="D15:Q15"/>
    <mergeCell ref="AG58:AH58"/>
    <mergeCell ref="AI58:AI59"/>
    <mergeCell ref="AE58:AF58"/>
    <mergeCell ref="Y58:AB58"/>
    <mergeCell ref="AC58:AD58"/>
    <mergeCell ref="C58:F58"/>
    <mergeCell ref="G58:J58"/>
    <mergeCell ref="K58:L58"/>
    <mergeCell ref="M58:N58"/>
    <mergeCell ref="O58:P58"/>
    <mergeCell ref="S31:S33"/>
    <mergeCell ref="A43:C45"/>
    <mergeCell ref="S51:T56"/>
    <mergeCell ref="K43:K49"/>
    <mergeCell ref="L43:L49"/>
    <mergeCell ref="U51:AI51"/>
    <mergeCell ref="V54:AI54"/>
    <mergeCell ref="AD2:AD8"/>
    <mergeCell ref="A17:B18"/>
    <mergeCell ref="C17:F17"/>
    <mergeCell ref="A10:B15"/>
    <mergeCell ref="A75:A77"/>
    <mergeCell ref="S75:S77"/>
    <mergeCell ref="A78:A80"/>
    <mergeCell ref="S78:S80"/>
    <mergeCell ref="A81:B81"/>
    <mergeCell ref="S81:T81"/>
    <mergeCell ref="A66:A68"/>
    <mergeCell ref="S66:S68"/>
    <mergeCell ref="A69:A71"/>
    <mergeCell ref="S69:S71"/>
    <mergeCell ref="A72:A74"/>
    <mergeCell ref="S72:S74"/>
    <mergeCell ref="A63:A65"/>
    <mergeCell ref="S63:S65"/>
    <mergeCell ref="Q58:Q59"/>
    <mergeCell ref="S58:T59"/>
    <mergeCell ref="A40:B40"/>
    <mergeCell ref="S40:T40"/>
    <mergeCell ref="A37:A39"/>
    <mergeCell ref="S37:S39"/>
  </mergeCells>
  <conditionalFormatting sqref="C40">
    <cfRule type="cellIs" dxfId="912" priority="70" operator="between">
      <formula>0.9*SUM($C$19:$C$39)</formula>
      <formula>1.1*SUM($C$19:$C$39)</formula>
    </cfRule>
  </conditionalFormatting>
  <conditionalFormatting sqref="K40">
    <cfRule type="cellIs" dxfId="911" priority="69" operator="between">
      <formula>0.9*SUM(K19:K39)</formula>
      <formula>1.1*SUM(K19:K39)</formula>
    </cfRule>
  </conditionalFormatting>
  <conditionalFormatting sqref="M40">
    <cfRule type="cellIs" dxfId="910" priority="68" operator="between">
      <formula>0.9*SUM(M19:M39)</formula>
      <formula>1.1*SUM(M19:M39)</formula>
    </cfRule>
  </conditionalFormatting>
  <conditionalFormatting sqref="O40">
    <cfRule type="cellIs" dxfId="909" priority="67" operator="between">
      <formula>0.9*SUM(O19:O39)</formula>
      <formula>1.1*SUM(O19:O39)</formula>
    </cfRule>
  </conditionalFormatting>
  <conditionalFormatting sqref="I40">
    <cfRule type="cellIs" dxfId="908" priority="66" operator="between">
      <formula>0.9*$G$40</formula>
      <formula>1.1*$G$40</formula>
    </cfRule>
  </conditionalFormatting>
  <conditionalFormatting sqref="L40">
    <cfRule type="cellIs" dxfId="907" priority="65" operator="between">
      <formula>0.9*$K$40</formula>
      <formula>1.1*$K$40</formula>
    </cfRule>
  </conditionalFormatting>
  <conditionalFormatting sqref="N40">
    <cfRule type="cellIs" dxfId="906" priority="64" operator="between">
      <formula>0.9*$M$40</formula>
      <formula>1.1*$M$40</formula>
    </cfRule>
  </conditionalFormatting>
  <conditionalFormatting sqref="P40">
    <cfRule type="cellIs" dxfId="905" priority="63" operator="between">
      <formula>0.9*$O$40</formula>
      <formula>1.1*$O$40</formula>
    </cfRule>
  </conditionalFormatting>
  <conditionalFormatting sqref="AC40">
    <cfRule type="cellIs" dxfId="904" priority="60" operator="between">
      <formula>0.9*SUM(AC19:AC39)</formula>
      <formula>1.1*SUM(AC19:AC39)</formula>
    </cfRule>
  </conditionalFormatting>
  <conditionalFormatting sqref="AE40">
    <cfRule type="cellIs" dxfId="903" priority="59" operator="between">
      <formula>0.9*SUM(AE19:AE39)</formula>
      <formula>1.1*SUM(AE19:AE39)</formula>
    </cfRule>
  </conditionalFormatting>
  <conditionalFormatting sqref="AG40">
    <cfRule type="cellIs" dxfId="902" priority="58" operator="between">
      <formula>0.9*SUM(AG19:AG39)</formula>
      <formula>1.1*SUM(AG19:AG39)</formula>
    </cfRule>
  </conditionalFormatting>
  <conditionalFormatting sqref="W40">
    <cfRule type="cellIs" dxfId="901" priority="57" operator="between">
      <formula>0.9*$U$40</formula>
      <formula>1.1*$U$40</formula>
    </cfRule>
  </conditionalFormatting>
  <conditionalFormatting sqref="AA40">
    <cfRule type="cellIs" dxfId="900" priority="56" operator="between">
      <formula>0.9*$Y$40</formula>
      <formula>1.1*$Y$40</formula>
    </cfRule>
  </conditionalFormatting>
  <conditionalFormatting sqref="AD40">
    <cfRule type="cellIs" dxfId="899" priority="55" operator="between">
      <formula>0.9*$AC$40</formula>
      <formula>1.1*$AC$40</formula>
    </cfRule>
  </conditionalFormatting>
  <conditionalFormatting sqref="AF40">
    <cfRule type="cellIs" dxfId="898" priority="54" operator="between">
      <formula>0.9*$AE$40</formula>
      <formula>1.1*$AE$40</formula>
    </cfRule>
  </conditionalFormatting>
  <conditionalFormatting sqref="AH40">
    <cfRule type="cellIs" dxfId="897" priority="53" operator="between">
      <formula>0.9*$AG$40</formula>
      <formula>1.1*$AG$40</formula>
    </cfRule>
  </conditionalFormatting>
  <conditionalFormatting sqref="C81">
    <cfRule type="cellIs" dxfId="896" priority="52" operator="between">
      <formula>0.9*SUM(C60:C80)</formula>
      <formula>1.1*SUM(C60:C80)</formula>
    </cfRule>
  </conditionalFormatting>
  <conditionalFormatting sqref="G81">
    <cfRule type="cellIs" dxfId="895" priority="51" operator="between">
      <formula>0.9*SUM(G60:G80)</formula>
      <formula>1.1*SUM(G60:G80)</formula>
    </cfRule>
  </conditionalFormatting>
  <conditionalFormatting sqref="K81">
    <cfRule type="cellIs" dxfId="894" priority="50" operator="between">
      <formula>0.9*SUM(K60:K80)</formula>
      <formula>1.1*SUM(K60:K80)</formula>
    </cfRule>
  </conditionalFormatting>
  <conditionalFormatting sqref="M81">
    <cfRule type="cellIs" dxfId="893" priority="49" operator="between">
      <formula>0.9*SUM(M60:M80)</formula>
      <formula>1.1*SUM(M60:M80)</formula>
    </cfRule>
  </conditionalFormatting>
  <conditionalFormatting sqref="O81">
    <cfRule type="cellIs" dxfId="892" priority="48" operator="between">
      <formula>0.9*SUM(O60:O80)</formula>
      <formula>1.1*SUM(O60:O80)</formula>
    </cfRule>
  </conditionalFormatting>
  <conditionalFormatting sqref="E81">
    <cfRule type="cellIs" dxfId="891" priority="47" operator="between">
      <formula>0.9*$C$81</formula>
      <formula>1.1*$C$81</formula>
    </cfRule>
  </conditionalFormatting>
  <conditionalFormatting sqref="I81">
    <cfRule type="cellIs" dxfId="890" priority="46" operator="between">
      <formula>0.9*$G$81</formula>
      <formula>1.1*$G$81</formula>
    </cfRule>
  </conditionalFormatting>
  <conditionalFormatting sqref="L81">
    <cfRule type="cellIs" dxfId="889" priority="45" operator="between">
      <formula>0.9*$K$81</formula>
      <formula>1.1*$K$81</formula>
    </cfRule>
  </conditionalFormatting>
  <conditionalFormatting sqref="N81">
    <cfRule type="cellIs" dxfId="888" priority="44" operator="between">
      <formula>0.9*$M$81</formula>
      <formula>1.1*$M$81</formula>
    </cfRule>
  </conditionalFormatting>
  <conditionalFormatting sqref="P81">
    <cfRule type="cellIs" dxfId="887" priority="43" operator="between">
      <formula>0.9*$O$81</formula>
      <formula>1.1*$O$81</formula>
    </cfRule>
  </conditionalFormatting>
  <conditionalFormatting sqref="U81">
    <cfRule type="cellIs" dxfId="886" priority="42" operator="between">
      <formula>0.9*SUM(U60:U80)</formula>
      <formula>1.1*SUM(U60:U80)</formula>
    </cfRule>
  </conditionalFormatting>
  <conditionalFormatting sqref="Y81">
    <cfRule type="cellIs" dxfId="885" priority="41" operator="between">
      <formula>0.9*SUM(Y60:Y80)</formula>
      <formula>1.1*SUM(Y60:Y80)</formula>
    </cfRule>
  </conditionalFormatting>
  <conditionalFormatting sqref="AC81">
    <cfRule type="cellIs" dxfId="884" priority="40" operator="between">
      <formula>0.9*SUM(AC60:AC80)</formula>
      <formula>1.1*SUM(AC60:AC80)</formula>
    </cfRule>
  </conditionalFormatting>
  <conditionalFormatting sqref="AE81">
    <cfRule type="cellIs" dxfId="883" priority="39" operator="between">
      <formula>0.9*SUM(AE60:AE80)</formula>
      <formula>1.1*SUM(AE60:AE80)</formula>
    </cfRule>
  </conditionalFormatting>
  <conditionalFormatting sqref="AG81">
    <cfRule type="cellIs" dxfId="882" priority="38" operator="between">
      <formula>0.9*SUM(AG60:AG80)</formula>
      <formula>1.1*SUM(AG60:AG80)</formula>
    </cfRule>
  </conditionalFormatting>
  <conditionalFormatting sqref="W81">
    <cfRule type="cellIs" dxfId="881" priority="37" operator="between">
      <formula>0.9*$U$81</formula>
      <formula>1.1*$U$81</formula>
    </cfRule>
  </conditionalFormatting>
  <conditionalFormatting sqref="AA81">
    <cfRule type="cellIs" dxfId="880" priority="36" operator="between">
      <formula>0.9*$Y$81</formula>
      <formula>1.1*$Y$81</formula>
    </cfRule>
  </conditionalFormatting>
  <conditionalFormatting sqref="AD81">
    <cfRule type="cellIs" dxfId="879" priority="35" operator="between">
      <formula>0.9*$AC$81</formula>
      <formula>1.1*$AC$81</formula>
    </cfRule>
  </conditionalFormatting>
  <conditionalFormatting sqref="AF81">
    <cfRule type="cellIs" dxfId="878" priority="34" operator="between">
      <formula>0.9*$AE$81</formula>
      <formula>1.1*$AE$81</formula>
    </cfRule>
  </conditionalFormatting>
  <conditionalFormatting sqref="AH81">
    <cfRule type="cellIs" dxfId="877" priority="33" operator="between">
      <formula>0.9*$AG$81</formula>
      <formula>1.1*$AG$81</formula>
    </cfRule>
  </conditionalFormatting>
  <conditionalFormatting sqref="G40">
    <cfRule type="cellIs" dxfId="876" priority="32" operator="between">
      <formula>0.9*SUM($G$19:$G$39)</formula>
      <formula>1.1*SUM($G$19:$G$39)</formula>
    </cfRule>
  </conditionalFormatting>
  <conditionalFormatting sqref="E40">
    <cfRule type="cellIs" dxfId="875" priority="31" operator="between">
      <formula>0.9*$C$40</formula>
      <formula>1.1*$C$40</formula>
    </cfRule>
  </conditionalFormatting>
  <conditionalFormatting sqref="L2">
    <cfRule type="cellIs" dxfId="874" priority="30" operator="notEqual">
      <formula>0</formula>
    </cfRule>
  </conditionalFormatting>
  <conditionalFormatting sqref="F44">
    <cfRule type="cellIs" dxfId="873" priority="29" operator="notEqual">
      <formula>IF(OR(COUNT(C60:C62)&lt;&gt;0,COUNT(G60:G62)&lt;&gt;0),1,0)+IF(OR(COUNT(C63:C65)&lt;&gt;0,COUNT(G63:G65)&lt;&gt;0),1,0)+IF(OR(COUNT(C66:C68)&lt;&gt;0,COUNT(G66:G68)&lt;&gt;0),1,0)+IF(OR(COUNT(C69:C71)&lt;&gt;0,COUNT(G69:G71)&lt;&gt;0),1,0)+IF(OR(COUNT(C72:C74)&lt;&gt;0,COUNT(G72:G74)&lt;&gt;0),1,0)+IF(OR(COUNT(C75:C77)&lt;&gt;0,COUNT(G75:G77)&lt;&gt;0),1,0)+IF(OR(COUNT(C78:C80)&lt;&gt;0,COUNT(G78:G80)&lt;&gt;0),1,0)</formula>
    </cfRule>
  </conditionalFormatting>
  <conditionalFormatting sqref="X3">
    <cfRule type="cellIs" dxfId="872" priority="28" operator="notEqual">
      <formula>IF(OR(COUNT(U19:U21)&lt;&gt;0,COUNT(Y19:Y21)&lt;&gt;0),1,0)+IF(OR(COUNT(U22:U24)&lt;&gt;0,COUNT(Y22:Y24)&lt;&gt;0),1,0)+IF(OR(COUNT(U25:U27)&lt;&gt;0,COUNT(Y25:Y27)&lt;&gt;0),1,0)+IF(OR(COUNT(U28:U30)&lt;&gt;0,COUNT(Y28:Y30)&lt;&gt;0),1,0)+IF(OR(COUNT(U31:U33)&lt;&gt;0,COUNT(Y31:Y33)&lt;&gt;0),1,0)+IF(OR(COUNT(U34:U36)&lt;&gt;0,COUNT(Y34:Y36)&lt;&gt;0),1,0)+IF(OR(COUNT(U37:U39)&lt;&gt;0,COUNT(Y37:Y39)&lt;&gt;0),1,0)</formula>
    </cfRule>
  </conditionalFormatting>
  <conditionalFormatting sqref="X44">
    <cfRule type="cellIs" dxfId="871" priority="27" operator="notEqual">
      <formula>IF(OR(COUNT(U60:U62)&lt;&gt;0,COUNT(Y60:Y62)&lt;&gt;0),1,0)+IF(OR(COUNT(U63:U65)&lt;&gt;0,COUNT(Y63:Y65)&lt;&gt;0),1,0)+IF(OR(COUNT(U66:U68)&lt;&gt;0,COUNT(Y66:Y68)&lt;&gt;0),1,0)+IF(OR(COUNT(U69:U71)&lt;&gt;0,COUNT(Y69:Y71)&lt;&gt;0),1,0)+IF(OR(COUNT(U72:U74)&lt;&gt;0,COUNT(Y72:Y74)&lt;&gt;0),1,0)+IF(OR(COUNT(U75:U77)&lt;&gt;0,COUNT(Y75:Y77)&lt;&gt;0),1,0)+IF(OR(COUNT(U78:U80)&lt;&gt;0,COUNT(Y78:Y80)&lt;&gt;0),1,0)</formula>
    </cfRule>
  </conditionalFormatting>
  <conditionalFormatting sqref="AD2">
    <cfRule type="cellIs" dxfId="870" priority="26" operator="notEqual">
      <formula>0</formula>
    </cfRule>
  </conditionalFormatting>
  <conditionalFormatting sqref="AD43">
    <cfRule type="cellIs" dxfId="869" priority="24" operator="notEqual">
      <formula>0</formula>
    </cfRule>
  </conditionalFormatting>
  <conditionalFormatting sqref="L43">
    <cfRule type="cellIs" dxfId="868" priority="25" operator="notEqual">
      <formula>0</formula>
    </cfRule>
  </conditionalFormatting>
  <conditionalFormatting sqref="F3">
    <cfRule type="cellIs" dxfId="867" priority="23" operator="notEqual">
      <formula>IF(OR(COUNT(C19:C21)&lt;&gt;0,COUNT(G19:G21)&lt;&gt;0),1,0)+IF(OR(COUNT(C22:C24)&lt;&gt;0,COUNT(G22:G24)&lt;&gt;0),1,0)+IF(OR(COUNT(C25:C27)&lt;&gt;0,COUNT(G25:G27)&lt;&gt;0),1,0)+IF(OR(COUNT(C28:C30)&lt;&gt;0,COUNT(G28:G30)&lt;&gt;0),1,0)+IF(OR(COUNT(C31:C33)&lt;&gt;0,COUNT(G31:G33)&lt;&gt;0),1,0)+IF(OR(COUNT(C34:C36)&lt;&gt;0,COUNT(G34:G36)&lt;&gt;0),1,0)+IF(OR(COUNT(C37:C39)&lt;&gt;0,COUNT(G37:G39)&lt;&gt;0),1,0)</formula>
    </cfRule>
  </conditionalFormatting>
  <conditionalFormatting sqref="F5">
    <cfRule type="cellIs" dxfId="866" priority="22" operator="notEqual">
      <formula>COUNT($K$19:$K$39)</formula>
    </cfRule>
  </conditionalFormatting>
  <conditionalFormatting sqref="X5">
    <cfRule type="cellIs" dxfId="865" priority="21" operator="notEqual">
      <formula>COUNT($AC$19:$AC$39)</formula>
    </cfRule>
  </conditionalFormatting>
  <conditionalFormatting sqref="X46">
    <cfRule type="cellIs" dxfId="864" priority="20" operator="notEqual">
      <formula>COUNT($AC$60:$AC$80)</formula>
    </cfRule>
  </conditionalFormatting>
  <conditionalFormatting sqref="F46">
    <cfRule type="cellIs" dxfId="863" priority="19" operator="notEqual">
      <formula>COUNT($K$60:$K$80)</formula>
    </cfRule>
  </conditionalFormatting>
  <conditionalFormatting sqref="Y40">
    <cfRule type="cellIs" dxfId="862" priority="2" operator="between">
      <formula>0.9*SUM(Y19:Y39)</formula>
      <formula>1.1*SUM(Y19:Y39)</formula>
    </cfRule>
  </conditionalFormatting>
  <conditionalFormatting sqref="U40">
    <cfRule type="cellIs" dxfId="861" priority="1" operator="between">
      <formula>0.9*SUM(U19:U39)</formula>
      <formula>1.1*SUM(U19:U39)</formula>
    </cfRule>
  </conditionalFormatting>
  <dataValidations count="3">
    <dataValidation type="list" allowBlank="1" showInputMessage="1" showErrorMessage="1" promptTitle="Phases" sqref="A100:B103 A97:B97 A93:B94" xr:uid="{1F9ADF25-A14C-467B-A4D6-A0A6DF5BDD06}">
      <formula1>$A$89:$A$103</formula1>
    </dataValidation>
    <dataValidation type="whole" errorStyle="warning" allowBlank="1" showInputMessage="1" showErrorMessage="1" promptTitle="Integers" prompt="Must be an integer between 1 and 52 inclusive." sqref="W2 E2 E43 W43" xr:uid="{8BE691ED-6B3E-49F9-A1B5-6D1EF25C4AA4}">
      <formula1>1</formula1>
      <formula2>52</formula2>
    </dataValidation>
    <dataValidation type="decimal" allowBlank="1" showInputMessage="1" showErrorMessage="1" error="Must be blank or values between 0 an 100 inclusice." sqref="AI60:AI80 Q19:Q39 Q60:Q80 AI19:AI39" xr:uid="{9713B1F1-DFA4-40DB-A87F-943DD6CB0704}">
      <formula1>0</formula1>
      <formula2>100</formula2>
    </dataValidation>
  </dataValidations>
  <pageMargins left="0.7" right="0.7" top="0.75" bottom="0.75" header="0.3" footer="0.3"/>
  <pageSetup orientation="portrait" horizontalDpi="4294967293" verticalDpi="4294967293"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1DDE408A-7C1A-4ED8-82C4-7430F53D43D7}">
            <xm:f>NOT(ISERROR(SEARCH($BH$7,E4)))</xm:f>
            <xm:f>$BH$7</xm:f>
            <x14:dxf>
              <fill>
                <patternFill>
                  <bgColor rgb="FF00B050"/>
                </patternFill>
              </fill>
            </x14:dxf>
          </x14:cfRule>
          <x14:cfRule type="containsText" priority="14" operator="containsText" id="{90CD3AC1-8066-4A0A-AB71-71F876231183}">
            <xm:f>NOT(ISERROR(SEARCH($BH$6,E4)))</xm:f>
            <xm:f>$BH$6</xm:f>
            <x14:dxf>
              <fill>
                <patternFill>
                  <bgColor theme="3" tint="0.79998168889431442"/>
                </patternFill>
              </fill>
            </x14:dxf>
          </x14:cfRule>
          <x14:cfRule type="containsText" priority="15" operator="containsText" id="{5A52DF25-9C9A-4E82-B37F-0193531A8065}">
            <xm:f>NOT(ISERROR(SEARCH($BH$5,E4)))</xm:f>
            <xm:f>$BH$5</xm:f>
            <x14:dxf>
              <fill>
                <patternFill>
                  <bgColor rgb="FF92D050"/>
                </patternFill>
              </fill>
            </x14:dxf>
          </x14:cfRule>
          <x14:cfRule type="containsText" priority="16" operator="containsText" id="{29B6904B-79FE-4B78-BD2C-52C5813CA627}">
            <xm:f>NOT(ISERROR(SEARCH($BH$4,E4)))</xm:f>
            <xm:f>$BH$4</xm:f>
            <x14:dxf>
              <fill>
                <patternFill>
                  <bgColor rgb="FF66FF66"/>
                </patternFill>
              </fill>
            </x14:dxf>
          </x14:cfRule>
          <x14:cfRule type="containsText" priority="17" operator="containsText" id="{07853A08-0A1F-43D7-B749-896F52532E0B}">
            <xm:f>NOT(ISERROR(SEARCH($BH$3,E4)))</xm:f>
            <xm:f>$BH$3</xm:f>
            <x14:dxf>
              <fill>
                <patternFill>
                  <bgColor theme="5" tint="0.59996337778862885"/>
                </patternFill>
              </fill>
            </x14:dxf>
          </x14:cfRule>
          <x14:cfRule type="containsText" priority="18" operator="containsText" id="{0C32B814-A162-4F3E-B739-64388098822F}">
            <xm:f>NOT(ISERROR(SEARCH($BH$2,E4)))</xm:f>
            <xm:f>$BH$2</xm:f>
            <x14:dxf>
              <fill>
                <patternFill>
                  <bgColor theme="5" tint="0.79998168889431442"/>
                </patternFill>
              </fill>
            </x14:dxf>
          </x14:cfRule>
          <xm:sqref>E4 W4 E45</xm:sqref>
        </x14:conditionalFormatting>
        <x14:conditionalFormatting xmlns:xm="http://schemas.microsoft.com/office/excel/2006/main">
          <x14:cfRule type="containsText" priority="7" operator="containsText" id="{AD7F0E7F-97E7-4C65-AB51-5B192A8AB6FC}">
            <xm:f>NOT(ISERROR(SEARCH($BH$7,W45)))</xm:f>
            <xm:f>$BH$7</xm:f>
            <x14:dxf>
              <fill>
                <patternFill>
                  <bgColor theme="6" tint="-0.24994659260841701"/>
                </patternFill>
              </fill>
            </x14:dxf>
          </x14:cfRule>
          <x14:cfRule type="containsText" priority="8" operator="containsText" id="{9EA14856-995B-4DF4-A00B-ED957274C05D}">
            <xm:f>NOT(ISERROR(SEARCH($BH$6,W45)))</xm:f>
            <xm:f>$BH$6</xm:f>
            <x14:dxf>
              <fill>
                <patternFill>
                  <bgColor theme="3" tint="0.79998168889431442"/>
                </patternFill>
              </fill>
            </x14:dxf>
          </x14:cfRule>
          <x14:cfRule type="containsText" priority="9" operator="containsText" id="{B7F61B68-C8DD-45BC-95EA-786A7D415D47}">
            <xm:f>NOT(ISERROR(SEARCH($BH$5,W45)))</xm:f>
            <xm:f>$BH$5</xm:f>
            <x14:dxf>
              <fill>
                <patternFill>
                  <bgColor rgb="FF92D050"/>
                </patternFill>
              </fill>
            </x14:dxf>
          </x14:cfRule>
          <x14:cfRule type="containsText" priority="10" operator="containsText" id="{5CBA9422-006E-4B5D-92CC-75542F20BC77}">
            <xm:f>NOT(ISERROR(SEARCH($BH$4,W45)))</xm:f>
            <xm:f>$BH$4</xm:f>
            <x14:dxf>
              <fill>
                <patternFill>
                  <bgColor rgb="FF66FF66"/>
                </patternFill>
              </fill>
            </x14:dxf>
          </x14:cfRule>
          <x14:cfRule type="containsText" priority="11" operator="containsText" id="{FCEE6880-5E18-4768-8AFD-C14BC9283B42}">
            <xm:f>NOT(ISERROR(SEARCH($BH$3,W45)))</xm:f>
            <xm:f>$BH$3</xm:f>
            <x14:dxf>
              <fill>
                <patternFill>
                  <bgColor theme="5" tint="0.59996337778862885"/>
                </patternFill>
              </fill>
            </x14:dxf>
          </x14:cfRule>
          <x14:cfRule type="containsText" priority="12" operator="containsText" id="{A258D91D-28CD-47CA-B6DC-D0FAA1E6ACE3}">
            <xm:f>NOT(ISERROR(SEARCH($BH$2,W45)))</xm:f>
            <xm:f>$BH$2</xm:f>
            <x14:dxf>
              <fill>
                <patternFill>
                  <bgColor theme="5" tint="0.79998168889431442"/>
                </patternFill>
              </fill>
            </x14:dxf>
          </x14:cfRule>
          <xm:sqref>W45</xm:sqref>
        </x14:conditionalFormatting>
        <x14:conditionalFormatting xmlns:xm="http://schemas.microsoft.com/office/excel/2006/main">
          <x14:cfRule type="containsText" priority="6" operator="containsText" id="{FDD55839-685F-4793-821C-FF54EEDDC130}">
            <xm:f>NOT(ISERROR(SEARCH('MP 1-4'!$BG$4,E4)))</xm:f>
            <xm:f>'MP 1-4'!$BG$4</xm:f>
            <x14:dxf>
              <fill>
                <patternFill patternType="none">
                  <bgColor auto="1"/>
                </patternFill>
              </fill>
            </x14:dxf>
          </x14:cfRule>
          <xm:sqref>E4 E45 W45 W4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A539499-8DDA-4959-B3FB-B37928026343}">
          <x14:formula1>
            <xm:f>'Basic Athlete Data'!$K$34:$K$47</xm:f>
          </x14:formula1>
          <xm:sqref>AG43:AG49 AG2:AG8 AE2:AE8 O43:O49 M43:M49 AE43:AE49 M2:M8 O2:O8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AD799-0C6F-43EB-8396-AA6CEBE8B179}">
  <sheetPr>
    <tabColor rgb="FFFFC000"/>
  </sheetPr>
  <dimension ref="A1:BI582"/>
  <sheetViews>
    <sheetView zoomScaleNormal="100" workbookViewId="0"/>
  </sheetViews>
  <sheetFormatPr defaultColWidth="17.28515625" defaultRowHeight="12.75" x14ac:dyDescent="0.2"/>
  <cols>
    <col min="1" max="1" width="15.7109375" style="118" customWidth="1"/>
    <col min="2" max="2" width="4.5703125" style="118" customWidth="1"/>
    <col min="3" max="13" width="11.140625" style="118" customWidth="1"/>
    <col min="14" max="14" width="11.140625" style="110" customWidth="1"/>
    <col min="15" max="15" width="11.140625" style="118" customWidth="1"/>
    <col min="16" max="16" width="11.140625" style="110" customWidth="1"/>
    <col min="17" max="17" width="11.140625" style="91" customWidth="1"/>
    <col min="18" max="18" width="1.42578125" style="27" customWidth="1"/>
    <col min="19" max="19" width="13.7109375" style="118" customWidth="1"/>
    <col min="20" max="20" width="5.140625" style="118" customWidth="1"/>
    <col min="21" max="28" width="11.140625" style="118" customWidth="1"/>
    <col min="29" max="29" width="11.140625" style="110" customWidth="1"/>
    <col min="30" max="30" width="11.140625" style="91" customWidth="1"/>
    <col min="31" max="35" width="11.140625" style="118" customWidth="1"/>
    <col min="36" max="16384" width="17.28515625" style="118"/>
  </cols>
  <sheetData>
    <row r="1" spans="1:61" ht="16.5" thickBot="1" x14ac:dyDescent="0.3">
      <c r="M1" s="765" t="s">
        <v>214</v>
      </c>
      <c r="N1" s="766"/>
      <c r="O1" s="766"/>
      <c r="P1" s="767"/>
      <c r="AE1" s="765" t="s">
        <v>214</v>
      </c>
      <c r="AF1" s="766"/>
      <c r="AG1" s="766"/>
      <c r="AH1" s="767"/>
      <c r="BG1" s="166" t="s">
        <v>19</v>
      </c>
      <c r="BH1" s="166" t="s">
        <v>18</v>
      </c>
      <c r="BI1" s="166" t="s">
        <v>392</v>
      </c>
    </row>
    <row r="2" spans="1:61" ht="12.75" customHeight="1" thickBot="1" x14ac:dyDescent="0.25">
      <c r="A2" s="690" t="s">
        <v>67</v>
      </c>
      <c r="B2" s="690"/>
      <c r="C2" s="690"/>
      <c r="D2" s="24" t="s">
        <v>31</v>
      </c>
      <c r="E2" s="388">
        <f>'MP 5-8'!W43+1</f>
        <v>9</v>
      </c>
      <c r="F2" s="380" t="s">
        <v>209</v>
      </c>
      <c r="G2" s="376" t="s">
        <v>174</v>
      </c>
      <c r="H2" s="144">
        <f ca="1">OFFSET(YTP!$E$72,0,E2-1,1,1)</f>
        <v>12.25</v>
      </c>
      <c r="I2" s="131" t="s">
        <v>176</v>
      </c>
      <c r="J2" s="309">
        <f>SUM(E19:E39,I19:I39,L19:L39,P19:P39,N19:N39)</f>
        <v>0</v>
      </c>
      <c r="K2" s="724" t="s">
        <v>188</v>
      </c>
      <c r="L2" s="727">
        <f ca="1">OFFSET(YTP!$E$9,0,E2-1,1,1)</f>
        <v>0</v>
      </c>
      <c r="M2" s="485" t="str">
        <f>Score_1_label</f>
        <v>Series 1</v>
      </c>
      <c r="N2" s="428"/>
      <c r="O2" s="485" t="str">
        <f>Score_8_label</f>
        <v>Kneeling</v>
      </c>
      <c r="P2" s="429"/>
      <c r="S2" s="690" t="s">
        <v>67</v>
      </c>
      <c r="T2" s="690"/>
      <c r="U2" s="690"/>
      <c r="V2" s="24" t="s">
        <v>31</v>
      </c>
      <c r="W2" s="277">
        <f>$E$2+1</f>
        <v>10</v>
      </c>
      <c r="X2" s="380" t="s">
        <v>209</v>
      </c>
      <c r="Y2" s="130" t="s">
        <v>174</v>
      </c>
      <c r="Z2" s="144">
        <f ca="1">OFFSET(YTP!$E$72,0,W2-1,1,1)</f>
        <v>12.5</v>
      </c>
      <c r="AA2" s="131" t="s">
        <v>176</v>
      </c>
      <c r="AB2" s="309">
        <f>SUM(W19:W39,AA19:AA39,AD19:AD39,AH19:AH39,AF19:AF39)</f>
        <v>0</v>
      </c>
      <c r="AC2" s="724" t="s">
        <v>188</v>
      </c>
      <c r="AD2" s="727">
        <f ca="1">OFFSET(YTP!$E$9,0,W2-1,1,1)</f>
        <v>0</v>
      </c>
      <c r="AE2" s="485" t="str">
        <f>Score_1_label</f>
        <v>Series 1</v>
      </c>
      <c r="AF2" s="428"/>
      <c r="AG2" s="485" t="str">
        <f>Score_8_label</f>
        <v>Kneeling</v>
      </c>
      <c r="AH2" s="429"/>
      <c r="BG2" s="605" t="s">
        <v>197</v>
      </c>
      <c r="BH2" s="601" t="s">
        <v>72</v>
      </c>
      <c r="BI2" s="458" t="s">
        <v>393</v>
      </c>
    </row>
    <row r="3" spans="1:61" ht="16.5" thickBot="1" x14ac:dyDescent="0.25">
      <c r="A3" s="690"/>
      <c r="B3" s="690"/>
      <c r="C3" s="690"/>
      <c r="D3" s="63" t="s">
        <v>34</v>
      </c>
      <c r="E3" s="374">
        <f>YTP_Start_Date+7*(E2-1)</f>
        <v>44557</v>
      </c>
      <c r="F3" s="382">
        <f ca="1">OFFSET(YTP!$E$14,0,E2-1,1,1)</f>
        <v>3</v>
      </c>
      <c r="G3" s="377" t="s">
        <v>158</v>
      </c>
      <c r="H3" s="129">
        <f>SUM(D15:D35,H15:H35)</f>
        <v>0</v>
      </c>
      <c r="I3" s="128" t="s">
        <v>159</v>
      </c>
      <c r="J3" s="310">
        <f>SUM(F19:F39,J19:J39)</f>
        <v>0</v>
      </c>
      <c r="K3" s="725"/>
      <c r="L3" s="728"/>
      <c r="M3" s="486" t="str">
        <f>Score_2_label</f>
        <v>Series 2</v>
      </c>
      <c r="N3" s="431"/>
      <c r="O3" s="486" t="str">
        <f>Score_9_label</f>
        <v>Prone</v>
      </c>
      <c r="P3" s="432"/>
      <c r="S3" s="690"/>
      <c r="T3" s="690"/>
      <c r="U3" s="690"/>
      <c r="V3" s="63" t="s">
        <v>34</v>
      </c>
      <c r="W3" s="136">
        <f>YTP_Start_Date+7*(W2-1)</f>
        <v>44564</v>
      </c>
      <c r="X3" s="382">
        <f ca="1">OFFSET(YTP!$E$14,0,W2-1,1,1)</f>
        <v>4</v>
      </c>
      <c r="Y3" s="132" t="s">
        <v>158</v>
      </c>
      <c r="Z3" s="129">
        <f>SUM(V15:V35,Z15:Z35)</f>
        <v>0</v>
      </c>
      <c r="AA3" s="128" t="s">
        <v>159</v>
      </c>
      <c r="AB3" s="310">
        <f>SUM(X19:X39,AB19:AB39)</f>
        <v>0</v>
      </c>
      <c r="AC3" s="725"/>
      <c r="AD3" s="728"/>
      <c r="AE3" s="486" t="str">
        <f>Score_2_label</f>
        <v>Series 2</v>
      </c>
      <c r="AF3" s="431"/>
      <c r="AG3" s="486" t="str">
        <f>Score_9_label</f>
        <v>Prone</v>
      </c>
      <c r="AH3" s="432"/>
      <c r="BG3" s="604" t="s">
        <v>13</v>
      </c>
      <c r="BH3" s="602" t="s">
        <v>73</v>
      </c>
      <c r="BI3" s="29" t="s">
        <v>394</v>
      </c>
    </row>
    <row r="4" spans="1:61" ht="12.75" customHeight="1" thickBot="1" x14ac:dyDescent="0.25">
      <c r="A4" s="690"/>
      <c r="B4" s="690"/>
      <c r="C4" s="690"/>
      <c r="D4" s="64" t="s">
        <v>35</v>
      </c>
      <c r="E4" s="375" t="str">
        <f ca="1">IF(OFFSET(YTP!$E$6,0,E2-1,1,1)="",'MP 5-8'!W45,IF(OFFSET(YTP!$E$6,0,E2-1,1,1)="General","General",IF(OFFSET(YTP!$E$6,0,E2-1,1,1)="Specific","Specific",IF(OFFSET(YTP!$E$6,0,E2-1,1,1)="Pre-Competition","Pre-Comp",IF(OFFSET(YTP!$E$6,0,E2-1,1,1)="Regular","Reg. Comp",IF(OFFSET(YTP!$E$6,0,E2-1,1,1)="Major","Major Comp",IF(OFFSET(YTP!$E$6,0,E2-1,1,1)="Taper","Taper","Transition")))))))</f>
        <v>Pre-Comp</v>
      </c>
      <c r="F4" s="379" t="s">
        <v>215</v>
      </c>
      <c r="G4" s="377" t="s">
        <v>177</v>
      </c>
      <c r="H4" s="129">
        <f ca="1">OFFSET(YTP!$E$74,0,E2-1,1,1)</f>
        <v>0</v>
      </c>
      <c r="I4" s="128" t="s">
        <v>178</v>
      </c>
      <c r="J4" s="310" t="e">
        <f>AVERAGEA(Q19:Q39)</f>
        <v>#DIV/0!</v>
      </c>
      <c r="K4" s="725"/>
      <c r="L4" s="728"/>
      <c r="M4" s="486" t="str">
        <f>Score_3_label</f>
        <v>Series 3</v>
      </c>
      <c r="N4" s="431"/>
      <c r="O4" s="486" t="str">
        <f>Score_10_label</f>
        <v>Standing</v>
      </c>
      <c r="P4" s="432"/>
      <c r="S4" s="690"/>
      <c r="T4" s="690"/>
      <c r="U4" s="690"/>
      <c r="V4" s="64" t="s">
        <v>35</v>
      </c>
      <c r="W4" s="140">
        <v>7</v>
      </c>
      <c r="X4" s="379" t="s">
        <v>215</v>
      </c>
      <c r="Y4" s="132" t="s">
        <v>177</v>
      </c>
      <c r="Z4" s="129">
        <f ca="1">OFFSET(YTP!$E$74,0,W2-1,1,1)</f>
        <v>0</v>
      </c>
      <c r="AA4" s="128" t="s">
        <v>178</v>
      </c>
      <c r="AB4" s="310" t="e">
        <f>AVERAGEA(AI19:AI39)</f>
        <v>#DIV/0!</v>
      </c>
      <c r="AC4" s="725"/>
      <c r="AD4" s="728"/>
      <c r="AE4" s="486" t="str">
        <f>Score_3_label</f>
        <v>Series 3</v>
      </c>
      <c r="AF4" s="431"/>
      <c r="AG4" s="486" t="str">
        <f>Score_10_label</f>
        <v>Standing</v>
      </c>
      <c r="AH4" s="432"/>
      <c r="BG4" s="603" t="s">
        <v>71</v>
      </c>
      <c r="BH4" s="600" t="s">
        <v>152</v>
      </c>
      <c r="BI4" s="27" t="s">
        <v>395</v>
      </c>
    </row>
    <row r="5" spans="1:61" ht="12.75" customHeight="1" thickBot="1" x14ac:dyDescent="0.25">
      <c r="A5" s="99"/>
      <c r="B5" s="99"/>
      <c r="C5" s="143"/>
      <c r="D5" s="143"/>
      <c r="E5" s="143"/>
      <c r="F5" s="383">
        <f ca="1">OFFSET(YTP!$E$15,0,E2-1,1,1)</f>
        <v>4</v>
      </c>
      <c r="G5" s="378" t="s">
        <v>175</v>
      </c>
      <c r="H5" s="135">
        <f ca="1">OFFSET(YTP!$E$75,0,E2-1,1,1)</f>
        <v>0</v>
      </c>
      <c r="I5" s="134" t="s">
        <v>151</v>
      </c>
      <c r="J5" s="311" t="e">
        <f>((100*J2/YTP!$E$66)/7.5)*(J4/10)</f>
        <v>#DIV/0!</v>
      </c>
      <c r="K5" s="725"/>
      <c r="L5" s="728"/>
      <c r="M5" s="486" t="str">
        <f>Score_4_label</f>
        <v>Series 4</v>
      </c>
      <c r="N5" s="431"/>
      <c r="O5" s="486" t="str">
        <f>Score_11_label</f>
        <v>Qualifier</v>
      </c>
      <c r="P5" s="432"/>
      <c r="S5" s="99"/>
      <c r="T5" s="99"/>
      <c r="U5" s="143"/>
      <c r="V5" s="143"/>
      <c r="W5" s="143"/>
      <c r="X5" s="383">
        <f ca="1">OFFSET(YTP!$E$15,0,W2-1,1,1)</f>
        <v>3</v>
      </c>
      <c r="Y5" s="133" t="s">
        <v>175</v>
      </c>
      <c r="Z5" s="135">
        <f ca="1">OFFSET(YTP!$E$75,0,W2-1,1,1)</f>
        <v>0</v>
      </c>
      <c r="AA5" s="134" t="s">
        <v>151</v>
      </c>
      <c r="AB5" s="311" t="e">
        <f>((100*AB2/YTP!$E$66)/7.5)*(AB4/10)</f>
        <v>#DIV/0!</v>
      </c>
      <c r="AC5" s="725"/>
      <c r="AD5" s="728"/>
      <c r="AE5" s="486" t="str">
        <f>Score_4_label</f>
        <v>Series 4</v>
      </c>
      <c r="AF5" s="431"/>
      <c r="AG5" s="486" t="str">
        <f>Score_11_label</f>
        <v>Qualifier</v>
      </c>
      <c r="AH5" s="432"/>
      <c r="BG5" s="27"/>
      <c r="BH5" s="606" t="s">
        <v>231</v>
      </c>
      <c r="BI5" s="27" t="s">
        <v>396</v>
      </c>
    </row>
    <row r="6" spans="1:61" s="27" customFormat="1" ht="12.75" customHeight="1" x14ac:dyDescent="0.2">
      <c r="A6" s="99"/>
      <c r="B6" s="99"/>
      <c r="C6" s="143"/>
      <c r="D6" s="143"/>
      <c r="E6" s="143"/>
      <c r="F6" s="103"/>
      <c r="G6" s="99"/>
      <c r="H6" s="102"/>
      <c r="I6" s="99"/>
      <c r="J6" s="102"/>
      <c r="K6" s="725"/>
      <c r="L6" s="728"/>
      <c r="M6" s="486" t="str">
        <f>Score_5_label</f>
        <v>Series 5</v>
      </c>
      <c r="N6" s="431"/>
      <c r="O6" s="486">
        <f>Score_12_label</f>
        <v>0</v>
      </c>
      <c r="P6" s="432"/>
      <c r="Q6" s="401"/>
      <c r="S6" s="99"/>
      <c r="T6" s="99"/>
      <c r="U6" s="143"/>
      <c r="V6" s="143"/>
      <c r="W6" s="143"/>
      <c r="X6" s="103"/>
      <c r="Y6" s="99"/>
      <c r="Z6" s="102"/>
      <c r="AA6" s="99"/>
      <c r="AB6" s="102"/>
      <c r="AC6" s="725"/>
      <c r="AD6" s="728"/>
      <c r="AE6" s="486" t="str">
        <f>Score_5_label</f>
        <v>Series 5</v>
      </c>
      <c r="AF6" s="431"/>
      <c r="AG6" s="486">
        <f>Score_12_label</f>
        <v>0</v>
      </c>
      <c r="AH6" s="432"/>
      <c r="BG6" s="121"/>
      <c r="BH6" s="176" t="s">
        <v>107</v>
      </c>
      <c r="BI6" s="121" t="s">
        <v>397</v>
      </c>
    </row>
    <row r="7" spans="1:61" s="27" customFormat="1" ht="12.75" customHeight="1" x14ac:dyDescent="0.2">
      <c r="A7" s="99"/>
      <c r="B7" s="99"/>
      <c r="C7" s="143"/>
      <c r="D7" s="143"/>
      <c r="E7" s="143"/>
      <c r="F7" s="103"/>
      <c r="G7" s="99"/>
      <c r="H7" s="102"/>
      <c r="I7" s="99"/>
      <c r="J7" s="102"/>
      <c r="K7" s="725"/>
      <c r="L7" s="728"/>
      <c r="M7" s="486" t="str">
        <f>Score_6_label</f>
        <v>Series 6</v>
      </c>
      <c r="N7" s="431"/>
      <c r="O7" s="486">
        <f>Score_13_label</f>
        <v>0</v>
      </c>
      <c r="P7" s="432"/>
      <c r="Q7" s="401"/>
      <c r="S7" s="99"/>
      <c r="T7" s="99"/>
      <c r="U7" s="143"/>
      <c r="V7" s="143"/>
      <c r="W7" s="143"/>
      <c r="X7" s="103"/>
      <c r="Y7" s="99"/>
      <c r="Z7" s="102"/>
      <c r="AA7" s="99"/>
      <c r="AB7" s="102"/>
      <c r="AC7" s="725"/>
      <c r="AD7" s="728"/>
      <c r="AE7" s="486" t="str">
        <f>Score_6_label</f>
        <v>Series 6</v>
      </c>
      <c r="AF7" s="431"/>
      <c r="AG7" s="486">
        <f>Score_13_label</f>
        <v>0</v>
      </c>
      <c r="AH7" s="432"/>
      <c r="BH7" s="607" t="s">
        <v>162</v>
      </c>
      <c r="BI7" s="27" t="s">
        <v>398</v>
      </c>
    </row>
    <row r="8" spans="1:61" s="27" customFormat="1" ht="12.75" customHeight="1" thickBot="1" x14ac:dyDescent="0.25">
      <c r="A8" s="99"/>
      <c r="B8" s="99"/>
      <c r="C8" s="143"/>
      <c r="D8" s="143"/>
      <c r="E8" s="143"/>
      <c r="F8" s="103"/>
      <c r="G8" s="99"/>
      <c r="H8" s="102"/>
      <c r="I8" s="99"/>
      <c r="J8" s="102"/>
      <c r="K8" s="726"/>
      <c r="L8" s="729"/>
      <c r="M8" s="487" t="str">
        <f>Score_7_label</f>
        <v>Qualifier</v>
      </c>
      <c r="N8" s="434"/>
      <c r="O8" s="487">
        <f>Score_14_label</f>
        <v>0</v>
      </c>
      <c r="P8" s="435"/>
      <c r="Q8" s="401"/>
      <c r="S8" s="99"/>
      <c r="T8" s="99"/>
      <c r="U8" s="143"/>
      <c r="V8" s="143"/>
      <c r="W8" s="143"/>
      <c r="X8" s="103"/>
      <c r="Y8" s="99"/>
      <c r="Z8" s="102"/>
      <c r="AA8" s="99"/>
      <c r="AB8" s="102"/>
      <c r="AC8" s="726"/>
      <c r="AD8" s="729"/>
      <c r="AE8" s="487" t="str">
        <f>Score_7_label</f>
        <v>Qualifier</v>
      </c>
      <c r="AF8" s="434"/>
      <c r="AG8" s="487">
        <f>Score_14_label</f>
        <v>0</v>
      </c>
      <c r="AH8" s="435"/>
      <c r="BI8" s="27" t="s">
        <v>410</v>
      </c>
    </row>
    <row r="9" spans="1:61" ht="13.5" thickBot="1" x14ac:dyDescent="0.25">
      <c r="A9" s="1"/>
      <c r="B9" s="1"/>
      <c r="C9" s="1"/>
      <c r="D9" s="1"/>
      <c r="E9" s="1"/>
      <c r="F9" s="1"/>
      <c r="K9" s="1"/>
      <c r="L9" s="1"/>
      <c r="M9" s="13"/>
      <c r="N9" s="91"/>
      <c r="O9" s="13"/>
      <c r="P9" s="91"/>
      <c r="Q9" s="27"/>
      <c r="R9" s="1"/>
      <c r="S9" s="1"/>
      <c r="T9" s="1"/>
      <c r="U9" s="1"/>
      <c r="V9" s="1"/>
      <c r="W9" s="1"/>
      <c r="X9" s="1"/>
      <c r="AC9" s="1"/>
      <c r="AD9" s="1"/>
      <c r="AE9" s="13"/>
      <c r="AF9" s="91"/>
      <c r="AG9" s="27"/>
      <c r="BG9" s="27"/>
      <c r="BH9" s="27"/>
      <c r="BI9" s="27" t="s">
        <v>411</v>
      </c>
    </row>
    <row r="10" spans="1:61" ht="13.5" thickBot="1" x14ac:dyDescent="0.25">
      <c r="A10" s="748" t="s">
        <v>66</v>
      </c>
      <c r="B10" s="749"/>
      <c r="C10" s="768" t="s">
        <v>150</v>
      </c>
      <c r="D10" s="754"/>
      <c r="E10" s="754"/>
      <c r="F10" s="754"/>
      <c r="G10" s="754"/>
      <c r="H10" s="754"/>
      <c r="I10" s="754"/>
      <c r="J10" s="754"/>
      <c r="K10" s="754"/>
      <c r="L10" s="754"/>
      <c r="M10" s="754"/>
      <c r="N10" s="754"/>
      <c r="O10" s="754"/>
      <c r="P10" s="754"/>
      <c r="Q10" s="755"/>
      <c r="S10" s="748" t="s">
        <v>66</v>
      </c>
      <c r="T10" s="749"/>
      <c r="U10" s="768" t="s">
        <v>150</v>
      </c>
      <c r="V10" s="754"/>
      <c r="W10" s="754"/>
      <c r="X10" s="754"/>
      <c r="Y10" s="754"/>
      <c r="Z10" s="754"/>
      <c r="AA10" s="754"/>
      <c r="AB10" s="754"/>
      <c r="AC10" s="754"/>
      <c r="AD10" s="754"/>
      <c r="AE10" s="754"/>
      <c r="AF10" s="754"/>
      <c r="AG10" s="754"/>
      <c r="AH10" s="754"/>
      <c r="AI10" s="755"/>
      <c r="BG10" s="27"/>
      <c r="BH10" s="27"/>
      <c r="BI10" s="27" t="s">
        <v>412</v>
      </c>
    </row>
    <row r="11" spans="1:61" x14ac:dyDescent="0.2">
      <c r="A11" s="750"/>
      <c r="B11" s="751"/>
      <c r="C11" s="145" t="s">
        <v>5</v>
      </c>
      <c r="D11" s="759" t="s">
        <v>474</v>
      </c>
      <c r="E11" s="760"/>
      <c r="F11" s="760"/>
      <c r="G11" s="760"/>
      <c r="H11" s="760"/>
      <c r="I11" s="760"/>
      <c r="J11" s="760"/>
      <c r="K11" s="760"/>
      <c r="L11" s="760"/>
      <c r="M11" s="760"/>
      <c r="N11" s="760"/>
      <c r="O11" s="760"/>
      <c r="P11" s="760"/>
      <c r="Q11" s="761"/>
      <c r="S11" s="750"/>
      <c r="T11" s="751"/>
      <c r="U11" s="145" t="s">
        <v>5</v>
      </c>
      <c r="V11" s="759" t="s">
        <v>475</v>
      </c>
      <c r="W11" s="760"/>
      <c r="X11" s="760"/>
      <c r="Y11" s="760"/>
      <c r="Z11" s="760"/>
      <c r="AA11" s="760"/>
      <c r="AB11" s="760"/>
      <c r="AC11" s="760"/>
      <c r="AD11" s="760"/>
      <c r="AE11" s="760"/>
      <c r="AF11" s="760"/>
      <c r="AG11" s="760"/>
      <c r="AH11" s="760"/>
      <c r="AI11" s="761"/>
      <c r="BG11" s="27"/>
      <c r="BH11" s="27"/>
      <c r="BI11" s="27" t="s">
        <v>413</v>
      </c>
    </row>
    <row r="12" spans="1:61" x14ac:dyDescent="0.2">
      <c r="A12" s="750"/>
      <c r="B12" s="751"/>
      <c r="C12" s="146" t="s">
        <v>4</v>
      </c>
      <c r="D12" s="756" t="s">
        <v>480</v>
      </c>
      <c r="E12" s="757"/>
      <c r="F12" s="757"/>
      <c r="G12" s="757"/>
      <c r="H12" s="757"/>
      <c r="I12" s="757"/>
      <c r="J12" s="757"/>
      <c r="K12" s="757"/>
      <c r="L12" s="757"/>
      <c r="M12" s="757"/>
      <c r="N12" s="757"/>
      <c r="O12" s="757"/>
      <c r="P12" s="757"/>
      <c r="Q12" s="758"/>
      <c r="S12" s="750"/>
      <c r="T12" s="751"/>
      <c r="U12" s="146" t="s">
        <v>4</v>
      </c>
      <c r="V12" s="756" t="s">
        <v>479</v>
      </c>
      <c r="W12" s="757"/>
      <c r="X12" s="757"/>
      <c r="Y12" s="757"/>
      <c r="Z12" s="757"/>
      <c r="AA12" s="757"/>
      <c r="AB12" s="757"/>
      <c r="AC12" s="757"/>
      <c r="AD12" s="757"/>
      <c r="AE12" s="757"/>
      <c r="AF12" s="757"/>
      <c r="AG12" s="757"/>
      <c r="AH12" s="757"/>
      <c r="AI12" s="758"/>
      <c r="BG12" s="27"/>
      <c r="BH12" s="27"/>
      <c r="BI12" s="27" t="s">
        <v>414</v>
      </c>
    </row>
    <row r="13" spans="1:61" x14ac:dyDescent="0.2">
      <c r="A13" s="750"/>
      <c r="B13" s="751"/>
      <c r="C13" s="146" t="s">
        <v>3</v>
      </c>
      <c r="D13" s="756" t="s">
        <v>505</v>
      </c>
      <c r="E13" s="757"/>
      <c r="F13" s="757"/>
      <c r="G13" s="757"/>
      <c r="H13" s="757"/>
      <c r="I13" s="757"/>
      <c r="J13" s="757"/>
      <c r="K13" s="757"/>
      <c r="L13" s="757"/>
      <c r="M13" s="757"/>
      <c r="N13" s="757"/>
      <c r="O13" s="757"/>
      <c r="P13" s="757"/>
      <c r="Q13" s="758"/>
      <c r="S13" s="750"/>
      <c r="T13" s="751"/>
      <c r="U13" s="146" t="s">
        <v>3</v>
      </c>
      <c r="V13" s="756" t="s">
        <v>506</v>
      </c>
      <c r="W13" s="757"/>
      <c r="X13" s="757"/>
      <c r="Y13" s="757"/>
      <c r="Z13" s="757"/>
      <c r="AA13" s="757"/>
      <c r="AB13" s="757"/>
      <c r="AC13" s="757"/>
      <c r="AD13" s="757"/>
      <c r="AE13" s="757"/>
      <c r="AF13" s="757"/>
      <c r="AG13" s="757"/>
      <c r="AH13" s="757"/>
      <c r="AI13" s="758"/>
      <c r="BG13" s="27"/>
      <c r="BH13" s="27"/>
      <c r="BI13" s="27" t="s">
        <v>415</v>
      </c>
    </row>
    <row r="14" spans="1:61" x14ac:dyDescent="0.2">
      <c r="A14" s="750"/>
      <c r="B14" s="751"/>
      <c r="C14" s="147" t="s">
        <v>6</v>
      </c>
      <c r="D14" s="756" t="s">
        <v>471</v>
      </c>
      <c r="E14" s="757"/>
      <c r="F14" s="757"/>
      <c r="G14" s="757"/>
      <c r="H14" s="757"/>
      <c r="I14" s="757"/>
      <c r="J14" s="757"/>
      <c r="K14" s="757"/>
      <c r="L14" s="757"/>
      <c r="M14" s="757"/>
      <c r="N14" s="757"/>
      <c r="O14" s="757"/>
      <c r="P14" s="757"/>
      <c r="Q14" s="758"/>
      <c r="S14" s="750"/>
      <c r="T14" s="751"/>
      <c r="U14" s="147" t="s">
        <v>6</v>
      </c>
      <c r="V14" s="756" t="s">
        <v>471</v>
      </c>
      <c r="W14" s="757"/>
      <c r="X14" s="757"/>
      <c r="Y14" s="757"/>
      <c r="Z14" s="757"/>
      <c r="AA14" s="757"/>
      <c r="AB14" s="757"/>
      <c r="AC14" s="757"/>
      <c r="AD14" s="757"/>
      <c r="AE14" s="757"/>
      <c r="AF14" s="757"/>
      <c r="AG14" s="757"/>
      <c r="AH14" s="757"/>
      <c r="AI14" s="758"/>
      <c r="BG14" s="27"/>
      <c r="BH14" s="27"/>
      <c r="BI14" s="27" t="s">
        <v>399</v>
      </c>
    </row>
    <row r="15" spans="1:61" ht="13.5" thickBot="1" x14ac:dyDescent="0.25">
      <c r="A15" s="752"/>
      <c r="B15" s="753"/>
      <c r="C15" s="148" t="s">
        <v>37</v>
      </c>
      <c r="D15" s="735" t="s">
        <v>473</v>
      </c>
      <c r="E15" s="736"/>
      <c r="F15" s="736"/>
      <c r="G15" s="736"/>
      <c r="H15" s="736"/>
      <c r="I15" s="736"/>
      <c r="J15" s="736"/>
      <c r="K15" s="736"/>
      <c r="L15" s="736"/>
      <c r="M15" s="736"/>
      <c r="N15" s="736"/>
      <c r="O15" s="736"/>
      <c r="P15" s="736"/>
      <c r="Q15" s="737"/>
      <c r="S15" s="752"/>
      <c r="T15" s="753"/>
      <c r="U15" s="148" t="s">
        <v>37</v>
      </c>
      <c r="V15" s="735"/>
      <c r="W15" s="736"/>
      <c r="X15" s="736"/>
      <c r="Y15" s="736"/>
      <c r="Z15" s="736"/>
      <c r="AA15" s="736"/>
      <c r="AB15" s="736"/>
      <c r="AC15" s="736"/>
      <c r="AD15" s="736"/>
      <c r="AE15" s="736"/>
      <c r="AF15" s="736"/>
      <c r="AG15" s="736"/>
      <c r="AH15" s="736"/>
      <c r="AI15" s="737"/>
      <c r="BG15" s="27"/>
      <c r="BH15" s="27"/>
      <c r="BI15" s="27" t="s">
        <v>400</v>
      </c>
    </row>
    <row r="16" spans="1:61" ht="13.5" thickBot="1" x14ac:dyDescent="0.25">
      <c r="A16" s="1"/>
      <c r="B16" s="1"/>
      <c r="C16" s="1"/>
      <c r="D16" s="1"/>
      <c r="E16" s="1"/>
      <c r="F16" s="1"/>
      <c r="G16" s="1"/>
      <c r="H16" s="1"/>
      <c r="I16" s="1"/>
      <c r="J16" s="1"/>
      <c r="K16" s="1"/>
      <c r="L16" s="1"/>
      <c r="M16" s="1"/>
      <c r="N16" s="13"/>
      <c r="O16" s="1"/>
      <c r="P16" s="13"/>
      <c r="Q16" s="114"/>
      <c r="S16" s="1"/>
      <c r="T16" s="1"/>
      <c r="U16" s="1"/>
      <c r="V16" s="1"/>
      <c r="W16" s="1"/>
      <c r="X16" s="1"/>
      <c r="Y16" s="1"/>
      <c r="Z16" s="1"/>
      <c r="AA16" s="1"/>
      <c r="AB16" s="1"/>
      <c r="AC16" s="1"/>
      <c r="AD16" s="1"/>
      <c r="AE16" s="1"/>
      <c r="AF16" s="13"/>
      <c r="AG16" s="114"/>
      <c r="BG16" s="27"/>
      <c r="BH16" s="27"/>
      <c r="BI16" s="27" t="s">
        <v>401</v>
      </c>
    </row>
    <row r="17" spans="1:61" ht="12" customHeight="1" thickBot="1" x14ac:dyDescent="0.25">
      <c r="A17" s="738"/>
      <c r="B17" s="739"/>
      <c r="C17" s="742" t="s">
        <v>5</v>
      </c>
      <c r="D17" s="743"/>
      <c r="E17" s="744"/>
      <c r="F17" s="745"/>
      <c r="G17" s="742" t="s">
        <v>4</v>
      </c>
      <c r="H17" s="743"/>
      <c r="I17" s="744"/>
      <c r="J17" s="745"/>
      <c r="K17" s="730" t="s">
        <v>3</v>
      </c>
      <c r="L17" s="731"/>
      <c r="M17" s="730" t="s">
        <v>6</v>
      </c>
      <c r="N17" s="731"/>
      <c r="O17" s="730" t="s">
        <v>171</v>
      </c>
      <c r="P17" s="731"/>
      <c r="Q17" s="746" t="s">
        <v>156</v>
      </c>
      <c r="R17" s="296" t="s">
        <v>104</v>
      </c>
      <c r="S17" s="738"/>
      <c r="T17" s="739"/>
      <c r="U17" s="742" t="s">
        <v>5</v>
      </c>
      <c r="V17" s="743"/>
      <c r="W17" s="744"/>
      <c r="X17" s="745"/>
      <c r="Y17" s="742" t="s">
        <v>4</v>
      </c>
      <c r="Z17" s="743"/>
      <c r="AA17" s="744"/>
      <c r="AB17" s="745"/>
      <c r="AC17" s="730" t="s">
        <v>3</v>
      </c>
      <c r="AD17" s="731"/>
      <c r="AE17" s="730" t="s">
        <v>6</v>
      </c>
      <c r="AF17" s="731"/>
      <c r="AG17" s="730" t="s">
        <v>171</v>
      </c>
      <c r="AH17" s="731"/>
      <c r="AI17" s="746" t="s">
        <v>173</v>
      </c>
      <c r="BG17" s="27"/>
      <c r="BH17" s="27"/>
      <c r="BI17" s="27" t="s">
        <v>402</v>
      </c>
    </row>
    <row r="18" spans="1:61" ht="26.1" customHeight="1" thickBot="1" x14ac:dyDescent="0.25">
      <c r="A18" s="740"/>
      <c r="B18" s="741"/>
      <c r="C18" s="291" t="s">
        <v>154</v>
      </c>
      <c r="D18" s="295" t="s">
        <v>157</v>
      </c>
      <c r="E18" s="292" t="s">
        <v>155</v>
      </c>
      <c r="F18" s="295" t="s">
        <v>157</v>
      </c>
      <c r="G18" s="291" t="s">
        <v>154</v>
      </c>
      <c r="H18" s="293" t="s">
        <v>157</v>
      </c>
      <c r="I18" s="292" t="s">
        <v>155</v>
      </c>
      <c r="J18" s="295" t="s">
        <v>157</v>
      </c>
      <c r="K18" s="291" t="s">
        <v>154</v>
      </c>
      <c r="L18" s="294" t="s">
        <v>155</v>
      </c>
      <c r="M18" s="291" t="s">
        <v>154</v>
      </c>
      <c r="N18" s="294" t="s">
        <v>155</v>
      </c>
      <c r="O18" s="291" t="s">
        <v>154</v>
      </c>
      <c r="P18" s="294" t="s">
        <v>155</v>
      </c>
      <c r="Q18" s="747"/>
      <c r="R18" s="296"/>
      <c r="S18" s="740"/>
      <c r="T18" s="741"/>
      <c r="U18" s="291" t="s">
        <v>154</v>
      </c>
      <c r="V18" s="295" t="s">
        <v>157</v>
      </c>
      <c r="W18" s="292" t="s">
        <v>155</v>
      </c>
      <c r="X18" s="295" t="s">
        <v>157</v>
      </c>
      <c r="Y18" s="291" t="s">
        <v>154</v>
      </c>
      <c r="Z18" s="293" t="s">
        <v>157</v>
      </c>
      <c r="AA18" s="292" t="s">
        <v>155</v>
      </c>
      <c r="AB18" s="295" t="s">
        <v>157</v>
      </c>
      <c r="AC18" s="291" t="s">
        <v>154</v>
      </c>
      <c r="AD18" s="294" t="s">
        <v>155</v>
      </c>
      <c r="AE18" s="291" t="s">
        <v>154</v>
      </c>
      <c r="AF18" s="294" t="s">
        <v>155</v>
      </c>
      <c r="AG18" s="291" t="s">
        <v>154</v>
      </c>
      <c r="AH18" s="294" t="s">
        <v>155</v>
      </c>
      <c r="AI18" s="747"/>
      <c r="BG18" s="458"/>
      <c r="BH18" s="458"/>
      <c r="BI18" s="27" t="s">
        <v>403</v>
      </c>
    </row>
    <row r="19" spans="1:61" ht="12.75" customHeight="1" x14ac:dyDescent="0.2">
      <c r="A19" s="732" t="s">
        <v>15</v>
      </c>
      <c r="B19" s="423" t="str">
        <f>'MP 1-4'!B19</f>
        <v>Mor</v>
      </c>
      <c r="C19" s="278"/>
      <c r="D19" s="285"/>
      <c r="E19" s="303"/>
      <c r="F19" s="304"/>
      <c r="G19" s="279"/>
      <c r="H19" s="288"/>
      <c r="I19" s="303"/>
      <c r="J19" s="304"/>
      <c r="K19" s="278"/>
      <c r="L19" s="297"/>
      <c r="M19" s="278"/>
      <c r="N19" s="297"/>
      <c r="O19" s="278"/>
      <c r="P19" s="297"/>
      <c r="Q19" s="298"/>
      <c r="S19" s="732" t="s">
        <v>15</v>
      </c>
      <c r="T19" s="423" t="str">
        <f>$B$19</f>
        <v>Mor</v>
      </c>
      <c r="U19" s="278"/>
      <c r="V19" s="285"/>
      <c r="W19" s="303"/>
      <c r="X19" s="304"/>
      <c r="Y19" s="279"/>
      <c r="Z19" s="288"/>
      <c r="AA19" s="303"/>
      <c r="AB19" s="304"/>
      <c r="AC19" s="278"/>
      <c r="AD19" s="297"/>
      <c r="AE19" s="278"/>
      <c r="AF19" s="297"/>
      <c r="AG19" s="278"/>
      <c r="AH19" s="297"/>
      <c r="AI19" s="298"/>
      <c r="BG19" s="458"/>
      <c r="BH19" s="458"/>
      <c r="BI19" s="27" t="s">
        <v>404</v>
      </c>
    </row>
    <row r="20" spans="1:61" ht="12.75" customHeight="1" x14ac:dyDescent="0.2">
      <c r="A20" s="733"/>
      <c r="B20" s="424" t="str">
        <f>'MP 1-4'!B20</f>
        <v>Aft</v>
      </c>
      <c r="C20" s="411"/>
      <c r="D20" s="412"/>
      <c r="E20" s="413"/>
      <c r="F20" s="414"/>
      <c r="G20" s="415"/>
      <c r="H20" s="416"/>
      <c r="I20" s="413"/>
      <c r="J20" s="414"/>
      <c r="K20" s="411"/>
      <c r="L20" s="417"/>
      <c r="M20" s="411"/>
      <c r="N20" s="417"/>
      <c r="O20" s="411"/>
      <c r="P20" s="417"/>
      <c r="Q20" s="418"/>
      <c r="S20" s="733"/>
      <c r="T20" s="424" t="str">
        <f>$B$20</f>
        <v>Aft</v>
      </c>
      <c r="U20" s="411"/>
      <c r="V20" s="412"/>
      <c r="W20" s="413"/>
      <c r="X20" s="414"/>
      <c r="Y20" s="415"/>
      <c r="Z20" s="416"/>
      <c r="AA20" s="413"/>
      <c r="AB20" s="414"/>
      <c r="AC20" s="411"/>
      <c r="AD20" s="417"/>
      <c r="AE20" s="411"/>
      <c r="AF20" s="417"/>
      <c r="AG20" s="411"/>
      <c r="AH20" s="417"/>
      <c r="AI20" s="418"/>
      <c r="BG20" s="458"/>
      <c r="BH20" s="458"/>
      <c r="BI20" s="27" t="s">
        <v>405</v>
      </c>
    </row>
    <row r="21" spans="1:61" ht="13.5" thickBot="1" x14ac:dyDescent="0.25">
      <c r="A21" s="734"/>
      <c r="B21" s="425" t="str">
        <f>'MP 1-4'!B21</f>
        <v>Evn</v>
      </c>
      <c r="C21" s="280"/>
      <c r="D21" s="286"/>
      <c r="E21" s="305"/>
      <c r="F21" s="306"/>
      <c r="G21" s="281"/>
      <c r="H21" s="289"/>
      <c r="I21" s="305"/>
      <c r="J21" s="306"/>
      <c r="K21" s="280"/>
      <c r="L21" s="299"/>
      <c r="M21" s="280"/>
      <c r="N21" s="299"/>
      <c r="O21" s="280"/>
      <c r="P21" s="299"/>
      <c r="Q21" s="300"/>
      <c r="S21" s="734"/>
      <c r="T21" s="425" t="str">
        <f>$B$21</f>
        <v>Evn</v>
      </c>
      <c r="U21" s="280"/>
      <c r="V21" s="286"/>
      <c r="W21" s="305"/>
      <c r="X21" s="306"/>
      <c r="Y21" s="281"/>
      <c r="Z21" s="289"/>
      <c r="AA21" s="305"/>
      <c r="AB21" s="306"/>
      <c r="AC21" s="280"/>
      <c r="AD21" s="299"/>
      <c r="AE21" s="280"/>
      <c r="AF21" s="299"/>
      <c r="AG21" s="280"/>
      <c r="AH21" s="299"/>
      <c r="AI21" s="300"/>
      <c r="BG21" s="458"/>
      <c r="BH21" s="458"/>
      <c r="BI21" s="27" t="s">
        <v>406</v>
      </c>
    </row>
    <row r="22" spans="1:61" x14ac:dyDescent="0.2">
      <c r="A22" s="732" t="s">
        <v>40</v>
      </c>
      <c r="B22" s="423" t="str">
        <f>$B$19</f>
        <v>Mor</v>
      </c>
      <c r="C22" s="278"/>
      <c r="D22" s="285"/>
      <c r="E22" s="303"/>
      <c r="F22" s="304"/>
      <c r="G22" s="279"/>
      <c r="H22" s="288"/>
      <c r="I22" s="303"/>
      <c r="J22" s="304"/>
      <c r="K22" s="278"/>
      <c r="L22" s="297"/>
      <c r="M22" s="278"/>
      <c r="N22" s="297"/>
      <c r="O22" s="278"/>
      <c r="P22" s="297"/>
      <c r="Q22" s="298"/>
      <c r="S22" s="732" t="s">
        <v>40</v>
      </c>
      <c r="T22" s="423" t="str">
        <f>$B$19</f>
        <v>Mor</v>
      </c>
      <c r="U22" s="278"/>
      <c r="V22" s="285"/>
      <c r="W22" s="303"/>
      <c r="X22" s="304"/>
      <c r="Y22" s="279"/>
      <c r="Z22" s="288"/>
      <c r="AA22" s="303"/>
      <c r="AB22" s="304"/>
      <c r="AC22" s="278"/>
      <c r="AD22" s="297"/>
      <c r="AE22" s="278"/>
      <c r="AF22" s="297"/>
      <c r="AG22" s="278"/>
      <c r="AH22" s="297"/>
      <c r="AI22" s="298"/>
      <c r="BG22" s="458"/>
      <c r="BH22" s="458"/>
      <c r="BI22" s="27" t="s">
        <v>407</v>
      </c>
    </row>
    <row r="23" spans="1:61" x14ac:dyDescent="0.2">
      <c r="A23" s="733"/>
      <c r="B23" s="424" t="str">
        <f>$B$20</f>
        <v>Aft</v>
      </c>
      <c r="C23" s="403"/>
      <c r="D23" s="404"/>
      <c r="E23" s="405"/>
      <c r="F23" s="406"/>
      <c r="G23" s="407"/>
      <c r="H23" s="408"/>
      <c r="I23" s="405"/>
      <c r="J23" s="406"/>
      <c r="K23" s="403"/>
      <c r="L23" s="409"/>
      <c r="M23" s="403"/>
      <c r="N23" s="409"/>
      <c r="O23" s="403"/>
      <c r="P23" s="409"/>
      <c r="Q23" s="410"/>
      <c r="S23" s="733"/>
      <c r="T23" s="424" t="str">
        <f>$B$20</f>
        <v>Aft</v>
      </c>
      <c r="U23" s="403"/>
      <c r="V23" s="404"/>
      <c r="W23" s="405"/>
      <c r="X23" s="406"/>
      <c r="Y23" s="407"/>
      <c r="Z23" s="408"/>
      <c r="AA23" s="405"/>
      <c r="AB23" s="406"/>
      <c r="AC23" s="403"/>
      <c r="AD23" s="409"/>
      <c r="AE23" s="403"/>
      <c r="AF23" s="409"/>
      <c r="AG23" s="411"/>
      <c r="AH23" s="409"/>
      <c r="AI23" s="410"/>
      <c r="BG23" s="458"/>
      <c r="BH23" s="458"/>
      <c r="BI23" s="27" t="s">
        <v>408</v>
      </c>
    </row>
    <row r="24" spans="1:61" ht="13.5" thickBot="1" x14ac:dyDescent="0.25">
      <c r="A24" s="734"/>
      <c r="B24" s="425" t="str">
        <f>$B$21</f>
        <v>Evn</v>
      </c>
      <c r="C24" s="282"/>
      <c r="D24" s="287"/>
      <c r="E24" s="307"/>
      <c r="F24" s="308"/>
      <c r="G24" s="283"/>
      <c r="H24" s="290"/>
      <c r="I24" s="307"/>
      <c r="J24" s="308"/>
      <c r="K24" s="282"/>
      <c r="L24" s="301"/>
      <c r="M24" s="282"/>
      <c r="N24" s="301"/>
      <c r="O24" s="282"/>
      <c r="P24" s="301"/>
      <c r="Q24" s="302"/>
      <c r="S24" s="734"/>
      <c r="T24" s="425" t="str">
        <f>$B$21</f>
        <v>Evn</v>
      </c>
      <c r="U24" s="282"/>
      <c r="V24" s="287"/>
      <c r="W24" s="307"/>
      <c r="X24" s="308"/>
      <c r="Y24" s="283"/>
      <c r="Z24" s="290"/>
      <c r="AA24" s="307"/>
      <c r="AB24" s="308"/>
      <c r="AC24" s="282"/>
      <c r="AD24" s="301"/>
      <c r="AE24" s="282"/>
      <c r="AF24" s="301"/>
      <c r="AG24" s="280"/>
      <c r="AH24" s="301"/>
      <c r="AI24" s="302"/>
      <c r="BG24" s="458"/>
      <c r="BH24" s="458"/>
      <c r="BI24" s="458" t="s">
        <v>409</v>
      </c>
    </row>
    <row r="25" spans="1:61" x14ac:dyDescent="0.2">
      <c r="A25" s="732" t="s">
        <v>41</v>
      </c>
      <c r="B25" s="423" t="str">
        <f>$B$19</f>
        <v>Mor</v>
      </c>
      <c r="C25" s="278"/>
      <c r="D25" s="285"/>
      <c r="E25" s="303"/>
      <c r="F25" s="304"/>
      <c r="G25" s="279"/>
      <c r="H25" s="288"/>
      <c r="I25" s="303"/>
      <c r="J25" s="304"/>
      <c r="K25" s="278"/>
      <c r="L25" s="297"/>
      <c r="M25" s="278"/>
      <c r="N25" s="297"/>
      <c r="O25" s="278"/>
      <c r="P25" s="297"/>
      <c r="Q25" s="298"/>
      <c r="S25" s="732" t="s">
        <v>41</v>
      </c>
      <c r="T25" s="423" t="str">
        <f>$B$19</f>
        <v>Mor</v>
      </c>
      <c r="U25" s="278"/>
      <c r="V25" s="285"/>
      <c r="W25" s="303"/>
      <c r="X25" s="304"/>
      <c r="Y25" s="279"/>
      <c r="Z25" s="288"/>
      <c r="AA25" s="303"/>
      <c r="AB25" s="304"/>
      <c r="AC25" s="278"/>
      <c r="AD25" s="297"/>
      <c r="AE25" s="278"/>
      <c r="AF25" s="297"/>
      <c r="AG25" s="278"/>
      <c r="AH25" s="297"/>
      <c r="AI25" s="298"/>
      <c r="BG25" s="458"/>
      <c r="BH25" s="458"/>
      <c r="BI25" s="458" t="s">
        <v>444</v>
      </c>
    </row>
    <row r="26" spans="1:61" x14ac:dyDescent="0.2">
      <c r="A26" s="733"/>
      <c r="B26" s="424" t="str">
        <f>$B$20</f>
        <v>Aft</v>
      </c>
      <c r="C26" s="403"/>
      <c r="D26" s="404"/>
      <c r="E26" s="405"/>
      <c r="F26" s="406"/>
      <c r="G26" s="407"/>
      <c r="H26" s="408"/>
      <c r="I26" s="405"/>
      <c r="J26" s="406"/>
      <c r="K26" s="403"/>
      <c r="L26" s="409"/>
      <c r="M26" s="403"/>
      <c r="N26" s="409"/>
      <c r="O26" s="403"/>
      <c r="P26" s="409"/>
      <c r="Q26" s="410"/>
      <c r="S26" s="733"/>
      <c r="T26" s="424" t="str">
        <f>$B$20</f>
        <v>Aft</v>
      </c>
      <c r="U26" s="403"/>
      <c r="V26" s="404"/>
      <c r="W26" s="405"/>
      <c r="X26" s="406"/>
      <c r="Y26" s="407"/>
      <c r="Z26" s="408"/>
      <c r="AA26" s="405"/>
      <c r="AB26" s="406"/>
      <c r="AC26" s="403"/>
      <c r="AD26" s="409"/>
      <c r="AE26" s="403"/>
      <c r="AF26" s="409"/>
      <c r="AG26" s="403"/>
      <c r="AH26" s="409"/>
      <c r="AI26" s="410"/>
      <c r="BG26" s="458"/>
      <c r="BH26" s="458"/>
      <c r="BI26" s="458" t="s">
        <v>107</v>
      </c>
    </row>
    <row r="27" spans="1:61" ht="13.5" thickBot="1" x14ac:dyDescent="0.25">
      <c r="A27" s="734"/>
      <c r="B27" s="425" t="str">
        <f>$B$21</f>
        <v>Evn</v>
      </c>
      <c r="C27" s="282"/>
      <c r="D27" s="287"/>
      <c r="E27" s="307"/>
      <c r="F27" s="308"/>
      <c r="G27" s="283"/>
      <c r="H27" s="290"/>
      <c r="I27" s="307"/>
      <c r="J27" s="308"/>
      <c r="K27" s="282"/>
      <c r="L27" s="301"/>
      <c r="M27" s="282"/>
      <c r="N27" s="301"/>
      <c r="O27" s="282"/>
      <c r="P27" s="301"/>
      <c r="Q27" s="302"/>
      <c r="S27" s="734"/>
      <c r="T27" s="425" t="str">
        <f>$B$21</f>
        <v>Evn</v>
      </c>
      <c r="U27" s="282"/>
      <c r="V27" s="287"/>
      <c r="W27" s="307"/>
      <c r="X27" s="308"/>
      <c r="Y27" s="283"/>
      <c r="Z27" s="290"/>
      <c r="AA27" s="307"/>
      <c r="AB27" s="308"/>
      <c r="AC27" s="282"/>
      <c r="AD27" s="301"/>
      <c r="AE27" s="282"/>
      <c r="AF27" s="301"/>
      <c r="AG27" s="282"/>
      <c r="AH27" s="301"/>
      <c r="AI27" s="302"/>
      <c r="BG27" s="458"/>
      <c r="BH27" s="458"/>
      <c r="BI27" s="458" t="s">
        <v>8</v>
      </c>
    </row>
    <row r="28" spans="1:61" x14ac:dyDescent="0.2">
      <c r="A28" s="732" t="s">
        <v>68</v>
      </c>
      <c r="B28" s="423" t="str">
        <f>$B$19</f>
        <v>Mor</v>
      </c>
      <c r="C28" s="278"/>
      <c r="D28" s="285"/>
      <c r="E28" s="303"/>
      <c r="F28" s="304"/>
      <c r="G28" s="279"/>
      <c r="H28" s="288"/>
      <c r="I28" s="303"/>
      <c r="J28" s="304"/>
      <c r="K28" s="278"/>
      <c r="L28" s="297"/>
      <c r="M28" s="278"/>
      <c r="N28" s="297"/>
      <c r="O28" s="278"/>
      <c r="P28" s="297"/>
      <c r="Q28" s="298"/>
      <c r="S28" s="732" t="s">
        <v>68</v>
      </c>
      <c r="T28" s="423" t="str">
        <f>$B$19</f>
        <v>Mor</v>
      </c>
      <c r="U28" s="278"/>
      <c r="V28" s="285"/>
      <c r="W28" s="303"/>
      <c r="X28" s="304"/>
      <c r="Y28" s="279"/>
      <c r="Z28" s="288"/>
      <c r="AA28" s="303"/>
      <c r="AB28" s="304"/>
      <c r="AC28" s="278"/>
      <c r="AD28" s="297"/>
      <c r="AE28" s="278"/>
      <c r="AF28" s="297"/>
      <c r="AG28" s="278"/>
      <c r="AH28" s="297"/>
      <c r="AI28" s="298"/>
      <c r="BG28" s="458"/>
      <c r="BH28" s="458"/>
      <c r="BI28" s="458" t="s">
        <v>443</v>
      </c>
    </row>
    <row r="29" spans="1:61" x14ac:dyDescent="0.2">
      <c r="A29" s="733"/>
      <c r="B29" s="424" t="str">
        <f>$B$20</f>
        <v>Aft</v>
      </c>
      <c r="C29" s="403"/>
      <c r="D29" s="404"/>
      <c r="E29" s="405"/>
      <c r="F29" s="406"/>
      <c r="G29" s="407"/>
      <c r="H29" s="408"/>
      <c r="I29" s="405"/>
      <c r="J29" s="406"/>
      <c r="K29" s="403"/>
      <c r="L29" s="409"/>
      <c r="M29" s="403"/>
      <c r="N29" s="409"/>
      <c r="O29" s="403"/>
      <c r="P29" s="409"/>
      <c r="Q29" s="410"/>
      <c r="S29" s="733"/>
      <c r="T29" s="424" t="str">
        <f>$B$20</f>
        <v>Aft</v>
      </c>
      <c r="U29" s="403"/>
      <c r="V29" s="404"/>
      <c r="W29" s="405"/>
      <c r="X29" s="406"/>
      <c r="Y29" s="407"/>
      <c r="Z29" s="408"/>
      <c r="AA29" s="405"/>
      <c r="AB29" s="406"/>
      <c r="AC29" s="403"/>
      <c r="AD29" s="409"/>
      <c r="AE29" s="403"/>
      <c r="AF29" s="409"/>
      <c r="AG29" s="403"/>
      <c r="AH29" s="409"/>
      <c r="AI29" s="410"/>
    </row>
    <row r="30" spans="1:61" ht="13.5" thickBot="1" x14ac:dyDescent="0.25">
      <c r="A30" s="734"/>
      <c r="B30" s="425" t="str">
        <f>$B$21</f>
        <v>Evn</v>
      </c>
      <c r="C30" s="282"/>
      <c r="D30" s="287"/>
      <c r="E30" s="307"/>
      <c r="F30" s="308"/>
      <c r="G30" s="283"/>
      <c r="H30" s="290"/>
      <c r="I30" s="307"/>
      <c r="J30" s="308"/>
      <c r="K30" s="282"/>
      <c r="L30" s="301"/>
      <c r="M30" s="282"/>
      <c r="N30" s="301"/>
      <c r="O30" s="282"/>
      <c r="P30" s="301"/>
      <c r="Q30" s="302"/>
      <c r="S30" s="734"/>
      <c r="T30" s="425" t="str">
        <f>$B$21</f>
        <v>Evn</v>
      </c>
      <c r="U30" s="282"/>
      <c r="V30" s="287"/>
      <c r="W30" s="307"/>
      <c r="X30" s="308"/>
      <c r="Y30" s="283"/>
      <c r="Z30" s="290"/>
      <c r="AA30" s="307"/>
      <c r="AB30" s="308"/>
      <c r="AC30" s="282"/>
      <c r="AD30" s="301"/>
      <c r="AE30" s="282"/>
      <c r="AF30" s="301"/>
      <c r="AG30" s="282"/>
      <c r="AH30" s="301"/>
      <c r="AI30" s="302"/>
    </row>
    <row r="31" spans="1:61" x14ac:dyDescent="0.2">
      <c r="A31" s="732" t="s">
        <v>42</v>
      </c>
      <c r="B31" s="423" t="str">
        <f>$B$19</f>
        <v>Mor</v>
      </c>
      <c r="C31" s="278"/>
      <c r="D31" s="285"/>
      <c r="E31" s="303"/>
      <c r="F31" s="304"/>
      <c r="G31" s="279"/>
      <c r="H31" s="288"/>
      <c r="I31" s="303"/>
      <c r="J31" s="304"/>
      <c r="K31" s="278"/>
      <c r="L31" s="297"/>
      <c r="M31" s="278"/>
      <c r="N31" s="297"/>
      <c r="O31" s="278"/>
      <c r="P31" s="297"/>
      <c r="Q31" s="298"/>
      <c r="S31" s="732" t="s">
        <v>42</v>
      </c>
      <c r="T31" s="423" t="str">
        <f>$B$19</f>
        <v>Mor</v>
      </c>
      <c r="U31" s="278"/>
      <c r="V31" s="285"/>
      <c r="W31" s="303"/>
      <c r="X31" s="304"/>
      <c r="Y31" s="279"/>
      <c r="Z31" s="288"/>
      <c r="AA31" s="303"/>
      <c r="AB31" s="304"/>
      <c r="AC31" s="278"/>
      <c r="AD31" s="297"/>
      <c r="AE31" s="278"/>
      <c r="AF31" s="297"/>
      <c r="AG31" s="278"/>
      <c r="AH31" s="297"/>
      <c r="AI31" s="298"/>
    </row>
    <row r="32" spans="1:61" x14ac:dyDescent="0.2">
      <c r="A32" s="733"/>
      <c r="B32" s="424" t="str">
        <f>$B$20</f>
        <v>Aft</v>
      </c>
      <c r="C32" s="403"/>
      <c r="D32" s="404"/>
      <c r="E32" s="405"/>
      <c r="F32" s="406"/>
      <c r="G32" s="407"/>
      <c r="H32" s="408"/>
      <c r="I32" s="405"/>
      <c r="J32" s="406"/>
      <c r="K32" s="403"/>
      <c r="L32" s="409"/>
      <c r="M32" s="403"/>
      <c r="N32" s="409"/>
      <c r="O32" s="403"/>
      <c r="P32" s="409"/>
      <c r="Q32" s="410"/>
      <c r="S32" s="733"/>
      <c r="T32" s="424" t="str">
        <f>$B$20</f>
        <v>Aft</v>
      </c>
      <c r="U32" s="403"/>
      <c r="V32" s="404"/>
      <c r="W32" s="405"/>
      <c r="X32" s="406"/>
      <c r="Y32" s="407"/>
      <c r="Z32" s="408"/>
      <c r="AA32" s="405"/>
      <c r="AB32" s="406"/>
      <c r="AC32" s="403"/>
      <c r="AD32" s="409"/>
      <c r="AE32" s="403"/>
      <c r="AF32" s="409"/>
      <c r="AG32" s="403"/>
      <c r="AH32" s="409"/>
      <c r="AI32" s="410"/>
    </row>
    <row r="33" spans="1:35" ht="13.5" thickBot="1" x14ac:dyDescent="0.25">
      <c r="A33" s="734"/>
      <c r="B33" s="425" t="str">
        <f>$B$21</f>
        <v>Evn</v>
      </c>
      <c r="C33" s="282"/>
      <c r="D33" s="287"/>
      <c r="E33" s="307"/>
      <c r="F33" s="308"/>
      <c r="G33" s="283"/>
      <c r="H33" s="290"/>
      <c r="I33" s="307"/>
      <c r="J33" s="308"/>
      <c r="K33" s="282"/>
      <c r="L33" s="301"/>
      <c r="M33" s="282"/>
      <c r="N33" s="301"/>
      <c r="O33" s="282"/>
      <c r="P33" s="301"/>
      <c r="Q33" s="302"/>
      <c r="S33" s="734"/>
      <c r="T33" s="425" t="str">
        <f>$B$21</f>
        <v>Evn</v>
      </c>
      <c r="U33" s="282"/>
      <c r="V33" s="287"/>
      <c r="W33" s="307"/>
      <c r="X33" s="308"/>
      <c r="Y33" s="283"/>
      <c r="Z33" s="290"/>
      <c r="AA33" s="307"/>
      <c r="AB33" s="308"/>
      <c r="AC33" s="282"/>
      <c r="AD33" s="301"/>
      <c r="AE33" s="282"/>
      <c r="AF33" s="301"/>
      <c r="AG33" s="282"/>
      <c r="AH33" s="301"/>
      <c r="AI33" s="302"/>
    </row>
    <row r="34" spans="1:35" x14ac:dyDescent="0.2">
      <c r="A34" s="732" t="s">
        <v>43</v>
      </c>
      <c r="B34" s="423" t="str">
        <f>$B$19</f>
        <v>Mor</v>
      </c>
      <c r="C34" s="278"/>
      <c r="D34" s="285"/>
      <c r="E34" s="303"/>
      <c r="F34" s="304"/>
      <c r="G34" s="279"/>
      <c r="H34" s="288"/>
      <c r="I34" s="303"/>
      <c r="J34" s="304"/>
      <c r="K34" s="278"/>
      <c r="L34" s="297"/>
      <c r="M34" s="278"/>
      <c r="N34" s="297"/>
      <c r="O34" s="278"/>
      <c r="P34" s="297"/>
      <c r="Q34" s="298"/>
      <c r="S34" s="732" t="s">
        <v>43</v>
      </c>
      <c r="T34" s="423" t="str">
        <f>$B$19</f>
        <v>Mor</v>
      </c>
      <c r="U34" s="278"/>
      <c r="V34" s="285"/>
      <c r="W34" s="303"/>
      <c r="X34" s="304"/>
      <c r="Y34" s="279"/>
      <c r="Z34" s="288"/>
      <c r="AA34" s="303"/>
      <c r="AB34" s="304"/>
      <c r="AC34" s="278"/>
      <c r="AD34" s="297"/>
      <c r="AE34" s="278"/>
      <c r="AF34" s="297"/>
      <c r="AG34" s="278"/>
      <c r="AH34" s="297"/>
      <c r="AI34" s="298"/>
    </row>
    <row r="35" spans="1:35" x14ac:dyDescent="0.2">
      <c r="A35" s="733"/>
      <c r="B35" s="424" t="str">
        <f>$B$20</f>
        <v>Aft</v>
      </c>
      <c r="C35" s="403"/>
      <c r="D35" s="404"/>
      <c r="E35" s="405"/>
      <c r="F35" s="406"/>
      <c r="G35" s="407"/>
      <c r="H35" s="408"/>
      <c r="I35" s="405"/>
      <c r="J35" s="406"/>
      <c r="K35" s="403"/>
      <c r="L35" s="409"/>
      <c r="M35" s="403"/>
      <c r="N35" s="409"/>
      <c r="O35" s="403"/>
      <c r="P35" s="409"/>
      <c r="Q35" s="410"/>
      <c r="S35" s="733"/>
      <c r="T35" s="424" t="str">
        <f>$B$20</f>
        <v>Aft</v>
      </c>
      <c r="U35" s="403"/>
      <c r="V35" s="404"/>
      <c r="W35" s="405"/>
      <c r="X35" s="406"/>
      <c r="Y35" s="407"/>
      <c r="Z35" s="408"/>
      <c r="AA35" s="405"/>
      <c r="AB35" s="406"/>
      <c r="AC35" s="403"/>
      <c r="AD35" s="409"/>
      <c r="AE35" s="403"/>
      <c r="AF35" s="409"/>
      <c r="AG35" s="403"/>
      <c r="AH35" s="409"/>
      <c r="AI35" s="410"/>
    </row>
    <row r="36" spans="1:35" ht="13.5" thickBot="1" x14ac:dyDescent="0.25">
      <c r="A36" s="734"/>
      <c r="B36" s="425" t="str">
        <f>$B$21</f>
        <v>Evn</v>
      </c>
      <c r="C36" s="282"/>
      <c r="D36" s="287"/>
      <c r="E36" s="307"/>
      <c r="F36" s="308"/>
      <c r="G36" s="283"/>
      <c r="H36" s="290"/>
      <c r="I36" s="307"/>
      <c r="J36" s="308"/>
      <c r="K36" s="282"/>
      <c r="L36" s="301"/>
      <c r="M36" s="282"/>
      <c r="N36" s="301"/>
      <c r="O36" s="282"/>
      <c r="P36" s="301"/>
      <c r="Q36" s="302"/>
      <c r="S36" s="734"/>
      <c r="T36" s="425" t="str">
        <f>$B$21</f>
        <v>Evn</v>
      </c>
      <c r="U36" s="282"/>
      <c r="V36" s="287"/>
      <c r="W36" s="307"/>
      <c r="X36" s="308"/>
      <c r="Y36" s="283"/>
      <c r="Z36" s="290"/>
      <c r="AA36" s="307"/>
      <c r="AB36" s="308"/>
      <c r="AC36" s="282"/>
      <c r="AD36" s="301"/>
      <c r="AE36" s="282"/>
      <c r="AF36" s="301"/>
      <c r="AG36" s="282"/>
      <c r="AH36" s="301"/>
      <c r="AI36" s="302"/>
    </row>
    <row r="37" spans="1:35" x14ac:dyDescent="0.2">
      <c r="A37" s="732" t="s">
        <v>44</v>
      </c>
      <c r="B37" s="423" t="str">
        <f>$B$19</f>
        <v>Mor</v>
      </c>
      <c r="C37" s="278"/>
      <c r="D37" s="285"/>
      <c r="E37" s="303"/>
      <c r="F37" s="304"/>
      <c r="G37" s="279"/>
      <c r="H37" s="288"/>
      <c r="I37" s="303"/>
      <c r="J37" s="304"/>
      <c r="K37" s="278"/>
      <c r="L37" s="297"/>
      <c r="M37" s="278"/>
      <c r="N37" s="297"/>
      <c r="O37" s="278"/>
      <c r="P37" s="297"/>
      <c r="Q37" s="298"/>
      <c r="S37" s="732" t="s">
        <v>44</v>
      </c>
      <c r="T37" s="423" t="str">
        <f>$B$19</f>
        <v>Mor</v>
      </c>
      <c r="U37" s="278"/>
      <c r="V37" s="285"/>
      <c r="W37" s="303"/>
      <c r="X37" s="304"/>
      <c r="Y37" s="279"/>
      <c r="Z37" s="288"/>
      <c r="AA37" s="303"/>
      <c r="AB37" s="304"/>
      <c r="AC37" s="278"/>
      <c r="AD37" s="297"/>
      <c r="AE37" s="278"/>
      <c r="AF37" s="297"/>
      <c r="AG37" s="278"/>
      <c r="AH37" s="297"/>
      <c r="AI37" s="298"/>
    </row>
    <row r="38" spans="1:35" x14ac:dyDescent="0.2">
      <c r="A38" s="733"/>
      <c r="B38" s="424" t="str">
        <f>$B$20</f>
        <v>Aft</v>
      </c>
      <c r="C38" s="411"/>
      <c r="D38" s="412"/>
      <c r="E38" s="413"/>
      <c r="F38" s="414"/>
      <c r="G38" s="415"/>
      <c r="H38" s="416"/>
      <c r="I38" s="413"/>
      <c r="J38" s="414"/>
      <c r="K38" s="438"/>
      <c r="L38" s="417"/>
      <c r="M38" s="438"/>
      <c r="N38" s="417"/>
      <c r="O38" s="411"/>
      <c r="P38" s="409"/>
      <c r="Q38" s="410"/>
      <c r="S38" s="733"/>
      <c r="T38" s="424" t="str">
        <f>$B$20</f>
        <v>Aft</v>
      </c>
      <c r="U38" s="411"/>
      <c r="V38" s="412"/>
      <c r="W38" s="413"/>
      <c r="X38" s="414"/>
      <c r="Y38" s="415"/>
      <c r="Z38" s="416"/>
      <c r="AA38" s="413"/>
      <c r="AB38" s="414"/>
      <c r="AC38" s="438"/>
      <c r="AD38" s="417"/>
      <c r="AE38" s="438"/>
      <c r="AF38" s="417"/>
      <c r="AG38" s="438"/>
      <c r="AH38" s="417"/>
      <c r="AI38" s="410"/>
    </row>
    <row r="39" spans="1:35" ht="13.5" thickBot="1" x14ac:dyDescent="0.25">
      <c r="A39" s="734"/>
      <c r="B39" s="425" t="str">
        <f>$B$21</f>
        <v>Evn</v>
      </c>
      <c r="C39" s="280"/>
      <c r="D39" s="286"/>
      <c r="E39" s="437"/>
      <c r="F39" s="306"/>
      <c r="G39" s="281"/>
      <c r="H39" s="289"/>
      <c r="I39" s="305"/>
      <c r="J39" s="306"/>
      <c r="K39" s="284"/>
      <c r="L39" s="299"/>
      <c r="M39" s="284"/>
      <c r="N39" s="299"/>
      <c r="O39" s="284"/>
      <c r="P39" s="301"/>
      <c r="Q39" s="302"/>
      <c r="S39" s="734"/>
      <c r="T39" s="425" t="str">
        <f>$B$21</f>
        <v>Evn</v>
      </c>
      <c r="U39" s="280"/>
      <c r="V39" s="286"/>
      <c r="W39" s="437"/>
      <c r="X39" s="306"/>
      <c r="Y39" s="281"/>
      <c r="Z39" s="289"/>
      <c r="AA39" s="305"/>
      <c r="AB39" s="306"/>
      <c r="AC39" s="284"/>
      <c r="AD39" s="299"/>
      <c r="AE39" s="284"/>
      <c r="AF39" s="299"/>
      <c r="AG39" s="284"/>
      <c r="AH39" s="299"/>
      <c r="AI39" s="302"/>
    </row>
    <row r="40" spans="1:35" ht="13.5" thickBot="1" x14ac:dyDescent="0.25">
      <c r="A40" s="763" t="s">
        <v>172</v>
      </c>
      <c r="B40" s="764"/>
      <c r="C40" s="530">
        <f ca="1">OFFSET(YTP!$E$68,0,E2-1,1,1)</f>
        <v>3.25</v>
      </c>
      <c r="D40" s="211"/>
      <c r="E40" s="530">
        <f>SUM(E19:E39)</f>
        <v>0</v>
      </c>
      <c r="F40" s="211"/>
      <c r="G40" s="530">
        <f ca="1">OFFSET(YTP!$E$69,0,E2-1,1,1)</f>
        <v>2</v>
      </c>
      <c r="H40" s="211"/>
      <c r="I40" s="530">
        <f>SUM(I19:I39)</f>
        <v>0</v>
      </c>
      <c r="J40" s="211"/>
      <c r="K40" s="530">
        <f ca="1">OFFSET(YTP!$E$67,0,E2-1,1,1)</f>
        <v>6</v>
      </c>
      <c r="L40" s="530">
        <f>SUM(L19:L39)</f>
        <v>0</v>
      </c>
      <c r="M40" s="530">
        <f ca="1">OFFSET(YTP!$E$70,0,E2-1,1,1)</f>
        <v>1</v>
      </c>
      <c r="N40" s="530">
        <f>SUM(N19:N39)</f>
        <v>0</v>
      </c>
      <c r="O40" s="530">
        <f ca="1">OFFSET(YTP!$E$71,0,E2-1,1,1)</f>
        <v>0</v>
      </c>
      <c r="P40" s="530">
        <f>SUM(P19:P39)</f>
        <v>0</v>
      </c>
      <c r="Q40" s="142"/>
      <c r="S40" s="763" t="s">
        <v>172</v>
      </c>
      <c r="T40" s="764"/>
      <c r="U40" s="530">
        <f ca="1">OFFSET(YTP!$E$68,0,W2-1,1,1)</f>
        <v>5</v>
      </c>
      <c r="V40" s="211"/>
      <c r="W40" s="530">
        <f>SUM(W19:W39)</f>
        <v>0</v>
      </c>
      <c r="X40" s="211"/>
      <c r="Y40" s="530">
        <f ca="1">OFFSET(YTP!$E$69,0,W2-1,1,1)</f>
        <v>2</v>
      </c>
      <c r="Z40" s="211"/>
      <c r="AA40" s="530">
        <f>SUM(AA19:AA39)</f>
        <v>0</v>
      </c>
      <c r="AB40" s="211"/>
      <c r="AC40" s="530">
        <f ca="1">OFFSET(YTP!$E$67,0,W2-1,1,1)</f>
        <v>4.5</v>
      </c>
      <c r="AD40" s="530">
        <f>SUM(AD19:AD39)</f>
        <v>0</v>
      </c>
      <c r="AE40" s="530">
        <f ca="1">OFFSET(YTP!$E$70,0,W2-1,1,1)</f>
        <v>1</v>
      </c>
      <c r="AF40" s="530">
        <f>SUM(AF19:AF39)</f>
        <v>0</v>
      </c>
      <c r="AG40" s="530">
        <f ca="1">OFFSET(YTP!$E$71,0,W2-1,1,1)</f>
        <v>0</v>
      </c>
      <c r="AH40" s="530">
        <f>SUM(AH19:AH39)</f>
        <v>0</v>
      </c>
      <c r="AI40" s="142"/>
    </row>
    <row r="41" spans="1:35" s="27" customFormat="1" ht="13.5" thickBot="1" x14ac:dyDescent="0.25">
      <c r="A41" s="107"/>
      <c r="B41" s="107"/>
      <c r="C41" s="137"/>
      <c r="D41" s="137"/>
      <c r="E41" s="137"/>
      <c r="F41" s="137"/>
      <c r="G41" s="137"/>
      <c r="H41" s="137"/>
      <c r="I41" s="137"/>
      <c r="J41" s="137"/>
      <c r="K41" s="137"/>
      <c r="L41" s="137"/>
      <c r="M41" s="137"/>
      <c r="N41" s="137"/>
      <c r="O41" s="137"/>
      <c r="P41" s="137"/>
      <c r="Q41" s="117"/>
    </row>
    <row r="42" spans="1:35" s="27" customFormat="1" ht="13.5" thickBot="1" x14ac:dyDescent="0.25">
      <c r="A42" s="107"/>
      <c r="B42" s="107"/>
      <c r="C42" s="137"/>
      <c r="D42" s="137"/>
      <c r="E42" s="137"/>
      <c r="F42" s="137"/>
      <c r="G42" s="137"/>
      <c r="H42" s="137"/>
      <c r="I42" s="137"/>
      <c r="J42" s="137"/>
      <c r="K42" s="137"/>
      <c r="L42" s="137"/>
      <c r="M42" s="765" t="s">
        <v>214</v>
      </c>
      <c r="N42" s="766"/>
      <c r="O42" s="766"/>
      <c r="P42" s="767"/>
      <c r="Q42" s="117"/>
      <c r="AE42" s="765" t="s">
        <v>214</v>
      </c>
      <c r="AF42" s="766"/>
      <c r="AG42" s="766"/>
      <c r="AH42" s="767"/>
    </row>
    <row r="43" spans="1:35" ht="12.75" customHeight="1" x14ac:dyDescent="0.2">
      <c r="A43" s="690" t="s">
        <v>67</v>
      </c>
      <c r="B43" s="690"/>
      <c r="C43" s="690"/>
      <c r="D43" s="24" t="s">
        <v>31</v>
      </c>
      <c r="E43" s="277">
        <f>$E$2+2</f>
        <v>11</v>
      </c>
      <c r="F43" s="380" t="s">
        <v>209</v>
      </c>
      <c r="G43" s="130" t="s">
        <v>174</v>
      </c>
      <c r="H43" s="144">
        <f ca="1">OFFSET(YTP!$E$72,0,E43-1,1,1)</f>
        <v>15.75</v>
      </c>
      <c r="I43" s="131" t="s">
        <v>176</v>
      </c>
      <c r="J43" s="309">
        <f>SUM(E60:E80,I60:I80,L60:L80,P60:P80,N60:N80)</f>
        <v>0</v>
      </c>
      <c r="K43" s="724" t="s">
        <v>188</v>
      </c>
      <c r="L43" s="727" t="str">
        <f ca="1">OFFSET(YTP!$E$9,0,E43-1,1,1)</f>
        <v>Grand Prix</v>
      </c>
      <c r="M43" s="485" t="str">
        <f>Score_1_label</f>
        <v>Series 1</v>
      </c>
      <c r="N43" s="428"/>
      <c r="O43" s="485" t="str">
        <f>Score_8_label</f>
        <v>Kneeling</v>
      </c>
      <c r="P43" s="429"/>
      <c r="S43" s="690" t="s">
        <v>67</v>
      </c>
      <c r="T43" s="690"/>
      <c r="U43" s="690"/>
      <c r="V43" s="24" t="s">
        <v>31</v>
      </c>
      <c r="W43" s="277">
        <f>$E$2+3</f>
        <v>12</v>
      </c>
      <c r="X43" s="380" t="s">
        <v>209</v>
      </c>
      <c r="Y43" s="130" t="s">
        <v>174</v>
      </c>
      <c r="Z43" s="144">
        <f ca="1">OFFSET(YTP!$E$72,0,W43-1,1,1)</f>
        <v>12.5</v>
      </c>
      <c r="AA43" s="131" t="s">
        <v>176</v>
      </c>
      <c r="AB43" s="309">
        <f>SUM(W60:W80,AA60:AA80,AD60:AD80,AH60:AH80,AF60:AF80)</f>
        <v>0</v>
      </c>
      <c r="AC43" s="724" t="s">
        <v>188</v>
      </c>
      <c r="AD43" s="727" t="str">
        <f ca="1">OFFSET(YTP!$E$9,0,W43-1,1,1)</f>
        <v>Grand Prix</v>
      </c>
      <c r="AE43" s="485" t="str">
        <f>Score_1_label</f>
        <v>Series 1</v>
      </c>
      <c r="AF43" s="428"/>
      <c r="AG43" s="485" t="str">
        <f>Score_8_label</f>
        <v>Kneeling</v>
      </c>
      <c r="AH43" s="429"/>
    </row>
    <row r="44" spans="1:35" ht="12.75" customHeight="1" x14ac:dyDescent="0.2">
      <c r="A44" s="690"/>
      <c r="B44" s="690"/>
      <c r="C44" s="690"/>
      <c r="D44" s="63" t="s">
        <v>34</v>
      </c>
      <c r="E44" s="136">
        <f>YTP_Start_Date+7*(E43-1)</f>
        <v>44571</v>
      </c>
      <c r="F44" s="382">
        <f ca="1">OFFSET(YTP!$E$14,0,E43-1,1,1)</f>
        <v>5</v>
      </c>
      <c r="G44" s="132" t="s">
        <v>158</v>
      </c>
      <c r="H44" s="129">
        <f>SUM(D60:D80,H60:H80)</f>
        <v>0</v>
      </c>
      <c r="I44" s="128" t="s">
        <v>159</v>
      </c>
      <c r="J44" s="310">
        <f>SUM(F60:F80,J60:J80)</f>
        <v>0</v>
      </c>
      <c r="K44" s="725"/>
      <c r="L44" s="728"/>
      <c r="M44" s="486" t="str">
        <f>Score_2_label</f>
        <v>Series 2</v>
      </c>
      <c r="N44" s="431"/>
      <c r="O44" s="486" t="str">
        <f>Score_9_label</f>
        <v>Prone</v>
      </c>
      <c r="P44" s="432"/>
      <c r="S44" s="690"/>
      <c r="T44" s="690"/>
      <c r="U44" s="690"/>
      <c r="V44" s="63" t="s">
        <v>34</v>
      </c>
      <c r="W44" s="136">
        <f>YTP_Start_Date+7*(W43-1)</f>
        <v>44578</v>
      </c>
      <c r="X44" s="382">
        <f ca="1">OFFSET(YTP!$E$14,0,W43-1,1,1)</f>
        <v>4</v>
      </c>
      <c r="Y44" s="132" t="s">
        <v>158</v>
      </c>
      <c r="Z44" s="129">
        <f>SUM(V60:V80,Z60:Z80)</f>
        <v>0</v>
      </c>
      <c r="AA44" s="128" t="s">
        <v>159</v>
      </c>
      <c r="AB44" s="310">
        <f>SUM(X60:X80,AB60:AB80)</f>
        <v>0</v>
      </c>
      <c r="AC44" s="725"/>
      <c r="AD44" s="728"/>
      <c r="AE44" s="486" t="str">
        <f>Score_2_label</f>
        <v>Series 2</v>
      </c>
      <c r="AF44" s="431"/>
      <c r="AG44" s="486" t="str">
        <f>Score_9_label</f>
        <v>Prone</v>
      </c>
      <c r="AH44" s="432"/>
    </row>
    <row r="45" spans="1:35" ht="12.75" customHeight="1" thickBot="1" x14ac:dyDescent="0.25">
      <c r="A45" s="690"/>
      <c r="B45" s="690"/>
      <c r="C45" s="690"/>
      <c r="D45" s="64" t="s">
        <v>35</v>
      </c>
      <c r="E45" s="140" t="str">
        <f ca="1">IF(OFFSET(YTP!$E$6,0,E43-1,1,1)="",W4,IF(OFFSET(YTP!$E$6,0,E43-1,1,1)="General","General",IF(OFFSET(YTP!$E$6,0,E43-1,1,1)="Specific","Specific",IF(OFFSET(YTP!$E$6,0,E43-1,1,1)="Pre-Competition","Pre-Comp",IF(OFFSET(YTP!$E$6,0,E43-1,1,1)="Regular","Reg. Comp",IF(OFFSET(YTP!$E$6,0,E43-1,1,1)="Major","Major Comp",IF(OFFSET(YTP!$E$6,0,E43-1,1,1)="Taper","Taper","Transition")))))))</f>
        <v>Reg. Comp</v>
      </c>
      <c r="F45" s="379" t="s">
        <v>215</v>
      </c>
      <c r="G45" s="132" t="s">
        <v>177</v>
      </c>
      <c r="H45" s="129">
        <f ca="1">OFFSET(YTP!$E$74,0,E43-1,1,1)</f>
        <v>0</v>
      </c>
      <c r="I45" s="128" t="s">
        <v>178</v>
      </c>
      <c r="J45" s="310" t="e">
        <f>AVERAGEA(Q60:Q80)</f>
        <v>#DIV/0!</v>
      </c>
      <c r="K45" s="725"/>
      <c r="L45" s="728"/>
      <c r="M45" s="486" t="str">
        <f>Score_3_label</f>
        <v>Series 3</v>
      </c>
      <c r="N45" s="431"/>
      <c r="O45" s="486" t="str">
        <f>Score_10_label</f>
        <v>Standing</v>
      </c>
      <c r="P45" s="432"/>
      <c r="S45" s="690"/>
      <c r="T45" s="690"/>
      <c r="U45" s="690"/>
      <c r="V45" s="64" t="s">
        <v>35</v>
      </c>
      <c r="W45" s="140" t="str">
        <f ca="1">IF(OFFSET(YTP!$E$6,0,W43-1,1,1)="",E45,IF(OFFSET(YTP!$E$6,0,W43-1,1,1)="General","General",IF(OFFSET(YTP!$E$6,0,W43-1,1,1)="Specific","Specific",IF(OFFSET(YTP!$E$6,0,W43-1,1,1)="Pre-Competition","Pre-Comp",IF(OFFSET(YTP!$E$6,0,W43-1,1,1)="Regular","Reg. Comp",IF(OFFSET(YTP!$E$6,0,W43-1,1,1)="Major","Major Comp",IF(OFFSET(YTP!$E$6,0,W43-1,1,1)="Taper","Taper","Transition")))))))</f>
        <v>Reg. Comp</v>
      </c>
      <c r="X45" s="379" t="s">
        <v>215</v>
      </c>
      <c r="Y45" s="132" t="s">
        <v>177</v>
      </c>
      <c r="Z45" s="129">
        <f ca="1">OFFSET(YTP!$E$74,0,W43-1,1,1)</f>
        <v>0</v>
      </c>
      <c r="AA45" s="128" t="s">
        <v>178</v>
      </c>
      <c r="AB45" s="310" t="e">
        <f>AVERAGEA(AI60:AI80)</f>
        <v>#DIV/0!</v>
      </c>
      <c r="AC45" s="725"/>
      <c r="AD45" s="728"/>
      <c r="AE45" s="486" t="str">
        <f>Score_3_label</f>
        <v>Series 3</v>
      </c>
      <c r="AF45" s="431"/>
      <c r="AG45" s="486" t="str">
        <f>Score_10_label</f>
        <v>Standing</v>
      </c>
      <c r="AH45" s="432"/>
    </row>
    <row r="46" spans="1:35" ht="12.75" customHeight="1" thickBot="1" x14ac:dyDescent="0.25">
      <c r="A46" s="99"/>
      <c r="B46" s="99"/>
      <c r="C46" s="143"/>
      <c r="D46" s="143"/>
      <c r="E46" s="143"/>
      <c r="F46" s="383">
        <f ca="1">OFFSET(YTP!$E$15,0,E43-1,1,1)</f>
        <v>4</v>
      </c>
      <c r="G46" s="133" t="s">
        <v>175</v>
      </c>
      <c r="H46" s="135">
        <f ca="1">OFFSET(YTP!$E$75,0,E43-1,1,1)</f>
        <v>0</v>
      </c>
      <c r="I46" s="134" t="s">
        <v>151</v>
      </c>
      <c r="J46" s="311" t="e">
        <f>((100*J43/YTP!$E$66)/7.5)*(J45/10)</f>
        <v>#DIV/0!</v>
      </c>
      <c r="K46" s="725"/>
      <c r="L46" s="728"/>
      <c r="M46" s="486" t="str">
        <f>Score_4_label</f>
        <v>Series 4</v>
      </c>
      <c r="N46" s="431"/>
      <c r="O46" s="486" t="str">
        <f>Score_11_label</f>
        <v>Qualifier</v>
      </c>
      <c r="P46" s="432"/>
      <c r="S46" s="99"/>
      <c r="T46" s="99"/>
      <c r="U46" s="143"/>
      <c r="V46" s="143"/>
      <c r="W46" s="143"/>
      <c r="X46" s="383">
        <f ca="1">OFFSET(YTP!$E$15,0,W43-1,1,1)</f>
        <v>3</v>
      </c>
      <c r="Y46" s="133" t="s">
        <v>175</v>
      </c>
      <c r="Z46" s="135">
        <f ca="1">OFFSET(YTP!$E$75,0,W43-1,1,1)</f>
        <v>0</v>
      </c>
      <c r="AA46" s="134" t="s">
        <v>151</v>
      </c>
      <c r="AB46" s="311" t="e">
        <f>((100*AB43/YTP!$E$66)/7.5)*(AB45/10)</f>
        <v>#DIV/0!</v>
      </c>
      <c r="AC46" s="725"/>
      <c r="AD46" s="728"/>
      <c r="AE46" s="486" t="str">
        <f>Score_4_label</f>
        <v>Series 4</v>
      </c>
      <c r="AF46" s="431"/>
      <c r="AG46" s="486" t="str">
        <f>Score_11_label</f>
        <v>Qualifier</v>
      </c>
      <c r="AH46" s="432"/>
    </row>
    <row r="47" spans="1:35" s="27" customFormat="1" ht="12.75" customHeight="1" x14ac:dyDescent="0.2">
      <c r="A47" s="99"/>
      <c r="B47" s="99"/>
      <c r="C47" s="143"/>
      <c r="D47" s="143"/>
      <c r="E47" s="143"/>
      <c r="F47" s="103"/>
      <c r="G47" s="99"/>
      <c r="H47" s="102"/>
      <c r="I47" s="99"/>
      <c r="J47" s="102"/>
      <c r="K47" s="725"/>
      <c r="L47" s="728"/>
      <c r="M47" s="486" t="str">
        <f>Score_5_label</f>
        <v>Series 5</v>
      </c>
      <c r="N47" s="436"/>
      <c r="O47" s="486">
        <f>Score_12_label</f>
        <v>0</v>
      </c>
      <c r="P47" s="432"/>
      <c r="Q47" s="401"/>
      <c r="S47" s="99"/>
      <c r="T47" s="99"/>
      <c r="U47" s="143"/>
      <c r="V47" s="143"/>
      <c r="W47" s="143"/>
      <c r="X47" s="103"/>
      <c r="Y47" s="99"/>
      <c r="Z47" s="102"/>
      <c r="AA47" s="99"/>
      <c r="AB47" s="102"/>
      <c r="AC47" s="725"/>
      <c r="AD47" s="728"/>
      <c r="AE47" s="486" t="str">
        <f>Score_5_label</f>
        <v>Series 5</v>
      </c>
      <c r="AF47" s="436"/>
      <c r="AG47" s="486">
        <f>Score_12_label</f>
        <v>0</v>
      </c>
      <c r="AH47" s="432"/>
    </row>
    <row r="48" spans="1:35" s="27" customFormat="1" ht="12.75" customHeight="1" x14ac:dyDescent="0.2">
      <c r="A48" s="99"/>
      <c r="B48" s="99"/>
      <c r="C48" s="143"/>
      <c r="D48" s="143"/>
      <c r="E48" s="143"/>
      <c r="F48" s="103"/>
      <c r="G48" s="99"/>
      <c r="H48" s="102"/>
      <c r="I48" s="99"/>
      <c r="J48" s="102"/>
      <c r="K48" s="725"/>
      <c r="L48" s="728"/>
      <c r="M48" s="486" t="str">
        <f>Score_6_label</f>
        <v>Series 6</v>
      </c>
      <c r="N48" s="431"/>
      <c r="O48" s="486">
        <f>Score_13_label</f>
        <v>0</v>
      </c>
      <c r="P48" s="432"/>
      <c r="Q48" s="401"/>
      <c r="S48" s="99"/>
      <c r="T48" s="99"/>
      <c r="U48" s="143"/>
      <c r="V48" s="143"/>
      <c r="W48" s="143"/>
      <c r="X48" s="103"/>
      <c r="Y48" s="99"/>
      <c r="Z48" s="102"/>
      <c r="AA48" s="99"/>
      <c r="AB48" s="102"/>
      <c r="AC48" s="725"/>
      <c r="AD48" s="728"/>
      <c r="AE48" s="486" t="str">
        <f>Score_6_label</f>
        <v>Series 6</v>
      </c>
      <c r="AF48" s="431"/>
      <c r="AG48" s="486">
        <f>Score_13_label</f>
        <v>0</v>
      </c>
      <c r="AH48" s="432"/>
    </row>
    <row r="49" spans="1:35" s="27" customFormat="1" ht="12.75" customHeight="1" thickBot="1" x14ac:dyDescent="0.25">
      <c r="A49" s="99"/>
      <c r="B49" s="99"/>
      <c r="C49" s="143"/>
      <c r="D49" s="143"/>
      <c r="E49" s="143"/>
      <c r="F49" s="103"/>
      <c r="G49" s="99"/>
      <c r="H49" s="102"/>
      <c r="I49" s="99"/>
      <c r="J49" s="102"/>
      <c r="K49" s="726"/>
      <c r="L49" s="729"/>
      <c r="M49" s="487" t="str">
        <f>Score_7_label</f>
        <v>Qualifier</v>
      </c>
      <c r="N49" s="434"/>
      <c r="O49" s="487">
        <f>Score_14_label</f>
        <v>0</v>
      </c>
      <c r="P49" s="435"/>
      <c r="Q49" s="401"/>
      <c r="S49" s="99"/>
      <c r="T49" s="99"/>
      <c r="U49" s="143"/>
      <c r="V49" s="143"/>
      <c r="W49" s="143"/>
      <c r="X49" s="103"/>
      <c r="Y49" s="99"/>
      <c r="Z49" s="102"/>
      <c r="AA49" s="99"/>
      <c r="AB49" s="102"/>
      <c r="AC49" s="726"/>
      <c r="AD49" s="729"/>
      <c r="AE49" s="487" t="str">
        <f>Score_7_label</f>
        <v>Qualifier</v>
      </c>
      <c r="AF49" s="434"/>
      <c r="AG49" s="487">
        <f>Score_14_label</f>
        <v>0</v>
      </c>
      <c r="AH49" s="435"/>
    </row>
    <row r="50" spans="1:35" ht="12.75" customHeight="1" thickBot="1" x14ac:dyDescent="0.25">
      <c r="A50" s="1"/>
      <c r="B50" s="1"/>
      <c r="C50" s="1"/>
      <c r="D50" s="1"/>
      <c r="E50" s="1"/>
      <c r="F50" s="1"/>
      <c r="K50" s="1"/>
      <c r="L50" s="1"/>
      <c r="M50" s="13"/>
      <c r="N50" s="91"/>
      <c r="O50" s="13"/>
      <c r="P50" s="91"/>
      <c r="Q50" s="27"/>
      <c r="R50" s="1"/>
      <c r="S50" s="1"/>
      <c r="T50" s="1"/>
      <c r="U50" s="1"/>
      <c r="V50" s="1"/>
      <c r="W50" s="1"/>
      <c r="X50" s="1"/>
      <c r="AC50" s="1"/>
      <c r="AD50" s="1"/>
      <c r="AE50" s="13"/>
      <c r="AF50" s="91"/>
      <c r="AG50" s="27"/>
    </row>
    <row r="51" spans="1:35" ht="12.75" customHeight="1" thickBot="1" x14ac:dyDescent="0.25">
      <c r="A51" s="748" t="s">
        <v>66</v>
      </c>
      <c r="B51" s="749"/>
      <c r="C51" s="768" t="s">
        <v>150</v>
      </c>
      <c r="D51" s="754"/>
      <c r="E51" s="754"/>
      <c r="F51" s="754"/>
      <c r="G51" s="754"/>
      <c r="H51" s="754"/>
      <c r="I51" s="754"/>
      <c r="J51" s="754"/>
      <c r="K51" s="754"/>
      <c r="L51" s="754"/>
      <c r="M51" s="754"/>
      <c r="N51" s="754"/>
      <c r="O51" s="754"/>
      <c r="P51" s="754"/>
      <c r="Q51" s="755"/>
      <c r="S51" s="748" t="s">
        <v>66</v>
      </c>
      <c r="T51" s="749"/>
      <c r="U51" s="768" t="s">
        <v>150</v>
      </c>
      <c r="V51" s="754"/>
      <c r="W51" s="754"/>
      <c r="X51" s="754"/>
      <c r="Y51" s="754"/>
      <c r="Z51" s="754"/>
      <c r="AA51" s="754"/>
      <c r="AB51" s="754"/>
      <c r="AC51" s="754"/>
      <c r="AD51" s="754"/>
      <c r="AE51" s="754"/>
      <c r="AF51" s="754"/>
      <c r="AG51" s="754"/>
      <c r="AH51" s="754"/>
      <c r="AI51" s="755"/>
    </row>
    <row r="52" spans="1:35" ht="12.75" customHeight="1" x14ac:dyDescent="0.2">
      <c r="A52" s="750"/>
      <c r="B52" s="751"/>
      <c r="C52" s="145" t="s">
        <v>5</v>
      </c>
      <c r="D52" s="759" t="s">
        <v>507</v>
      </c>
      <c r="E52" s="760"/>
      <c r="F52" s="760"/>
      <c r="G52" s="760"/>
      <c r="H52" s="760"/>
      <c r="I52" s="760"/>
      <c r="J52" s="760"/>
      <c r="K52" s="760"/>
      <c r="L52" s="760"/>
      <c r="M52" s="760"/>
      <c r="N52" s="760"/>
      <c r="O52" s="760"/>
      <c r="P52" s="760"/>
      <c r="Q52" s="761"/>
      <c r="S52" s="750"/>
      <c r="T52" s="751"/>
      <c r="U52" s="145" t="s">
        <v>5</v>
      </c>
      <c r="V52" s="759" t="s">
        <v>508</v>
      </c>
      <c r="W52" s="760"/>
      <c r="X52" s="760"/>
      <c r="Y52" s="760"/>
      <c r="Z52" s="760"/>
      <c r="AA52" s="760"/>
      <c r="AB52" s="760"/>
      <c r="AC52" s="760"/>
      <c r="AD52" s="760"/>
      <c r="AE52" s="760"/>
      <c r="AF52" s="760"/>
      <c r="AG52" s="760"/>
      <c r="AH52" s="760"/>
      <c r="AI52" s="761"/>
    </row>
    <row r="53" spans="1:35" ht="12.75" customHeight="1" x14ac:dyDescent="0.2">
      <c r="A53" s="750"/>
      <c r="B53" s="751"/>
      <c r="C53" s="146" t="s">
        <v>4</v>
      </c>
      <c r="D53" s="756" t="s">
        <v>476</v>
      </c>
      <c r="E53" s="757"/>
      <c r="F53" s="757"/>
      <c r="G53" s="757"/>
      <c r="H53" s="757"/>
      <c r="I53" s="757"/>
      <c r="J53" s="757"/>
      <c r="K53" s="757"/>
      <c r="L53" s="757"/>
      <c r="M53" s="757"/>
      <c r="N53" s="757"/>
      <c r="O53" s="757"/>
      <c r="P53" s="757"/>
      <c r="Q53" s="758"/>
      <c r="S53" s="750"/>
      <c r="T53" s="751"/>
      <c r="U53" s="146" t="s">
        <v>4</v>
      </c>
      <c r="V53" s="756" t="s">
        <v>476</v>
      </c>
      <c r="W53" s="757"/>
      <c r="X53" s="757"/>
      <c r="Y53" s="757"/>
      <c r="Z53" s="757"/>
      <c r="AA53" s="757"/>
      <c r="AB53" s="757"/>
      <c r="AC53" s="757"/>
      <c r="AD53" s="757"/>
      <c r="AE53" s="757"/>
      <c r="AF53" s="757"/>
      <c r="AG53" s="757"/>
      <c r="AH53" s="757"/>
      <c r="AI53" s="758"/>
    </row>
    <row r="54" spans="1:35" ht="12.75" customHeight="1" x14ac:dyDescent="0.2">
      <c r="A54" s="750"/>
      <c r="B54" s="751"/>
      <c r="C54" s="146" t="s">
        <v>3</v>
      </c>
      <c r="D54" s="756" t="s">
        <v>503</v>
      </c>
      <c r="E54" s="757"/>
      <c r="F54" s="757"/>
      <c r="G54" s="757"/>
      <c r="H54" s="757"/>
      <c r="I54" s="757"/>
      <c r="J54" s="757"/>
      <c r="K54" s="757"/>
      <c r="L54" s="757"/>
      <c r="M54" s="757"/>
      <c r="N54" s="757"/>
      <c r="O54" s="757"/>
      <c r="P54" s="757"/>
      <c r="Q54" s="758"/>
      <c r="S54" s="750"/>
      <c r="T54" s="751"/>
      <c r="U54" s="146" t="s">
        <v>3</v>
      </c>
      <c r="V54" s="756" t="s">
        <v>504</v>
      </c>
      <c r="W54" s="757"/>
      <c r="X54" s="757"/>
      <c r="Y54" s="757"/>
      <c r="Z54" s="757"/>
      <c r="AA54" s="757"/>
      <c r="AB54" s="757"/>
      <c r="AC54" s="757"/>
      <c r="AD54" s="757"/>
      <c r="AE54" s="757"/>
      <c r="AF54" s="757"/>
      <c r="AG54" s="757"/>
      <c r="AH54" s="757"/>
      <c r="AI54" s="758"/>
    </row>
    <row r="55" spans="1:35" ht="12.75" customHeight="1" x14ac:dyDescent="0.2">
      <c r="A55" s="750"/>
      <c r="B55" s="751"/>
      <c r="C55" s="147" t="s">
        <v>6</v>
      </c>
      <c r="D55" s="756" t="s">
        <v>471</v>
      </c>
      <c r="E55" s="757"/>
      <c r="F55" s="757"/>
      <c r="G55" s="757"/>
      <c r="H55" s="757"/>
      <c r="I55" s="757"/>
      <c r="J55" s="757"/>
      <c r="K55" s="757"/>
      <c r="L55" s="757"/>
      <c r="M55" s="757"/>
      <c r="N55" s="757"/>
      <c r="O55" s="757"/>
      <c r="P55" s="757"/>
      <c r="Q55" s="758"/>
      <c r="S55" s="750"/>
      <c r="T55" s="751"/>
      <c r="U55" s="147" t="s">
        <v>6</v>
      </c>
      <c r="V55" s="756" t="s">
        <v>478</v>
      </c>
      <c r="W55" s="757"/>
      <c r="X55" s="757"/>
      <c r="Y55" s="757"/>
      <c r="Z55" s="757"/>
      <c r="AA55" s="757"/>
      <c r="AB55" s="757"/>
      <c r="AC55" s="757"/>
      <c r="AD55" s="757"/>
      <c r="AE55" s="757"/>
      <c r="AF55" s="757"/>
      <c r="AG55" s="757"/>
      <c r="AH55" s="757"/>
      <c r="AI55" s="758"/>
    </row>
    <row r="56" spans="1:35" ht="12.75" customHeight="1" thickBot="1" x14ac:dyDescent="0.25">
      <c r="A56" s="752"/>
      <c r="B56" s="753"/>
      <c r="C56" s="148" t="s">
        <v>37</v>
      </c>
      <c r="D56" s="735" t="s">
        <v>477</v>
      </c>
      <c r="E56" s="736"/>
      <c r="F56" s="736"/>
      <c r="G56" s="736"/>
      <c r="H56" s="736"/>
      <c r="I56" s="736"/>
      <c r="J56" s="736"/>
      <c r="K56" s="736"/>
      <c r="L56" s="736"/>
      <c r="M56" s="736"/>
      <c r="N56" s="736"/>
      <c r="O56" s="736"/>
      <c r="P56" s="736"/>
      <c r="Q56" s="737"/>
      <c r="S56" s="752"/>
      <c r="T56" s="753"/>
      <c r="U56" s="148" t="s">
        <v>37</v>
      </c>
      <c r="V56" s="735"/>
      <c r="W56" s="736"/>
      <c r="X56" s="736"/>
      <c r="Y56" s="736"/>
      <c r="Z56" s="736"/>
      <c r="AA56" s="736"/>
      <c r="AB56" s="736"/>
      <c r="AC56" s="736"/>
      <c r="AD56" s="736"/>
      <c r="AE56" s="736"/>
      <c r="AF56" s="736"/>
      <c r="AG56" s="736"/>
      <c r="AH56" s="736"/>
      <c r="AI56" s="737"/>
    </row>
    <row r="57" spans="1:35" ht="12.75" customHeight="1" thickBot="1" x14ac:dyDescent="0.25">
      <c r="A57" s="1"/>
      <c r="B57" s="1"/>
      <c r="C57" s="1"/>
      <c r="D57" s="1"/>
      <c r="E57" s="1"/>
      <c r="F57" s="1"/>
      <c r="G57" s="1"/>
      <c r="H57" s="1"/>
      <c r="I57" s="1"/>
      <c r="J57" s="1"/>
      <c r="K57" s="1"/>
      <c r="L57" s="1"/>
      <c r="M57" s="1"/>
      <c r="N57" s="13"/>
      <c r="O57" s="1"/>
      <c r="P57" s="13"/>
      <c r="Q57" s="114"/>
      <c r="S57" s="1"/>
      <c r="T57" s="1"/>
      <c r="U57" s="1"/>
      <c r="V57" s="1"/>
      <c r="W57" s="1"/>
      <c r="X57" s="1"/>
      <c r="Y57" s="1"/>
      <c r="Z57" s="1"/>
      <c r="AA57" s="1"/>
      <c r="AB57" s="1"/>
      <c r="AC57" s="1"/>
      <c r="AD57" s="1"/>
      <c r="AE57" s="1"/>
      <c r="AF57" s="13"/>
      <c r="AG57" s="114"/>
    </row>
    <row r="58" spans="1:35" ht="12.75" customHeight="1" thickBot="1" x14ac:dyDescent="0.25">
      <c r="A58" s="738"/>
      <c r="B58" s="739"/>
      <c r="C58" s="742" t="s">
        <v>5</v>
      </c>
      <c r="D58" s="743"/>
      <c r="E58" s="744"/>
      <c r="F58" s="745"/>
      <c r="G58" s="742" t="s">
        <v>4</v>
      </c>
      <c r="H58" s="743"/>
      <c r="I58" s="744"/>
      <c r="J58" s="745"/>
      <c r="K58" s="730" t="s">
        <v>3</v>
      </c>
      <c r="L58" s="731"/>
      <c r="M58" s="730" t="s">
        <v>6</v>
      </c>
      <c r="N58" s="731"/>
      <c r="O58" s="730" t="s">
        <v>171</v>
      </c>
      <c r="P58" s="731"/>
      <c r="Q58" s="746" t="s">
        <v>173</v>
      </c>
      <c r="R58" s="296" t="s">
        <v>104</v>
      </c>
      <c r="S58" s="738"/>
      <c r="T58" s="739"/>
      <c r="U58" s="742" t="s">
        <v>5</v>
      </c>
      <c r="V58" s="743"/>
      <c r="W58" s="744"/>
      <c r="X58" s="745"/>
      <c r="Y58" s="742" t="s">
        <v>4</v>
      </c>
      <c r="Z58" s="743"/>
      <c r="AA58" s="744"/>
      <c r="AB58" s="745"/>
      <c r="AC58" s="730" t="s">
        <v>3</v>
      </c>
      <c r="AD58" s="731"/>
      <c r="AE58" s="730" t="s">
        <v>6</v>
      </c>
      <c r="AF58" s="731"/>
      <c r="AG58" s="730" t="s">
        <v>171</v>
      </c>
      <c r="AH58" s="731"/>
      <c r="AI58" s="746" t="s">
        <v>173</v>
      </c>
    </row>
    <row r="59" spans="1:35" ht="26.1" customHeight="1" thickBot="1" x14ac:dyDescent="0.25">
      <c r="A59" s="740"/>
      <c r="B59" s="741"/>
      <c r="C59" s="291" t="s">
        <v>154</v>
      </c>
      <c r="D59" s="295" t="s">
        <v>157</v>
      </c>
      <c r="E59" s="292" t="s">
        <v>155</v>
      </c>
      <c r="F59" s="295" t="s">
        <v>157</v>
      </c>
      <c r="G59" s="291" t="s">
        <v>154</v>
      </c>
      <c r="H59" s="293" t="s">
        <v>157</v>
      </c>
      <c r="I59" s="292" t="s">
        <v>155</v>
      </c>
      <c r="J59" s="295" t="s">
        <v>157</v>
      </c>
      <c r="K59" s="291" t="s">
        <v>154</v>
      </c>
      <c r="L59" s="294" t="s">
        <v>155</v>
      </c>
      <c r="M59" s="291" t="s">
        <v>154</v>
      </c>
      <c r="N59" s="294" t="s">
        <v>155</v>
      </c>
      <c r="O59" s="291" t="s">
        <v>154</v>
      </c>
      <c r="P59" s="294" t="s">
        <v>155</v>
      </c>
      <c r="Q59" s="747"/>
      <c r="R59" s="296"/>
      <c r="S59" s="740"/>
      <c r="T59" s="741"/>
      <c r="U59" s="291" t="s">
        <v>154</v>
      </c>
      <c r="V59" s="295" t="s">
        <v>157</v>
      </c>
      <c r="W59" s="292" t="s">
        <v>155</v>
      </c>
      <c r="X59" s="295" t="s">
        <v>157</v>
      </c>
      <c r="Y59" s="291" t="s">
        <v>154</v>
      </c>
      <c r="Z59" s="293" t="s">
        <v>157</v>
      </c>
      <c r="AA59" s="292" t="s">
        <v>155</v>
      </c>
      <c r="AB59" s="295" t="s">
        <v>157</v>
      </c>
      <c r="AC59" s="291" t="s">
        <v>154</v>
      </c>
      <c r="AD59" s="294" t="s">
        <v>155</v>
      </c>
      <c r="AE59" s="291" t="s">
        <v>154</v>
      </c>
      <c r="AF59" s="294" t="s">
        <v>155</v>
      </c>
      <c r="AG59" s="291" t="s">
        <v>154</v>
      </c>
      <c r="AH59" s="294" t="s">
        <v>155</v>
      </c>
      <c r="AI59" s="747"/>
    </row>
    <row r="60" spans="1:35" ht="12.75" customHeight="1" x14ac:dyDescent="0.2">
      <c r="A60" s="732" t="s">
        <v>15</v>
      </c>
      <c r="B60" s="423" t="str">
        <f>$B$19</f>
        <v>Mor</v>
      </c>
      <c r="C60" s="278"/>
      <c r="D60" s="285"/>
      <c r="E60" s="303"/>
      <c r="F60" s="304"/>
      <c r="G60" s="279"/>
      <c r="H60" s="288"/>
      <c r="I60" s="303"/>
      <c r="J60" s="304"/>
      <c r="K60" s="278"/>
      <c r="L60" s="297"/>
      <c r="M60" s="278"/>
      <c r="N60" s="297"/>
      <c r="O60" s="278"/>
      <c r="P60" s="297"/>
      <c r="Q60" s="298"/>
      <c r="S60" s="732" t="s">
        <v>15</v>
      </c>
      <c r="T60" s="423" t="str">
        <f>$B$19</f>
        <v>Mor</v>
      </c>
      <c r="U60" s="278"/>
      <c r="V60" s="285"/>
      <c r="W60" s="303"/>
      <c r="X60" s="304"/>
      <c r="Y60" s="279"/>
      <c r="Z60" s="288"/>
      <c r="AA60" s="303"/>
      <c r="AB60" s="304"/>
      <c r="AC60" s="278"/>
      <c r="AD60" s="297"/>
      <c r="AE60" s="278"/>
      <c r="AF60" s="297"/>
      <c r="AG60" s="278"/>
      <c r="AH60" s="297"/>
      <c r="AI60" s="298"/>
    </row>
    <row r="61" spans="1:35" ht="12.75" customHeight="1" x14ac:dyDescent="0.2">
      <c r="A61" s="733"/>
      <c r="B61" s="424" t="str">
        <f>$B$20</f>
        <v>Aft</v>
      </c>
      <c r="C61" s="411"/>
      <c r="D61" s="412"/>
      <c r="E61" s="413"/>
      <c r="F61" s="414"/>
      <c r="G61" s="415"/>
      <c r="H61" s="416"/>
      <c r="I61" s="413"/>
      <c r="J61" s="414"/>
      <c r="K61" s="411"/>
      <c r="L61" s="417"/>
      <c r="M61" s="411"/>
      <c r="N61" s="417"/>
      <c r="O61" s="411"/>
      <c r="P61" s="417"/>
      <c r="Q61" s="418"/>
      <c r="S61" s="733"/>
      <c r="T61" s="424" t="str">
        <f>$B$20</f>
        <v>Aft</v>
      </c>
      <c r="U61" s="411"/>
      <c r="V61" s="412"/>
      <c r="W61" s="413"/>
      <c r="X61" s="414"/>
      <c r="Y61" s="415"/>
      <c r="Z61" s="416"/>
      <c r="AA61" s="413"/>
      <c r="AB61" s="414"/>
      <c r="AC61" s="411"/>
      <c r="AD61" s="417"/>
      <c r="AE61" s="411"/>
      <c r="AF61" s="417"/>
      <c r="AG61" s="411"/>
      <c r="AH61" s="417"/>
      <c r="AI61" s="418"/>
    </row>
    <row r="62" spans="1:35" ht="12.75" customHeight="1" thickBot="1" x14ac:dyDescent="0.25">
      <c r="A62" s="734"/>
      <c r="B62" s="425" t="str">
        <f>$B$21</f>
        <v>Evn</v>
      </c>
      <c r="C62" s="280"/>
      <c r="D62" s="286"/>
      <c r="E62" s="305"/>
      <c r="F62" s="306"/>
      <c r="G62" s="281"/>
      <c r="H62" s="289"/>
      <c r="I62" s="305"/>
      <c r="J62" s="306"/>
      <c r="K62" s="280"/>
      <c r="L62" s="299"/>
      <c r="M62" s="280"/>
      <c r="N62" s="299"/>
      <c r="O62" s="280"/>
      <c r="P62" s="299"/>
      <c r="Q62" s="300"/>
      <c r="S62" s="734"/>
      <c r="T62" s="425" t="str">
        <f>$B$21</f>
        <v>Evn</v>
      </c>
      <c r="U62" s="280"/>
      <c r="V62" s="286"/>
      <c r="W62" s="305"/>
      <c r="X62" s="306"/>
      <c r="Y62" s="281"/>
      <c r="Z62" s="289"/>
      <c r="AA62" s="305"/>
      <c r="AB62" s="306"/>
      <c r="AC62" s="280"/>
      <c r="AD62" s="299"/>
      <c r="AE62" s="280"/>
      <c r="AF62" s="299"/>
      <c r="AG62" s="280"/>
      <c r="AH62" s="299"/>
      <c r="AI62" s="300"/>
    </row>
    <row r="63" spans="1:35" ht="12.75" customHeight="1" x14ac:dyDescent="0.2">
      <c r="A63" s="732" t="s">
        <v>40</v>
      </c>
      <c r="B63" s="423" t="str">
        <f>$B$19</f>
        <v>Mor</v>
      </c>
      <c r="C63" s="278"/>
      <c r="D63" s="285"/>
      <c r="E63" s="303"/>
      <c r="F63" s="304"/>
      <c r="G63" s="279"/>
      <c r="H63" s="288"/>
      <c r="I63" s="303"/>
      <c r="J63" s="304"/>
      <c r="K63" s="278"/>
      <c r="L63" s="297"/>
      <c r="M63" s="278"/>
      <c r="N63" s="297"/>
      <c r="O63" s="278"/>
      <c r="P63" s="297"/>
      <c r="Q63" s="298"/>
      <c r="S63" s="732" t="s">
        <v>40</v>
      </c>
      <c r="T63" s="423" t="str">
        <f>$B$19</f>
        <v>Mor</v>
      </c>
      <c r="U63" s="278"/>
      <c r="V63" s="285"/>
      <c r="W63" s="303"/>
      <c r="X63" s="304"/>
      <c r="Y63" s="279"/>
      <c r="Z63" s="288"/>
      <c r="AA63" s="303"/>
      <c r="AB63" s="304"/>
      <c r="AC63" s="278"/>
      <c r="AD63" s="297"/>
      <c r="AE63" s="278"/>
      <c r="AF63" s="297"/>
      <c r="AG63" s="278"/>
      <c r="AH63" s="297"/>
      <c r="AI63" s="298"/>
    </row>
    <row r="64" spans="1:35" ht="12.75" customHeight="1" x14ac:dyDescent="0.2">
      <c r="A64" s="733"/>
      <c r="B64" s="424" t="str">
        <f>$B$20</f>
        <v>Aft</v>
      </c>
      <c r="C64" s="403"/>
      <c r="D64" s="404"/>
      <c r="E64" s="405"/>
      <c r="F64" s="406"/>
      <c r="G64" s="407"/>
      <c r="H64" s="408"/>
      <c r="I64" s="405"/>
      <c r="J64" s="406"/>
      <c r="K64" s="403"/>
      <c r="L64" s="409"/>
      <c r="M64" s="403"/>
      <c r="N64" s="409"/>
      <c r="O64" s="403"/>
      <c r="P64" s="409"/>
      <c r="Q64" s="410"/>
      <c r="S64" s="733"/>
      <c r="T64" s="424" t="str">
        <f>$B$20</f>
        <v>Aft</v>
      </c>
      <c r="U64" s="403"/>
      <c r="V64" s="404"/>
      <c r="W64" s="405"/>
      <c r="X64" s="406"/>
      <c r="Y64" s="407"/>
      <c r="Z64" s="408"/>
      <c r="AA64" s="405"/>
      <c r="AB64" s="406"/>
      <c r="AC64" s="403"/>
      <c r="AD64" s="409"/>
      <c r="AE64" s="403"/>
      <c r="AF64" s="409"/>
      <c r="AG64" s="403"/>
      <c r="AH64" s="409"/>
      <c r="AI64" s="410"/>
    </row>
    <row r="65" spans="1:35" ht="12.75" customHeight="1" thickBot="1" x14ac:dyDescent="0.25">
      <c r="A65" s="734"/>
      <c r="B65" s="425" t="str">
        <f>$B$21</f>
        <v>Evn</v>
      </c>
      <c r="C65" s="282"/>
      <c r="D65" s="287"/>
      <c r="E65" s="307"/>
      <c r="F65" s="308"/>
      <c r="G65" s="283"/>
      <c r="H65" s="290"/>
      <c r="I65" s="307"/>
      <c r="J65" s="308"/>
      <c r="K65" s="282"/>
      <c r="L65" s="301"/>
      <c r="M65" s="282"/>
      <c r="N65" s="301"/>
      <c r="O65" s="282"/>
      <c r="P65" s="301"/>
      <c r="Q65" s="302"/>
      <c r="S65" s="734"/>
      <c r="T65" s="425" t="str">
        <f>$B$21</f>
        <v>Evn</v>
      </c>
      <c r="U65" s="282"/>
      <c r="V65" s="287"/>
      <c r="W65" s="307"/>
      <c r="X65" s="308"/>
      <c r="Y65" s="283"/>
      <c r="Z65" s="290"/>
      <c r="AA65" s="307"/>
      <c r="AB65" s="308"/>
      <c r="AC65" s="282"/>
      <c r="AD65" s="301"/>
      <c r="AE65" s="282"/>
      <c r="AF65" s="301"/>
      <c r="AG65" s="282"/>
      <c r="AH65" s="301"/>
      <c r="AI65" s="302"/>
    </row>
    <row r="66" spans="1:35" ht="12.75" customHeight="1" x14ac:dyDescent="0.2">
      <c r="A66" s="732" t="s">
        <v>41</v>
      </c>
      <c r="B66" s="423" t="str">
        <f>$B$19</f>
        <v>Mor</v>
      </c>
      <c r="C66" s="278"/>
      <c r="D66" s="285"/>
      <c r="E66" s="303"/>
      <c r="F66" s="304"/>
      <c r="G66" s="279"/>
      <c r="H66" s="288"/>
      <c r="I66" s="303"/>
      <c r="J66" s="304"/>
      <c r="K66" s="278"/>
      <c r="L66" s="297"/>
      <c r="M66" s="278"/>
      <c r="N66" s="297"/>
      <c r="O66" s="278"/>
      <c r="P66" s="297"/>
      <c r="Q66" s="298"/>
      <c r="S66" s="732" t="s">
        <v>41</v>
      </c>
      <c r="T66" s="423" t="str">
        <f>$B$19</f>
        <v>Mor</v>
      </c>
      <c r="U66" s="278"/>
      <c r="V66" s="285"/>
      <c r="W66" s="303"/>
      <c r="X66" s="304"/>
      <c r="Y66" s="279"/>
      <c r="Z66" s="288"/>
      <c r="AA66" s="303"/>
      <c r="AB66" s="304"/>
      <c r="AC66" s="278"/>
      <c r="AD66" s="297"/>
      <c r="AE66" s="278"/>
      <c r="AF66" s="297"/>
      <c r="AG66" s="278"/>
      <c r="AH66" s="297"/>
      <c r="AI66" s="298"/>
    </row>
    <row r="67" spans="1:35" ht="12.75" customHeight="1" x14ac:dyDescent="0.2">
      <c r="A67" s="733"/>
      <c r="B67" s="424" t="str">
        <f>$B$20</f>
        <v>Aft</v>
      </c>
      <c r="C67" s="403"/>
      <c r="D67" s="404"/>
      <c r="E67" s="405"/>
      <c r="F67" s="406"/>
      <c r="G67" s="407"/>
      <c r="H67" s="408"/>
      <c r="I67" s="405"/>
      <c r="J67" s="406"/>
      <c r="K67" s="403"/>
      <c r="L67" s="409"/>
      <c r="M67" s="403"/>
      <c r="N67" s="409"/>
      <c r="O67" s="403"/>
      <c r="P67" s="409"/>
      <c r="Q67" s="410"/>
      <c r="S67" s="733"/>
      <c r="T67" s="424" t="str">
        <f>$B$20</f>
        <v>Aft</v>
      </c>
      <c r="U67" s="403"/>
      <c r="V67" s="404"/>
      <c r="W67" s="405"/>
      <c r="X67" s="406"/>
      <c r="Y67" s="407"/>
      <c r="Z67" s="408"/>
      <c r="AA67" s="405"/>
      <c r="AB67" s="406"/>
      <c r="AC67" s="403"/>
      <c r="AD67" s="409"/>
      <c r="AE67" s="403"/>
      <c r="AF67" s="409"/>
      <c r="AG67" s="403"/>
      <c r="AH67" s="409"/>
      <c r="AI67" s="410"/>
    </row>
    <row r="68" spans="1:35" ht="12.75" customHeight="1" thickBot="1" x14ac:dyDescent="0.25">
      <c r="A68" s="734"/>
      <c r="B68" s="425" t="str">
        <f>$B$21</f>
        <v>Evn</v>
      </c>
      <c r="C68" s="282"/>
      <c r="D68" s="287"/>
      <c r="E68" s="307"/>
      <c r="F68" s="308"/>
      <c r="G68" s="283"/>
      <c r="H68" s="290"/>
      <c r="I68" s="307"/>
      <c r="J68" s="308"/>
      <c r="K68" s="282"/>
      <c r="L68" s="301"/>
      <c r="M68" s="282"/>
      <c r="N68" s="301"/>
      <c r="O68" s="282"/>
      <c r="P68" s="301"/>
      <c r="Q68" s="302"/>
      <c r="S68" s="734"/>
      <c r="T68" s="425" t="str">
        <f>$B$21</f>
        <v>Evn</v>
      </c>
      <c r="U68" s="282"/>
      <c r="V68" s="287"/>
      <c r="W68" s="307"/>
      <c r="X68" s="308"/>
      <c r="Y68" s="283"/>
      <c r="Z68" s="290"/>
      <c r="AA68" s="307"/>
      <c r="AB68" s="308"/>
      <c r="AC68" s="282"/>
      <c r="AD68" s="301"/>
      <c r="AE68" s="282"/>
      <c r="AF68" s="301"/>
      <c r="AG68" s="282"/>
      <c r="AH68" s="301"/>
      <c r="AI68" s="302"/>
    </row>
    <row r="69" spans="1:35" ht="12.75" customHeight="1" x14ac:dyDescent="0.2">
      <c r="A69" s="732" t="s">
        <v>68</v>
      </c>
      <c r="B69" s="423" t="str">
        <f>$B$19</f>
        <v>Mor</v>
      </c>
      <c r="C69" s="278"/>
      <c r="D69" s="285"/>
      <c r="E69" s="303"/>
      <c r="F69" s="304"/>
      <c r="G69" s="279"/>
      <c r="H69" s="288"/>
      <c r="I69" s="303"/>
      <c r="J69" s="304"/>
      <c r="K69" s="278"/>
      <c r="L69" s="297"/>
      <c r="M69" s="278"/>
      <c r="N69" s="297"/>
      <c r="O69" s="278"/>
      <c r="P69" s="297"/>
      <c r="Q69" s="298"/>
      <c r="S69" s="732" t="s">
        <v>68</v>
      </c>
      <c r="T69" s="423" t="str">
        <f>$B$19</f>
        <v>Mor</v>
      </c>
      <c r="U69" s="278"/>
      <c r="V69" s="285"/>
      <c r="W69" s="303"/>
      <c r="X69" s="304"/>
      <c r="Y69" s="279"/>
      <c r="Z69" s="288"/>
      <c r="AA69" s="303"/>
      <c r="AB69" s="304"/>
      <c r="AC69" s="278"/>
      <c r="AD69" s="297"/>
      <c r="AE69" s="278"/>
      <c r="AF69" s="297"/>
      <c r="AG69" s="278"/>
      <c r="AH69" s="297"/>
      <c r="AI69" s="298"/>
    </row>
    <row r="70" spans="1:35" ht="12.75" customHeight="1" x14ac:dyDescent="0.2">
      <c r="A70" s="733"/>
      <c r="B70" s="424" t="str">
        <f>$B$20</f>
        <v>Aft</v>
      </c>
      <c r="C70" s="403"/>
      <c r="D70" s="404"/>
      <c r="E70" s="405"/>
      <c r="F70" s="406"/>
      <c r="G70" s="407"/>
      <c r="H70" s="408"/>
      <c r="I70" s="405"/>
      <c r="J70" s="406"/>
      <c r="K70" s="403"/>
      <c r="L70" s="409"/>
      <c r="M70" s="403"/>
      <c r="N70" s="409"/>
      <c r="O70" s="403"/>
      <c r="P70" s="409"/>
      <c r="Q70" s="410"/>
      <c r="S70" s="733"/>
      <c r="T70" s="424" t="str">
        <f>$B$20</f>
        <v>Aft</v>
      </c>
      <c r="U70" s="403"/>
      <c r="V70" s="404"/>
      <c r="W70" s="405"/>
      <c r="X70" s="406"/>
      <c r="Y70" s="407"/>
      <c r="Z70" s="408"/>
      <c r="AA70" s="405"/>
      <c r="AB70" s="406"/>
      <c r="AC70" s="403"/>
      <c r="AD70" s="409"/>
      <c r="AE70" s="403"/>
      <c r="AF70" s="409"/>
      <c r="AG70" s="403"/>
      <c r="AH70" s="409"/>
      <c r="AI70" s="410"/>
    </row>
    <row r="71" spans="1:35" ht="13.5" thickBot="1" x14ac:dyDescent="0.25">
      <c r="A71" s="734"/>
      <c r="B71" s="425" t="str">
        <f>$B$21</f>
        <v>Evn</v>
      </c>
      <c r="C71" s="282"/>
      <c r="D71" s="287"/>
      <c r="E71" s="307"/>
      <c r="F71" s="308"/>
      <c r="G71" s="283"/>
      <c r="H71" s="290"/>
      <c r="I71" s="307"/>
      <c r="J71" s="308"/>
      <c r="K71" s="282"/>
      <c r="L71" s="301"/>
      <c r="M71" s="282"/>
      <c r="N71" s="301"/>
      <c r="O71" s="282"/>
      <c r="P71" s="301"/>
      <c r="Q71" s="302"/>
      <c r="S71" s="734"/>
      <c r="T71" s="425" t="str">
        <f>$B$21</f>
        <v>Evn</v>
      </c>
      <c r="U71" s="282"/>
      <c r="V71" s="287"/>
      <c r="W71" s="307"/>
      <c r="X71" s="308"/>
      <c r="Y71" s="283"/>
      <c r="Z71" s="290"/>
      <c r="AA71" s="307"/>
      <c r="AB71" s="308"/>
      <c r="AC71" s="282"/>
      <c r="AD71" s="301"/>
      <c r="AE71" s="282"/>
      <c r="AF71" s="301"/>
      <c r="AG71" s="282"/>
      <c r="AH71" s="301"/>
      <c r="AI71" s="302"/>
    </row>
    <row r="72" spans="1:35" x14ac:dyDescent="0.2">
      <c r="A72" s="732" t="s">
        <v>42</v>
      </c>
      <c r="B72" s="423" t="str">
        <f>$B$19</f>
        <v>Mor</v>
      </c>
      <c r="C72" s="278"/>
      <c r="D72" s="285"/>
      <c r="E72" s="303"/>
      <c r="F72" s="304"/>
      <c r="G72" s="279"/>
      <c r="H72" s="288"/>
      <c r="I72" s="303"/>
      <c r="J72" s="304"/>
      <c r="K72" s="278"/>
      <c r="L72" s="297"/>
      <c r="M72" s="278"/>
      <c r="N72" s="297"/>
      <c r="O72" s="278"/>
      <c r="P72" s="297"/>
      <c r="Q72" s="298"/>
      <c r="S72" s="732" t="s">
        <v>42</v>
      </c>
      <c r="T72" s="423" t="str">
        <f>$B$19</f>
        <v>Mor</v>
      </c>
      <c r="U72" s="278"/>
      <c r="V72" s="285"/>
      <c r="W72" s="303"/>
      <c r="X72" s="304"/>
      <c r="Y72" s="279"/>
      <c r="Z72" s="288"/>
      <c r="AA72" s="303"/>
      <c r="AB72" s="304"/>
      <c r="AC72" s="278"/>
      <c r="AD72" s="297"/>
      <c r="AE72" s="278"/>
      <c r="AF72" s="297"/>
      <c r="AG72" s="278"/>
      <c r="AH72" s="297"/>
      <c r="AI72" s="298"/>
    </row>
    <row r="73" spans="1:35" x14ac:dyDescent="0.2">
      <c r="A73" s="733"/>
      <c r="B73" s="424" t="str">
        <f>$B$20</f>
        <v>Aft</v>
      </c>
      <c r="C73" s="403"/>
      <c r="D73" s="404"/>
      <c r="E73" s="405"/>
      <c r="F73" s="406"/>
      <c r="G73" s="407"/>
      <c r="H73" s="408"/>
      <c r="I73" s="405"/>
      <c r="J73" s="406"/>
      <c r="K73" s="403"/>
      <c r="L73" s="409"/>
      <c r="M73" s="403"/>
      <c r="N73" s="409"/>
      <c r="O73" s="403"/>
      <c r="P73" s="409"/>
      <c r="Q73" s="410"/>
      <c r="S73" s="733"/>
      <c r="T73" s="424" t="str">
        <f>$B$20</f>
        <v>Aft</v>
      </c>
      <c r="U73" s="403"/>
      <c r="V73" s="404"/>
      <c r="W73" s="405"/>
      <c r="X73" s="406"/>
      <c r="Y73" s="407"/>
      <c r="Z73" s="408"/>
      <c r="AA73" s="405"/>
      <c r="AB73" s="406"/>
      <c r="AC73" s="403"/>
      <c r="AD73" s="409"/>
      <c r="AE73" s="403"/>
      <c r="AF73" s="409"/>
      <c r="AG73" s="403"/>
      <c r="AH73" s="409"/>
      <c r="AI73" s="410"/>
    </row>
    <row r="74" spans="1:35" ht="13.5" thickBot="1" x14ac:dyDescent="0.25">
      <c r="A74" s="734"/>
      <c r="B74" s="425" t="str">
        <f>$B$21</f>
        <v>Evn</v>
      </c>
      <c r="C74" s="282"/>
      <c r="D74" s="287"/>
      <c r="E74" s="307"/>
      <c r="F74" s="308"/>
      <c r="G74" s="283"/>
      <c r="H74" s="290"/>
      <c r="I74" s="307"/>
      <c r="J74" s="308"/>
      <c r="K74" s="282"/>
      <c r="L74" s="301"/>
      <c r="M74" s="282"/>
      <c r="N74" s="301"/>
      <c r="O74" s="282"/>
      <c r="P74" s="301"/>
      <c r="Q74" s="302"/>
      <c r="S74" s="734"/>
      <c r="T74" s="425" t="str">
        <f>$B$21</f>
        <v>Evn</v>
      </c>
      <c r="U74" s="282"/>
      <c r="V74" s="287"/>
      <c r="W74" s="307"/>
      <c r="X74" s="308"/>
      <c r="Y74" s="283"/>
      <c r="Z74" s="290"/>
      <c r="AA74" s="307"/>
      <c r="AB74" s="308"/>
      <c r="AC74" s="282"/>
      <c r="AD74" s="301"/>
      <c r="AE74" s="282"/>
      <c r="AF74" s="301"/>
      <c r="AG74" s="282"/>
      <c r="AH74" s="301"/>
      <c r="AI74" s="302"/>
    </row>
    <row r="75" spans="1:35" x14ac:dyDescent="0.2">
      <c r="A75" s="732" t="s">
        <v>43</v>
      </c>
      <c r="B75" s="423" t="str">
        <f>$B$19</f>
        <v>Mor</v>
      </c>
      <c r="C75" s="278"/>
      <c r="D75" s="285"/>
      <c r="E75" s="303"/>
      <c r="F75" s="304"/>
      <c r="G75" s="279"/>
      <c r="H75" s="288"/>
      <c r="I75" s="303"/>
      <c r="J75" s="304"/>
      <c r="K75" s="278"/>
      <c r="L75" s="297"/>
      <c r="M75" s="278"/>
      <c r="N75" s="297"/>
      <c r="O75" s="278"/>
      <c r="P75" s="297"/>
      <c r="Q75" s="298"/>
      <c r="S75" s="732" t="s">
        <v>43</v>
      </c>
      <c r="T75" s="423" t="str">
        <f>$B$19</f>
        <v>Mor</v>
      </c>
      <c r="U75" s="278"/>
      <c r="V75" s="285"/>
      <c r="W75" s="303"/>
      <c r="X75" s="304"/>
      <c r="Y75" s="279"/>
      <c r="Z75" s="288"/>
      <c r="AA75" s="303"/>
      <c r="AB75" s="304"/>
      <c r="AC75" s="278"/>
      <c r="AD75" s="297"/>
      <c r="AE75" s="278"/>
      <c r="AF75" s="297"/>
      <c r="AG75" s="278"/>
      <c r="AH75" s="297"/>
      <c r="AI75" s="298"/>
    </row>
    <row r="76" spans="1:35" x14ac:dyDescent="0.2">
      <c r="A76" s="733"/>
      <c r="B76" s="424" t="str">
        <f>$B$20</f>
        <v>Aft</v>
      </c>
      <c r="C76" s="403"/>
      <c r="D76" s="404"/>
      <c r="E76" s="405"/>
      <c r="F76" s="406"/>
      <c r="G76" s="407"/>
      <c r="H76" s="408"/>
      <c r="I76" s="405"/>
      <c r="J76" s="406"/>
      <c r="K76" s="403"/>
      <c r="L76" s="409"/>
      <c r="M76" s="403"/>
      <c r="N76" s="409"/>
      <c r="O76" s="403"/>
      <c r="P76" s="409"/>
      <c r="Q76" s="410"/>
      <c r="S76" s="733"/>
      <c r="T76" s="424" t="str">
        <f>$B$20</f>
        <v>Aft</v>
      </c>
      <c r="U76" s="403"/>
      <c r="V76" s="404"/>
      <c r="W76" s="405"/>
      <c r="X76" s="406"/>
      <c r="Y76" s="407"/>
      <c r="Z76" s="408"/>
      <c r="AA76" s="405"/>
      <c r="AB76" s="406"/>
      <c r="AC76" s="403"/>
      <c r="AD76" s="409"/>
      <c r="AE76" s="403"/>
      <c r="AF76" s="409"/>
      <c r="AG76" s="403"/>
      <c r="AH76" s="409"/>
      <c r="AI76" s="410"/>
    </row>
    <row r="77" spans="1:35" ht="13.5" thickBot="1" x14ac:dyDescent="0.25">
      <c r="A77" s="734"/>
      <c r="B77" s="425" t="str">
        <f>$B$21</f>
        <v>Evn</v>
      </c>
      <c r="C77" s="282"/>
      <c r="D77" s="287"/>
      <c r="E77" s="307"/>
      <c r="F77" s="308"/>
      <c r="G77" s="283"/>
      <c r="H77" s="290"/>
      <c r="I77" s="307"/>
      <c r="J77" s="308"/>
      <c r="K77" s="282"/>
      <c r="L77" s="301"/>
      <c r="M77" s="282"/>
      <c r="N77" s="301"/>
      <c r="O77" s="282"/>
      <c r="P77" s="301"/>
      <c r="Q77" s="302"/>
      <c r="S77" s="734"/>
      <c r="T77" s="425" t="str">
        <f>$B$21</f>
        <v>Evn</v>
      </c>
      <c r="U77" s="282"/>
      <c r="V77" s="287"/>
      <c r="W77" s="307"/>
      <c r="X77" s="308"/>
      <c r="Y77" s="283"/>
      <c r="Z77" s="290"/>
      <c r="AA77" s="307"/>
      <c r="AB77" s="308"/>
      <c r="AC77" s="282"/>
      <c r="AD77" s="301"/>
      <c r="AE77" s="282"/>
      <c r="AF77" s="301"/>
      <c r="AG77" s="282"/>
      <c r="AH77" s="301"/>
      <c r="AI77" s="302"/>
    </row>
    <row r="78" spans="1:35" x14ac:dyDescent="0.2">
      <c r="A78" s="732" t="s">
        <v>44</v>
      </c>
      <c r="B78" s="423" t="str">
        <f>$B$19</f>
        <v>Mor</v>
      </c>
      <c r="C78" s="278"/>
      <c r="D78" s="285"/>
      <c r="E78" s="303"/>
      <c r="F78" s="304"/>
      <c r="G78" s="279"/>
      <c r="H78" s="288"/>
      <c r="I78" s="303"/>
      <c r="J78" s="304"/>
      <c r="K78" s="278"/>
      <c r="L78" s="297"/>
      <c r="M78" s="278"/>
      <c r="N78" s="297"/>
      <c r="O78" s="278"/>
      <c r="P78" s="297"/>
      <c r="Q78" s="298"/>
      <c r="S78" s="732" t="s">
        <v>44</v>
      </c>
      <c r="T78" s="423" t="str">
        <f>$B$19</f>
        <v>Mor</v>
      </c>
      <c r="U78" s="278"/>
      <c r="V78" s="285"/>
      <c r="W78" s="303"/>
      <c r="X78" s="304"/>
      <c r="Y78" s="279"/>
      <c r="Z78" s="288"/>
      <c r="AA78" s="303"/>
      <c r="AB78" s="304"/>
      <c r="AC78" s="278"/>
      <c r="AD78" s="297"/>
      <c r="AE78" s="278"/>
      <c r="AF78" s="297"/>
      <c r="AG78" s="278"/>
      <c r="AH78" s="297"/>
      <c r="AI78" s="298"/>
    </row>
    <row r="79" spans="1:35" x14ac:dyDescent="0.2">
      <c r="A79" s="733"/>
      <c r="B79" s="424" t="str">
        <f>$B$20</f>
        <v>Aft</v>
      </c>
      <c r="C79" s="411"/>
      <c r="D79" s="412"/>
      <c r="E79" s="413"/>
      <c r="F79" s="414"/>
      <c r="G79" s="415"/>
      <c r="H79" s="416"/>
      <c r="I79" s="413"/>
      <c r="J79" s="414"/>
      <c r="K79" s="438"/>
      <c r="L79" s="417"/>
      <c r="M79" s="438"/>
      <c r="N79" s="417"/>
      <c r="O79" s="438"/>
      <c r="P79" s="417"/>
      <c r="Q79" s="418"/>
      <c r="S79" s="733"/>
      <c r="T79" s="424" t="str">
        <f>$B$20</f>
        <v>Aft</v>
      </c>
      <c r="U79" s="411"/>
      <c r="V79" s="412"/>
      <c r="W79" s="413"/>
      <c r="X79" s="414"/>
      <c r="Y79" s="415"/>
      <c r="Z79" s="416"/>
      <c r="AA79" s="413"/>
      <c r="AB79" s="414"/>
      <c r="AC79" s="438"/>
      <c r="AD79" s="417"/>
      <c r="AE79" s="438"/>
      <c r="AF79" s="417"/>
      <c r="AG79" s="438"/>
      <c r="AH79" s="417"/>
      <c r="AI79" s="410"/>
    </row>
    <row r="80" spans="1:35" ht="13.5" thickBot="1" x14ac:dyDescent="0.25">
      <c r="A80" s="734"/>
      <c r="B80" s="425" t="str">
        <f>$B$21</f>
        <v>Evn</v>
      </c>
      <c r="C80" s="280"/>
      <c r="D80" s="286"/>
      <c r="E80" s="437"/>
      <c r="F80" s="306"/>
      <c r="G80" s="281"/>
      <c r="H80" s="289"/>
      <c r="I80" s="305"/>
      <c r="J80" s="306"/>
      <c r="K80" s="284"/>
      <c r="L80" s="299"/>
      <c r="M80" s="284"/>
      <c r="N80" s="299"/>
      <c r="O80" s="284"/>
      <c r="P80" s="299"/>
      <c r="Q80" s="300"/>
      <c r="S80" s="734"/>
      <c r="T80" s="425" t="str">
        <f>$B$21</f>
        <v>Evn</v>
      </c>
      <c r="U80" s="280"/>
      <c r="V80" s="286"/>
      <c r="W80" s="437"/>
      <c r="X80" s="306"/>
      <c r="Y80" s="281"/>
      <c r="Z80" s="289"/>
      <c r="AA80" s="305"/>
      <c r="AB80" s="306"/>
      <c r="AC80" s="284"/>
      <c r="AD80" s="299"/>
      <c r="AE80" s="284"/>
      <c r="AF80" s="299"/>
      <c r="AG80" s="284"/>
      <c r="AH80" s="299"/>
      <c r="AI80" s="302"/>
    </row>
    <row r="81" spans="1:35" ht="13.5" thickBot="1" x14ac:dyDescent="0.25">
      <c r="A81" s="763" t="s">
        <v>172</v>
      </c>
      <c r="B81" s="764"/>
      <c r="C81" s="530">
        <f ca="1">OFFSET(YTP!$E$68,0,E43-1,1,1)</f>
        <v>5.75</v>
      </c>
      <c r="D81" s="211"/>
      <c r="E81" s="530">
        <f>SUM(E60:E80)</f>
        <v>0</v>
      </c>
      <c r="F81" s="211"/>
      <c r="G81" s="530">
        <f ca="1">OFFSET(YTP!$E$69,0,E43-1,1,1)</f>
        <v>3</v>
      </c>
      <c r="H81" s="211"/>
      <c r="I81" s="530">
        <f>SUM(I60:I80)</f>
        <v>0</v>
      </c>
      <c r="J81" s="211"/>
      <c r="K81" s="530">
        <f ca="1">OFFSET(YTP!$E$67,0,E43-1,1,1)</f>
        <v>6</v>
      </c>
      <c r="L81" s="530">
        <f>SUM(L60:L80)</f>
        <v>0</v>
      </c>
      <c r="M81" s="530">
        <f ca="1">OFFSET(YTP!$E$70,0,E43-1,1,1)</f>
        <v>1</v>
      </c>
      <c r="N81" s="530">
        <f>SUM(N60:N80)</f>
        <v>0</v>
      </c>
      <c r="O81" s="530">
        <f ca="1">OFFSET(YTP!$E$71,0,E43-1,1,1)</f>
        <v>0</v>
      </c>
      <c r="P81" s="530">
        <f>SUM(P60:P80)</f>
        <v>0</v>
      </c>
      <c r="Q81" s="142"/>
      <c r="S81" s="763" t="s">
        <v>172</v>
      </c>
      <c r="T81" s="764"/>
      <c r="U81" s="530">
        <f ca="1">OFFSET(YTP!$E$68,0,W43-1,1,1)</f>
        <v>4</v>
      </c>
      <c r="V81" s="211"/>
      <c r="W81" s="530">
        <f>SUM(W60:W80)</f>
        <v>0</v>
      </c>
      <c r="X81" s="211"/>
      <c r="Y81" s="530">
        <f ca="1">OFFSET(YTP!$E$69,0,W43-1,1,1)</f>
        <v>3</v>
      </c>
      <c r="Z81" s="211"/>
      <c r="AA81" s="530">
        <f>SUM(AA60:AA80)</f>
        <v>0</v>
      </c>
      <c r="AB81" s="211"/>
      <c r="AC81" s="530">
        <f ca="1">OFFSET(YTP!$E$67,0,W43-1,1,1)</f>
        <v>4.5</v>
      </c>
      <c r="AD81" s="530">
        <f>SUM(AD60:AD80)</f>
        <v>0</v>
      </c>
      <c r="AE81" s="530">
        <f ca="1">OFFSET(YTP!$E$70,0,W43-1,1,1)</f>
        <v>1</v>
      </c>
      <c r="AF81" s="530">
        <f>SUM(AF60:AF80)</f>
        <v>0</v>
      </c>
      <c r="AG81" s="530">
        <f ca="1">OFFSET(YTP!$E$71,0,W43-1,1,1)</f>
        <v>0</v>
      </c>
      <c r="AH81" s="530">
        <f>SUM(AH60:AH80)</f>
        <v>0</v>
      </c>
      <c r="AI81" s="142"/>
    </row>
    <row r="82" spans="1:35" x14ac:dyDescent="0.2">
      <c r="N82" s="118"/>
      <c r="P82" s="118"/>
      <c r="Q82" s="118"/>
      <c r="AC82" s="118"/>
      <c r="AD82" s="118"/>
    </row>
    <row r="83" spans="1:35" x14ac:dyDescent="0.2">
      <c r="N83" s="118"/>
      <c r="P83" s="118"/>
      <c r="Q83" s="118"/>
      <c r="AC83" s="118"/>
      <c r="AD83" s="118"/>
    </row>
    <row r="84" spans="1:35" x14ac:dyDescent="0.2">
      <c r="N84" s="118"/>
      <c r="P84" s="118"/>
      <c r="Q84" s="118"/>
      <c r="AC84" s="118"/>
      <c r="AD84" s="118"/>
    </row>
    <row r="85" spans="1:35" x14ac:dyDescent="0.2">
      <c r="N85" s="118"/>
      <c r="P85" s="118"/>
      <c r="Q85" s="118"/>
      <c r="AC85" s="118"/>
      <c r="AD85" s="118"/>
    </row>
    <row r="86" spans="1:35" x14ac:dyDescent="0.2">
      <c r="N86" s="118"/>
      <c r="P86" s="118"/>
      <c r="Q86" s="118"/>
      <c r="AC86" s="118"/>
      <c r="AD86" s="118"/>
    </row>
    <row r="87" spans="1:35" x14ac:dyDescent="0.2">
      <c r="N87" s="118"/>
      <c r="P87" s="118"/>
      <c r="Q87" s="118"/>
      <c r="AC87" s="118"/>
      <c r="AD87" s="118"/>
    </row>
    <row r="88" spans="1:35" x14ac:dyDescent="0.2">
      <c r="N88" s="118"/>
      <c r="P88" s="118"/>
      <c r="Q88" s="118"/>
      <c r="AC88" s="118"/>
      <c r="AD88" s="118"/>
    </row>
    <row r="89" spans="1:35" x14ac:dyDescent="0.2">
      <c r="N89" s="118"/>
      <c r="P89" s="118"/>
      <c r="Q89" s="118"/>
      <c r="AC89" s="118"/>
      <c r="AD89" s="118"/>
    </row>
    <row r="90" spans="1:35" x14ac:dyDescent="0.2">
      <c r="N90" s="118"/>
      <c r="P90" s="118"/>
      <c r="Q90" s="118"/>
      <c r="AC90" s="118"/>
      <c r="AD90" s="118"/>
    </row>
    <row r="91" spans="1:35" x14ac:dyDescent="0.2">
      <c r="N91" s="118"/>
      <c r="P91" s="118"/>
      <c r="Q91" s="118"/>
      <c r="AC91" s="118"/>
      <c r="AD91" s="118"/>
    </row>
    <row r="92" spans="1:35" x14ac:dyDescent="0.2">
      <c r="N92" s="118"/>
      <c r="P92" s="118"/>
      <c r="Q92" s="118"/>
      <c r="AC92" s="118"/>
      <c r="AD92" s="118"/>
    </row>
    <row r="93" spans="1:35" x14ac:dyDescent="0.2">
      <c r="N93" s="118"/>
      <c r="P93" s="118"/>
      <c r="Q93" s="118"/>
      <c r="AC93" s="118"/>
      <c r="AD93" s="118"/>
    </row>
    <row r="94" spans="1:35" x14ac:dyDescent="0.2">
      <c r="N94" s="118"/>
      <c r="P94" s="118"/>
      <c r="Q94" s="118"/>
      <c r="AC94" s="118"/>
      <c r="AD94" s="118"/>
    </row>
    <row r="95" spans="1:35" x14ac:dyDescent="0.2">
      <c r="N95" s="118"/>
      <c r="P95" s="118"/>
      <c r="Q95" s="118"/>
      <c r="AC95" s="118"/>
      <c r="AD95" s="118"/>
    </row>
    <row r="96" spans="1:35" x14ac:dyDescent="0.2">
      <c r="N96" s="118"/>
      <c r="P96" s="118"/>
      <c r="Q96" s="118"/>
      <c r="AC96" s="118"/>
      <c r="AD96" s="118"/>
    </row>
    <row r="97" spans="18:18" s="118" customFormat="1" x14ac:dyDescent="0.2">
      <c r="R97" s="27"/>
    </row>
    <row r="98" spans="18:18" s="118" customFormat="1" x14ac:dyDescent="0.2">
      <c r="R98" s="27"/>
    </row>
    <row r="99" spans="18:18" s="118" customFormat="1" x14ac:dyDescent="0.2">
      <c r="R99" s="27"/>
    </row>
    <row r="100" spans="18:18" s="118" customFormat="1" x14ac:dyDescent="0.2">
      <c r="R100" s="27"/>
    </row>
    <row r="101" spans="18:18" s="118" customFormat="1" x14ac:dyDescent="0.2">
      <c r="R101" s="27"/>
    </row>
    <row r="102" spans="18:18" s="118" customFormat="1" x14ac:dyDescent="0.2">
      <c r="R102" s="27"/>
    </row>
    <row r="103" spans="18:18" s="118" customFormat="1" x14ac:dyDescent="0.2">
      <c r="R103" s="27"/>
    </row>
    <row r="104" spans="18:18" s="118" customFormat="1" x14ac:dyDescent="0.2">
      <c r="R104" s="27"/>
    </row>
    <row r="105" spans="18:18" s="118" customFormat="1" x14ac:dyDescent="0.2">
      <c r="R105" s="27"/>
    </row>
    <row r="106" spans="18:18" s="118" customFormat="1" x14ac:dyDescent="0.2">
      <c r="R106" s="27"/>
    </row>
    <row r="107" spans="18:18" s="118" customFormat="1" x14ac:dyDescent="0.2">
      <c r="R107" s="27"/>
    </row>
    <row r="108" spans="18:18" s="118" customFormat="1" x14ac:dyDescent="0.2">
      <c r="R108" s="27"/>
    </row>
    <row r="109" spans="18:18" s="118" customFormat="1" x14ac:dyDescent="0.2">
      <c r="R109" s="27"/>
    </row>
    <row r="110" spans="18:18" s="118" customFormat="1" x14ac:dyDescent="0.2">
      <c r="R110" s="27"/>
    </row>
    <row r="111" spans="18:18" s="118" customFormat="1" x14ac:dyDescent="0.2">
      <c r="R111" s="27"/>
    </row>
    <row r="112" spans="18:18" s="118" customFormat="1" x14ac:dyDescent="0.2">
      <c r="R112" s="27"/>
    </row>
    <row r="113" spans="18:18" s="118" customFormat="1" x14ac:dyDescent="0.2">
      <c r="R113" s="27"/>
    </row>
    <row r="114" spans="18:18" s="118" customFormat="1" x14ac:dyDescent="0.2">
      <c r="R114" s="27"/>
    </row>
    <row r="115" spans="18:18" s="118" customFormat="1" x14ac:dyDescent="0.2">
      <c r="R115" s="27"/>
    </row>
    <row r="116" spans="18:18" s="118" customFormat="1" x14ac:dyDescent="0.2">
      <c r="R116" s="27"/>
    </row>
    <row r="117" spans="18:18" s="118" customFormat="1" x14ac:dyDescent="0.2">
      <c r="R117" s="27"/>
    </row>
    <row r="118" spans="18:18" s="118" customFormat="1" x14ac:dyDescent="0.2">
      <c r="R118" s="27"/>
    </row>
    <row r="119" spans="18:18" s="118" customFormat="1" x14ac:dyDescent="0.2">
      <c r="R119" s="27"/>
    </row>
    <row r="120" spans="18:18" s="118" customFormat="1" x14ac:dyDescent="0.2">
      <c r="R120" s="27"/>
    </row>
    <row r="121" spans="18:18" s="118" customFormat="1" x14ac:dyDescent="0.2">
      <c r="R121" s="27"/>
    </row>
    <row r="122" spans="18:18" s="118" customFormat="1" x14ac:dyDescent="0.2">
      <c r="R122" s="27"/>
    </row>
    <row r="123" spans="18:18" s="118" customFormat="1" x14ac:dyDescent="0.2">
      <c r="R123" s="27"/>
    </row>
    <row r="124" spans="18:18" s="118" customFormat="1" x14ac:dyDescent="0.2">
      <c r="R124" s="27"/>
    </row>
    <row r="125" spans="18:18" s="118" customFormat="1" x14ac:dyDescent="0.2">
      <c r="R125" s="27"/>
    </row>
    <row r="126" spans="18:18" s="118" customFormat="1" x14ac:dyDescent="0.2">
      <c r="R126" s="27"/>
    </row>
    <row r="127" spans="18:18" s="118" customFormat="1" x14ac:dyDescent="0.2">
      <c r="R127" s="27"/>
    </row>
    <row r="128" spans="18:18" s="118" customFormat="1" x14ac:dyDescent="0.2">
      <c r="R128" s="27"/>
    </row>
    <row r="129" spans="18:18" s="118" customFormat="1" x14ac:dyDescent="0.2">
      <c r="R129" s="27"/>
    </row>
    <row r="130" spans="18:18" s="118" customFormat="1" x14ac:dyDescent="0.2">
      <c r="R130" s="27"/>
    </row>
    <row r="131" spans="18:18" s="118" customFormat="1" x14ac:dyDescent="0.2">
      <c r="R131" s="27"/>
    </row>
    <row r="132" spans="18:18" s="118" customFormat="1" x14ac:dyDescent="0.2">
      <c r="R132" s="27"/>
    </row>
    <row r="133" spans="18:18" s="118" customFormat="1" x14ac:dyDescent="0.2">
      <c r="R133" s="27"/>
    </row>
    <row r="134" spans="18:18" s="118" customFormat="1" x14ac:dyDescent="0.2">
      <c r="R134" s="27"/>
    </row>
    <row r="135" spans="18:18" s="118" customFormat="1" x14ac:dyDescent="0.2">
      <c r="R135" s="27"/>
    </row>
    <row r="136" spans="18:18" s="118" customFormat="1" x14ac:dyDescent="0.2">
      <c r="R136" s="27"/>
    </row>
    <row r="137" spans="18:18" s="118" customFormat="1" x14ac:dyDescent="0.2">
      <c r="R137" s="27"/>
    </row>
    <row r="138" spans="18:18" s="118" customFormat="1" x14ac:dyDescent="0.2">
      <c r="R138" s="27"/>
    </row>
    <row r="139" spans="18:18" s="118" customFormat="1" x14ac:dyDescent="0.2">
      <c r="R139" s="27"/>
    </row>
    <row r="140" spans="18:18" s="118" customFormat="1" x14ac:dyDescent="0.2">
      <c r="R140" s="27"/>
    </row>
    <row r="141" spans="18:18" s="118" customFormat="1" x14ac:dyDescent="0.2">
      <c r="R141" s="27"/>
    </row>
    <row r="142" spans="18:18" s="118" customFormat="1" x14ac:dyDescent="0.2">
      <c r="R142" s="27"/>
    </row>
    <row r="143" spans="18:18" s="118" customFormat="1" x14ac:dyDescent="0.2">
      <c r="R143" s="27"/>
    </row>
    <row r="144" spans="18:18" s="118" customFormat="1" x14ac:dyDescent="0.2">
      <c r="R144" s="27"/>
    </row>
    <row r="145" spans="18:18" s="118" customFormat="1" x14ac:dyDescent="0.2">
      <c r="R145" s="27"/>
    </row>
    <row r="146" spans="18:18" s="118" customFormat="1" x14ac:dyDescent="0.2">
      <c r="R146" s="27"/>
    </row>
    <row r="147" spans="18:18" s="118" customFormat="1" x14ac:dyDescent="0.2">
      <c r="R147" s="27"/>
    </row>
    <row r="148" spans="18:18" s="118" customFormat="1" x14ac:dyDescent="0.2">
      <c r="R148" s="27"/>
    </row>
    <row r="149" spans="18:18" s="118" customFormat="1" x14ac:dyDescent="0.2">
      <c r="R149" s="27"/>
    </row>
    <row r="150" spans="18:18" s="118" customFormat="1" x14ac:dyDescent="0.2">
      <c r="R150" s="27"/>
    </row>
    <row r="151" spans="18:18" s="118" customFormat="1" x14ac:dyDescent="0.2">
      <c r="R151" s="27"/>
    </row>
    <row r="152" spans="18:18" s="118" customFormat="1" x14ac:dyDescent="0.2">
      <c r="R152" s="27"/>
    </row>
    <row r="153" spans="18:18" s="118" customFormat="1" x14ac:dyDescent="0.2">
      <c r="R153" s="27"/>
    </row>
    <row r="154" spans="18:18" s="118" customFormat="1" x14ac:dyDescent="0.2">
      <c r="R154" s="27"/>
    </row>
    <row r="155" spans="18:18" s="118" customFormat="1" x14ac:dyDescent="0.2">
      <c r="R155" s="27"/>
    </row>
    <row r="156" spans="18:18" s="118" customFormat="1" x14ac:dyDescent="0.2">
      <c r="R156" s="27"/>
    </row>
    <row r="157" spans="18:18" s="118" customFormat="1" x14ac:dyDescent="0.2">
      <c r="R157" s="27"/>
    </row>
    <row r="158" spans="18:18" s="118" customFormat="1" x14ac:dyDescent="0.2">
      <c r="R158" s="27"/>
    </row>
    <row r="159" spans="18:18" s="118" customFormat="1" x14ac:dyDescent="0.2">
      <c r="R159" s="27"/>
    </row>
    <row r="160" spans="18:18" s="118" customFormat="1" x14ac:dyDescent="0.2">
      <c r="R160" s="27"/>
    </row>
    <row r="161" spans="18:18" s="118" customFormat="1" x14ac:dyDescent="0.2">
      <c r="R161" s="27"/>
    </row>
    <row r="162" spans="18:18" s="118" customFormat="1" x14ac:dyDescent="0.2">
      <c r="R162" s="27"/>
    </row>
    <row r="163" spans="18:18" s="118" customFormat="1" x14ac:dyDescent="0.2">
      <c r="R163" s="27"/>
    </row>
    <row r="164" spans="18:18" s="118" customFormat="1" x14ac:dyDescent="0.2">
      <c r="R164" s="27"/>
    </row>
    <row r="165" spans="18:18" s="118" customFormat="1" x14ac:dyDescent="0.2">
      <c r="R165" s="27"/>
    </row>
    <row r="166" spans="18:18" s="118" customFormat="1" x14ac:dyDescent="0.2">
      <c r="R166" s="27"/>
    </row>
    <row r="167" spans="18:18" s="118" customFormat="1" x14ac:dyDescent="0.2">
      <c r="R167" s="27"/>
    </row>
    <row r="168" spans="18:18" s="118" customFormat="1" x14ac:dyDescent="0.2">
      <c r="R168" s="27"/>
    </row>
    <row r="169" spans="18:18" s="118" customFormat="1" x14ac:dyDescent="0.2">
      <c r="R169" s="27"/>
    </row>
    <row r="170" spans="18:18" s="118" customFormat="1" x14ac:dyDescent="0.2">
      <c r="R170" s="27"/>
    </row>
    <row r="171" spans="18:18" s="118" customFormat="1" x14ac:dyDescent="0.2">
      <c r="R171" s="27"/>
    </row>
    <row r="172" spans="18:18" s="118" customFormat="1" x14ac:dyDescent="0.2">
      <c r="R172" s="27"/>
    </row>
    <row r="173" spans="18:18" s="118" customFormat="1" x14ac:dyDescent="0.2">
      <c r="R173" s="27"/>
    </row>
    <row r="174" spans="18:18" s="118" customFormat="1" x14ac:dyDescent="0.2">
      <c r="R174" s="27"/>
    </row>
    <row r="175" spans="18:18" s="118" customFormat="1" x14ac:dyDescent="0.2">
      <c r="R175" s="27"/>
    </row>
    <row r="176" spans="18:18" s="118" customFormat="1" x14ac:dyDescent="0.2">
      <c r="R176" s="27"/>
    </row>
    <row r="177" spans="18:18" s="118" customFormat="1" x14ac:dyDescent="0.2">
      <c r="R177" s="27"/>
    </row>
    <row r="178" spans="18:18" s="118" customFormat="1" x14ac:dyDescent="0.2">
      <c r="R178" s="27"/>
    </row>
    <row r="179" spans="18:18" s="118" customFormat="1" x14ac:dyDescent="0.2">
      <c r="R179" s="27"/>
    </row>
    <row r="180" spans="18:18" s="118" customFormat="1" x14ac:dyDescent="0.2">
      <c r="R180" s="27"/>
    </row>
    <row r="181" spans="18:18" s="118" customFormat="1" x14ac:dyDescent="0.2">
      <c r="R181" s="27"/>
    </row>
    <row r="182" spans="18:18" s="118" customFormat="1" x14ac:dyDescent="0.2">
      <c r="R182" s="27"/>
    </row>
    <row r="183" spans="18:18" s="118" customFormat="1" x14ac:dyDescent="0.2">
      <c r="R183" s="27"/>
    </row>
    <row r="184" spans="18:18" s="118" customFormat="1" x14ac:dyDescent="0.2">
      <c r="R184" s="27"/>
    </row>
    <row r="185" spans="18:18" s="118" customFormat="1" x14ac:dyDescent="0.2">
      <c r="R185" s="27"/>
    </row>
    <row r="186" spans="18:18" s="118" customFormat="1" x14ac:dyDescent="0.2">
      <c r="R186" s="27"/>
    </row>
    <row r="187" spans="18:18" s="118" customFormat="1" x14ac:dyDescent="0.2">
      <c r="R187" s="27"/>
    </row>
    <row r="188" spans="18:18" s="118" customFormat="1" x14ac:dyDescent="0.2">
      <c r="R188" s="27"/>
    </row>
    <row r="189" spans="18:18" s="118" customFormat="1" x14ac:dyDescent="0.2">
      <c r="R189" s="27"/>
    </row>
    <row r="190" spans="18:18" s="118" customFormat="1" x14ac:dyDescent="0.2">
      <c r="R190" s="27"/>
    </row>
    <row r="191" spans="18:18" s="118" customFormat="1" x14ac:dyDescent="0.2">
      <c r="R191" s="27"/>
    </row>
    <row r="192" spans="18:18" s="118" customFormat="1" x14ac:dyDescent="0.2">
      <c r="R192" s="27"/>
    </row>
    <row r="193" spans="18:18" s="118" customFormat="1" x14ac:dyDescent="0.2">
      <c r="R193" s="27"/>
    </row>
    <row r="194" spans="18:18" s="118" customFormat="1" x14ac:dyDescent="0.2">
      <c r="R194" s="27"/>
    </row>
    <row r="195" spans="18:18" s="118" customFormat="1" x14ac:dyDescent="0.2">
      <c r="R195" s="27"/>
    </row>
    <row r="196" spans="18:18" s="118" customFormat="1" x14ac:dyDescent="0.2">
      <c r="R196" s="27"/>
    </row>
    <row r="197" spans="18:18" s="118" customFormat="1" x14ac:dyDescent="0.2">
      <c r="R197" s="27"/>
    </row>
    <row r="198" spans="18:18" s="118" customFormat="1" x14ac:dyDescent="0.2">
      <c r="R198" s="27"/>
    </row>
    <row r="199" spans="18:18" s="118" customFormat="1" x14ac:dyDescent="0.2">
      <c r="R199" s="27"/>
    </row>
    <row r="200" spans="18:18" s="118" customFormat="1" x14ac:dyDescent="0.2">
      <c r="R200" s="27"/>
    </row>
    <row r="201" spans="18:18" s="118" customFormat="1" x14ac:dyDescent="0.2">
      <c r="R201" s="27"/>
    </row>
    <row r="202" spans="18:18" s="118" customFormat="1" x14ac:dyDescent="0.2">
      <c r="R202" s="27"/>
    </row>
    <row r="203" spans="18:18" s="118" customFormat="1" x14ac:dyDescent="0.2">
      <c r="R203" s="27"/>
    </row>
    <row r="204" spans="18:18" s="118" customFormat="1" x14ac:dyDescent="0.2">
      <c r="R204" s="27"/>
    </row>
    <row r="205" spans="18:18" s="118" customFormat="1" x14ac:dyDescent="0.2">
      <c r="R205" s="27"/>
    </row>
    <row r="206" spans="18:18" s="118" customFormat="1" x14ac:dyDescent="0.2">
      <c r="R206" s="27"/>
    </row>
    <row r="207" spans="18:18" s="118" customFormat="1" x14ac:dyDescent="0.2">
      <c r="R207" s="27"/>
    </row>
    <row r="208" spans="18:18" s="118" customFormat="1" x14ac:dyDescent="0.2">
      <c r="R208" s="27"/>
    </row>
    <row r="209" spans="18:18" s="118" customFormat="1" x14ac:dyDescent="0.2">
      <c r="R209" s="27"/>
    </row>
    <row r="210" spans="18:18" s="118" customFormat="1" x14ac:dyDescent="0.2">
      <c r="R210" s="27"/>
    </row>
    <row r="211" spans="18:18" s="118" customFormat="1" x14ac:dyDescent="0.2">
      <c r="R211" s="27"/>
    </row>
    <row r="212" spans="18:18" s="118" customFormat="1" x14ac:dyDescent="0.2">
      <c r="R212" s="27"/>
    </row>
    <row r="213" spans="18:18" s="118" customFormat="1" x14ac:dyDescent="0.2">
      <c r="R213" s="27"/>
    </row>
    <row r="214" spans="18:18" s="118" customFormat="1" x14ac:dyDescent="0.2">
      <c r="R214" s="27"/>
    </row>
    <row r="215" spans="18:18" s="118" customFormat="1" x14ac:dyDescent="0.2">
      <c r="R215" s="27"/>
    </row>
    <row r="216" spans="18:18" s="118" customFormat="1" x14ac:dyDescent="0.2">
      <c r="R216" s="27"/>
    </row>
    <row r="217" spans="18:18" s="118" customFormat="1" x14ac:dyDescent="0.2">
      <c r="R217" s="27"/>
    </row>
    <row r="218" spans="18:18" s="118" customFormat="1" x14ac:dyDescent="0.2">
      <c r="R218" s="27"/>
    </row>
    <row r="219" spans="18:18" s="118" customFormat="1" x14ac:dyDescent="0.2">
      <c r="R219" s="27"/>
    </row>
    <row r="220" spans="18:18" s="118" customFormat="1" x14ac:dyDescent="0.2">
      <c r="R220" s="27"/>
    </row>
    <row r="221" spans="18:18" s="118" customFormat="1" x14ac:dyDescent="0.2">
      <c r="R221" s="27"/>
    </row>
    <row r="222" spans="18:18" s="118" customFormat="1" x14ac:dyDescent="0.2">
      <c r="R222" s="27"/>
    </row>
    <row r="223" spans="18:18" s="118" customFormat="1" x14ac:dyDescent="0.2">
      <c r="R223" s="27"/>
    </row>
    <row r="224" spans="18:18" s="118" customFormat="1" x14ac:dyDescent="0.2">
      <c r="R224" s="27"/>
    </row>
    <row r="225" spans="18:18" s="118" customFormat="1" x14ac:dyDescent="0.2">
      <c r="R225" s="27"/>
    </row>
    <row r="226" spans="18:18" s="118" customFormat="1" x14ac:dyDescent="0.2">
      <c r="R226" s="27"/>
    </row>
    <row r="227" spans="18:18" s="118" customFormat="1" x14ac:dyDescent="0.2">
      <c r="R227" s="27"/>
    </row>
    <row r="228" spans="18:18" s="118" customFormat="1" x14ac:dyDescent="0.2">
      <c r="R228" s="27"/>
    </row>
    <row r="229" spans="18:18" s="118" customFormat="1" x14ac:dyDescent="0.2">
      <c r="R229" s="27"/>
    </row>
    <row r="230" spans="18:18" s="118" customFormat="1" x14ac:dyDescent="0.2">
      <c r="R230" s="27"/>
    </row>
    <row r="231" spans="18:18" s="118" customFormat="1" x14ac:dyDescent="0.2">
      <c r="R231" s="27"/>
    </row>
    <row r="232" spans="18:18" s="118" customFormat="1" x14ac:dyDescent="0.2">
      <c r="R232" s="27"/>
    </row>
    <row r="233" spans="18:18" s="118" customFormat="1" x14ac:dyDescent="0.2">
      <c r="R233" s="27"/>
    </row>
    <row r="234" spans="18:18" s="118" customFormat="1" x14ac:dyDescent="0.2">
      <c r="R234" s="27"/>
    </row>
    <row r="235" spans="18:18" s="118" customFormat="1" x14ac:dyDescent="0.2">
      <c r="R235" s="27"/>
    </row>
    <row r="236" spans="18:18" s="118" customFormat="1" x14ac:dyDescent="0.2">
      <c r="R236" s="27"/>
    </row>
    <row r="237" spans="18:18" s="118" customFormat="1" x14ac:dyDescent="0.2">
      <c r="R237" s="27"/>
    </row>
    <row r="238" spans="18:18" s="118" customFormat="1" x14ac:dyDescent="0.2">
      <c r="R238" s="27"/>
    </row>
    <row r="239" spans="18:18" s="118" customFormat="1" x14ac:dyDescent="0.2">
      <c r="R239" s="27"/>
    </row>
    <row r="240" spans="18:18" s="118" customFormat="1" x14ac:dyDescent="0.2">
      <c r="R240" s="27"/>
    </row>
    <row r="241" spans="18:18" s="118" customFormat="1" x14ac:dyDescent="0.2">
      <c r="R241" s="27"/>
    </row>
    <row r="242" spans="18:18" s="118" customFormat="1" x14ac:dyDescent="0.2">
      <c r="R242" s="27"/>
    </row>
    <row r="243" spans="18:18" s="118" customFormat="1" x14ac:dyDescent="0.2">
      <c r="R243" s="27"/>
    </row>
    <row r="244" spans="18:18" s="118" customFormat="1" x14ac:dyDescent="0.2">
      <c r="R244" s="27"/>
    </row>
    <row r="245" spans="18:18" s="118" customFormat="1" x14ac:dyDescent="0.2">
      <c r="R245" s="27"/>
    </row>
    <row r="246" spans="18:18" s="118" customFormat="1" x14ac:dyDescent="0.2">
      <c r="R246" s="27"/>
    </row>
    <row r="247" spans="18:18" s="118" customFormat="1" x14ac:dyDescent="0.2">
      <c r="R247" s="27"/>
    </row>
    <row r="248" spans="18:18" s="118" customFormat="1" x14ac:dyDescent="0.2">
      <c r="R248" s="27"/>
    </row>
    <row r="249" spans="18:18" s="118" customFormat="1" x14ac:dyDescent="0.2">
      <c r="R249" s="27"/>
    </row>
    <row r="250" spans="18:18" s="118" customFormat="1" x14ac:dyDescent="0.2">
      <c r="R250" s="27"/>
    </row>
    <row r="251" spans="18:18" s="118" customFormat="1" x14ac:dyDescent="0.2">
      <c r="R251" s="27"/>
    </row>
    <row r="252" spans="18:18" s="118" customFormat="1" x14ac:dyDescent="0.2">
      <c r="R252" s="27"/>
    </row>
    <row r="253" spans="18:18" s="118" customFormat="1" x14ac:dyDescent="0.2">
      <c r="R253" s="27"/>
    </row>
    <row r="254" spans="18:18" s="118" customFormat="1" x14ac:dyDescent="0.2">
      <c r="R254" s="27"/>
    </row>
    <row r="255" spans="18:18" s="118" customFormat="1" x14ac:dyDescent="0.2">
      <c r="R255" s="27"/>
    </row>
    <row r="256" spans="18:18" s="118" customFormat="1" x14ac:dyDescent="0.2">
      <c r="R256" s="27"/>
    </row>
    <row r="257" spans="18:18" s="118" customFormat="1" x14ac:dyDescent="0.2">
      <c r="R257" s="27"/>
    </row>
    <row r="258" spans="18:18" s="118" customFormat="1" x14ac:dyDescent="0.2">
      <c r="R258" s="27"/>
    </row>
    <row r="259" spans="18:18" s="118" customFormat="1" x14ac:dyDescent="0.2">
      <c r="R259" s="27"/>
    </row>
    <row r="260" spans="18:18" s="118" customFormat="1" x14ac:dyDescent="0.2">
      <c r="R260" s="27"/>
    </row>
    <row r="261" spans="18:18" s="118" customFormat="1" x14ac:dyDescent="0.2">
      <c r="R261" s="27"/>
    </row>
    <row r="262" spans="18:18" s="118" customFormat="1" x14ac:dyDescent="0.2">
      <c r="R262" s="27"/>
    </row>
    <row r="263" spans="18:18" s="118" customFormat="1" x14ac:dyDescent="0.2">
      <c r="R263" s="27"/>
    </row>
    <row r="264" spans="18:18" s="118" customFormat="1" x14ac:dyDescent="0.2">
      <c r="R264" s="27"/>
    </row>
    <row r="265" spans="18:18" s="118" customFormat="1" x14ac:dyDescent="0.2">
      <c r="R265" s="27"/>
    </row>
    <row r="266" spans="18:18" s="118" customFormat="1" x14ac:dyDescent="0.2">
      <c r="R266" s="27"/>
    </row>
    <row r="267" spans="18:18" s="118" customFormat="1" x14ac:dyDescent="0.2">
      <c r="R267" s="27"/>
    </row>
    <row r="268" spans="18:18" s="118" customFormat="1" x14ac:dyDescent="0.2">
      <c r="R268" s="27"/>
    </row>
    <row r="269" spans="18:18" s="118" customFormat="1" x14ac:dyDescent="0.2">
      <c r="R269" s="27"/>
    </row>
    <row r="270" spans="18:18" s="118" customFormat="1" x14ac:dyDescent="0.2">
      <c r="R270" s="27"/>
    </row>
    <row r="271" spans="18:18" s="118" customFormat="1" x14ac:dyDescent="0.2">
      <c r="R271" s="27"/>
    </row>
    <row r="272" spans="18:18" s="118" customFormat="1" x14ac:dyDescent="0.2">
      <c r="R272" s="27"/>
    </row>
    <row r="273" spans="18:18" s="118" customFormat="1" x14ac:dyDescent="0.2">
      <c r="R273" s="27"/>
    </row>
    <row r="274" spans="18:18" s="118" customFormat="1" x14ac:dyDescent="0.2">
      <c r="R274" s="27"/>
    </row>
    <row r="275" spans="18:18" s="118" customFormat="1" x14ac:dyDescent="0.2">
      <c r="R275" s="27"/>
    </row>
    <row r="276" spans="18:18" s="118" customFormat="1" x14ac:dyDescent="0.2">
      <c r="R276" s="27"/>
    </row>
    <row r="277" spans="18:18" s="118" customFormat="1" x14ac:dyDescent="0.2">
      <c r="R277" s="27"/>
    </row>
    <row r="278" spans="18:18" s="118" customFormat="1" x14ac:dyDescent="0.2">
      <c r="R278" s="27"/>
    </row>
    <row r="279" spans="18:18" s="118" customFormat="1" x14ac:dyDescent="0.2">
      <c r="R279" s="27"/>
    </row>
    <row r="280" spans="18:18" s="118" customFormat="1" x14ac:dyDescent="0.2">
      <c r="R280" s="27"/>
    </row>
    <row r="281" spans="18:18" s="118" customFormat="1" x14ac:dyDescent="0.2">
      <c r="R281" s="27"/>
    </row>
    <row r="282" spans="18:18" s="118" customFormat="1" x14ac:dyDescent="0.2">
      <c r="R282" s="27"/>
    </row>
    <row r="283" spans="18:18" s="118" customFormat="1" x14ac:dyDescent="0.2">
      <c r="R283" s="27"/>
    </row>
    <row r="284" spans="18:18" s="118" customFormat="1" x14ac:dyDescent="0.2">
      <c r="R284" s="27"/>
    </row>
    <row r="285" spans="18:18" s="118" customFormat="1" x14ac:dyDescent="0.2">
      <c r="R285" s="27"/>
    </row>
    <row r="286" spans="18:18" s="118" customFormat="1" x14ac:dyDescent="0.2">
      <c r="R286" s="27"/>
    </row>
    <row r="287" spans="18:18" s="118" customFormat="1" x14ac:dyDescent="0.2">
      <c r="R287" s="27"/>
    </row>
    <row r="288" spans="18:18" s="118" customFormat="1" x14ac:dyDescent="0.2">
      <c r="R288" s="27"/>
    </row>
    <row r="289" spans="18:18" s="118" customFormat="1" x14ac:dyDescent="0.2">
      <c r="R289" s="27"/>
    </row>
    <row r="290" spans="18:18" s="118" customFormat="1" x14ac:dyDescent="0.2">
      <c r="R290" s="27"/>
    </row>
    <row r="291" spans="18:18" s="118" customFormat="1" x14ac:dyDescent="0.2">
      <c r="R291" s="27"/>
    </row>
    <row r="292" spans="18:18" s="118" customFormat="1" x14ac:dyDescent="0.2">
      <c r="R292" s="27"/>
    </row>
    <row r="293" spans="18:18" s="118" customFormat="1" x14ac:dyDescent="0.2">
      <c r="R293" s="27"/>
    </row>
    <row r="294" spans="18:18" s="118" customFormat="1" x14ac:dyDescent="0.2">
      <c r="R294" s="27"/>
    </row>
    <row r="295" spans="18:18" s="118" customFormat="1" x14ac:dyDescent="0.2">
      <c r="R295" s="27"/>
    </row>
    <row r="296" spans="18:18" s="118" customFormat="1" x14ac:dyDescent="0.2">
      <c r="R296" s="27"/>
    </row>
    <row r="297" spans="18:18" s="118" customFormat="1" x14ac:dyDescent="0.2">
      <c r="R297" s="27"/>
    </row>
    <row r="298" spans="18:18" s="118" customFormat="1" x14ac:dyDescent="0.2">
      <c r="R298" s="27"/>
    </row>
    <row r="299" spans="18:18" s="118" customFormat="1" x14ac:dyDescent="0.2">
      <c r="R299" s="27"/>
    </row>
    <row r="300" spans="18:18" s="118" customFormat="1" x14ac:dyDescent="0.2">
      <c r="R300" s="27"/>
    </row>
    <row r="301" spans="18:18" s="118" customFormat="1" x14ac:dyDescent="0.2">
      <c r="R301" s="27"/>
    </row>
    <row r="302" spans="18:18" s="118" customFormat="1" x14ac:dyDescent="0.2">
      <c r="R302" s="27"/>
    </row>
    <row r="303" spans="18:18" s="118" customFormat="1" x14ac:dyDescent="0.2">
      <c r="R303" s="27"/>
    </row>
    <row r="304" spans="18:18" s="118" customFormat="1" x14ac:dyDescent="0.2">
      <c r="R304" s="27"/>
    </row>
    <row r="305" spans="18:18" s="118" customFormat="1" x14ac:dyDescent="0.2">
      <c r="R305" s="27"/>
    </row>
    <row r="306" spans="18:18" s="118" customFormat="1" x14ac:dyDescent="0.2">
      <c r="R306" s="27"/>
    </row>
    <row r="307" spans="18:18" s="118" customFormat="1" x14ac:dyDescent="0.2">
      <c r="R307" s="27"/>
    </row>
    <row r="308" spans="18:18" s="118" customFormat="1" x14ac:dyDescent="0.2">
      <c r="R308" s="27"/>
    </row>
    <row r="309" spans="18:18" s="118" customFormat="1" x14ac:dyDescent="0.2">
      <c r="R309" s="27"/>
    </row>
    <row r="310" spans="18:18" s="118" customFormat="1" x14ac:dyDescent="0.2">
      <c r="R310" s="27"/>
    </row>
    <row r="311" spans="18:18" s="118" customFormat="1" x14ac:dyDescent="0.2">
      <c r="R311" s="27"/>
    </row>
    <row r="312" spans="18:18" s="118" customFormat="1" x14ac:dyDescent="0.2">
      <c r="R312" s="27"/>
    </row>
    <row r="313" spans="18:18" s="118" customFormat="1" x14ac:dyDescent="0.2">
      <c r="R313" s="27"/>
    </row>
    <row r="314" spans="18:18" s="118" customFormat="1" x14ac:dyDescent="0.2">
      <c r="R314" s="27"/>
    </row>
    <row r="315" spans="18:18" s="118" customFormat="1" x14ac:dyDescent="0.2">
      <c r="R315" s="27"/>
    </row>
    <row r="316" spans="18:18" s="118" customFormat="1" x14ac:dyDescent="0.2">
      <c r="R316" s="27"/>
    </row>
    <row r="317" spans="18:18" s="118" customFormat="1" x14ac:dyDescent="0.2">
      <c r="R317" s="27"/>
    </row>
    <row r="318" spans="18:18" s="118" customFormat="1" x14ac:dyDescent="0.2">
      <c r="R318" s="27"/>
    </row>
    <row r="319" spans="18:18" s="118" customFormat="1" x14ac:dyDescent="0.2">
      <c r="R319" s="27"/>
    </row>
    <row r="320" spans="18:18" s="118" customFormat="1" x14ac:dyDescent="0.2">
      <c r="R320" s="27"/>
    </row>
    <row r="321" spans="18:18" s="118" customFormat="1" x14ac:dyDescent="0.2">
      <c r="R321" s="27"/>
    </row>
    <row r="322" spans="18:18" s="118" customFormat="1" x14ac:dyDescent="0.2">
      <c r="R322" s="27"/>
    </row>
    <row r="323" spans="18:18" s="118" customFormat="1" x14ac:dyDescent="0.2">
      <c r="R323" s="27"/>
    </row>
    <row r="324" spans="18:18" s="118" customFormat="1" x14ac:dyDescent="0.2">
      <c r="R324" s="27"/>
    </row>
    <row r="325" spans="18:18" s="118" customFormat="1" x14ac:dyDescent="0.2">
      <c r="R325" s="27"/>
    </row>
    <row r="326" spans="18:18" s="118" customFormat="1" x14ac:dyDescent="0.2">
      <c r="R326" s="27"/>
    </row>
    <row r="327" spans="18:18" s="118" customFormat="1" x14ac:dyDescent="0.2">
      <c r="R327" s="27"/>
    </row>
    <row r="328" spans="18:18" s="118" customFormat="1" x14ac:dyDescent="0.2">
      <c r="R328" s="27"/>
    </row>
    <row r="329" spans="18:18" s="118" customFormat="1" x14ac:dyDescent="0.2">
      <c r="R329" s="27"/>
    </row>
    <row r="330" spans="18:18" s="118" customFormat="1" x14ac:dyDescent="0.2">
      <c r="R330" s="27"/>
    </row>
    <row r="331" spans="18:18" s="118" customFormat="1" x14ac:dyDescent="0.2">
      <c r="R331" s="27"/>
    </row>
    <row r="332" spans="18:18" s="118" customFormat="1" x14ac:dyDescent="0.2">
      <c r="R332" s="27"/>
    </row>
    <row r="333" spans="18:18" s="118" customFormat="1" x14ac:dyDescent="0.2">
      <c r="R333" s="27"/>
    </row>
    <row r="334" spans="18:18" s="118" customFormat="1" x14ac:dyDescent="0.2">
      <c r="R334" s="27"/>
    </row>
    <row r="335" spans="18:18" s="118" customFormat="1" x14ac:dyDescent="0.2">
      <c r="R335" s="27"/>
    </row>
    <row r="336" spans="18:18" s="118" customFormat="1" x14ac:dyDescent="0.2">
      <c r="R336" s="27"/>
    </row>
    <row r="337" spans="18:18" s="118" customFormat="1" x14ac:dyDescent="0.2">
      <c r="R337" s="27"/>
    </row>
    <row r="338" spans="18:18" s="118" customFormat="1" x14ac:dyDescent="0.2">
      <c r="R338" s="27"/>
    </row>
    <row r="339" spans="18:18" s="118" customFormat="1" x14ac:dyDescent="0.2">
      <c r="R339" s="27"/>
    </row>
    <row r="340" spans="18:18" s="118" customFormat="1" x14ac:dyDescent="0.2">
      <c r="R340" s="27"/>
    </row>
    <row r="341" spans="18:18" s="118" customFormat="1" x14ac:dyDescent="0.2">
      <c r="R341" s="27"/>
    </row>
    <row r="342" spans="18:18" s="118" customFormat="1" x14ac:dyDescent="0.2">
      <c r="R342" s="27"/>
    </row>
    <row r="343" spans="18:18" s="118" customFormat="1" x14ac:dyDescent="0.2">
      <c r="R343" s="27"/>
    </row>
    <row r="344" spans="18:18" s="118" customFormat="1" x14ac:dyDescent="0.2">
      <c r="R344" s="27"/>
    </row>
    <row r="345" spans="18:18" s="118" customFormat="1" x14ac:dyDescent="0.2">
      <c r="R345" s="27"/>
    </row>
    <row r="346" spans="18:18" s="118" customFormat="1" x14ac:dyDescent="0.2">
      <c r="R346" s="27"/>
    </row>
    <row r="347" spans="18:18" s="118" customFormat="1" x14ac:dyDescent="0.2">
      <c r="R347" s="27"/>
    </row>
    <row r="348" spans="18:18" s="118" customFormat="1" x14ac:dyDescent="0.2">
      <c r="R348" s="27"/>
    </row>
    <row r="349" spans="18:18" s="118" customFormat="1" x14ac:dyDescent="0.2">
      <c r="R349" s="27"/>
    </row>
    <row r="350" spans="18:18" s="118" customFormat="1" x14ac:dyDescent="0.2">
      <c r="R350" s="27"/>
    </row>
    <row r="351" spans="18:18" s="118" customFormat="1" x14ac:dyDescent="0.2">
      <c r="R351" s="27"/>
    </row>
    <row r="352" spans="18:18" s="118" customFormat="1" x14ac:dyDescent="0.2">
      <c r="R352" s="27"/>
    </row>
    <row r="353" spans="18:18" s="118" customFormat="1" x14ac:dyDescent="0.2">
      <c r="R353" s="27"/>
    </row>
    <row r="354" spans="18:18" s="118" customFormat="1" x14ac:dyDescent="0.2">
      <c r="R354" s="27"/>
    </row>
    <row r="355" spans="18:18" s="118" customFormat="1" x14ac:dyDescent="0.2">
      <c r="R355" s="27"/>
    </row>
    <row r="356" spans="18:18" s="118" customFormat="1" x14ac:dyDescent="0.2">
      <c r="R356" s="27"/>
    </row>
    <row r="357" spans="18:18" s="118" customFormat="1" x14ac:dyDescent="0.2">
      <c r="R357" s="27"/>
    </row>
    <row r="358" spans="18:18" s="118" customFormat="1" x14ac:dyDescent="0.2">
      <c r="R358" s="27"/>
    </row>
    <row r="359" spans="18:18" s="118" customFormat="1" x14ac:dyDescent="0.2">
      <c r="R359" s="27"/>
    </row>
    <row r="360" spans="18:18" s="118" customFormat="1" x14ac:dyDescent="0.2">
      <c r="R360" s="27"/>
    </row>
    <row r="361" spans="18:18" s="118" customFormat="1" x14ac:dyDescent="0.2">
      <c r="R361" s="27"/>
    </row>
    <row r="362" spans="18:18" s="118" customFormat="1" x14ac:dyDescent="0.2">
      <c r="R362" s="27"/>
    </row>
    <row r="363" spans="18:18" s="118" customFormat="1" x14ac:dyDescent="0.2">
      <c r="R363" s="27"/>
    </row>
    <row r="364" spans="18:18" s="118" customFormat="1" x14ac:dyDescent="0.2">
      <c r="R364" s="27"/>
    </row>
    <row r="365" spans="18:18" s="118" customFormat="1" x14ac:dyDescent="0.2">
      <c r="R365" s="27"/>
    </row>
    <row r="366" spans="18:18" s="118" customFormat="1" x14ac:dyDescent="0.2">
      <c r="R366" s="27"/>
    </row>
    <row r="367" spans="18:18" s="118" customFormat="1" x14ac:dyDescent="0.2">
      <c r="R367" s="27"/>
    </row>
    <row r="368" spans="18:18" s="118" customFormat="1" x14ac:dyDescent="0.2">
      <c r="R368" s="27"/>
    </row>
    <row r="369" spans="18:18" s="118" customFormat="1" x14ac:dyDescent="0.2">
      <c r="R369" s="27"/>
    </row>
    <row r="370" spans="18:18" s="118" customFormat="1" x14ac:dyDescent="0.2">
      <c r="R370" s="27"/>
    </row>
    <row r="371" spans="18:18" s="118" customFormat="1" x14ac:dyDescent="0.2">
      <c r="R371" s="27"/>
    </row>
    <row r="372" spans="18:18" s="118" customFormat="1" x14ac:dyDescent="0.2">
      <c r="R372" s="27"/>
    </row>
    <row r="373" spans="18:18" s="118" customFormat="1" x14ac:dyDescent="0.2">
      <c r="R373" s="27"/>
    </row>
    <row r="374" spans="18:18" s="118" customFormat="1" x14ac:dyDescent="0.2">
      <c r="R374" s="27"/>
    </row>
    <row r="375" spans="18:18" s="118" customFormat="1" x14ac:dyDescent="0.2">
      <c r="R375" s="27"/>
    </row>
    <row r="376" spans="18:18" s="118" customFormat="1" x14ac:dyDescent="0.2">
      <c r="R376" s="27"/>
    </row>
    <row r="377" spans="18:18" s="118" customFormat="1" x14ac:dyDescent="0.2">
      <c r="R377" s="27"/>
    </row>
    <row r="378" spans="18:18" s="118" customFormat="1" x14ac:dyDescent="0.2">
      <c r="R378" s="27"/>
    </row>
    <row r="379" spans="18:18" s="118" customFormat="1" x14ac:dyDescent="0.2">
      <c r="R379" s="27"/>
    </row>
    <row r="380" spans="18:18" s="118" customFormat="1" x14ac:dyDescent="0.2">
      <c r="R380" s="27"/>
    </row>
    <row r="381" spans="18:18" s="118" customFormat="1" x14ac:dyDescent="0.2">
      <c r="R381" s="27"/>
    </row>
    <row r="382" spans="18:18" s="118" customFormat="1" x14ac:dyDescent="0.2">
      <c r="R382" s="27"/>
    </row>
    <row r="383" spans="18:18" s="118" customFormat="1" x14ac:dyDescent="0.2">
      <c r="R383" s="27"/>
    </row>
    <row r="384" spans="18:18" s="118" customFormat="1" x14ac:dyDescent="0.2">
      <c r="R384" s="27"/>
    </row>
    <row r="385" spans="18:18" s="118" customFormat="1" x14ac:dyDescent="0.2">
      <c r="R385" s="27"/>
    </row>
    <row r="386" spans="18:18" s="118" customFormat="1" x14ac:dyDescent="0.2">
      <c r="R386" s="27"/>
    </row>
    <row r="387" spans="18:18" s="118" customFormat="1" x14ac:dyDescent="0.2">
      <c r="R387" s="27"/>
    </row>
    <row r="388" spans="18:18" s="118" customFormat="1" x14ac:dyDescent="0.2">
      <c r="R388" s="27"/>
    </row>
    <row r="389" spans="18:18" s="118" customFormat="1" x14ac:dyDescent="0.2">
      <c r="R389" s="27"/>
    </row>
    <row r="390" spans="18:18" s="118" customFormat="1" x14ac:dyDescent="0.2">
      <c r="R390" s="27"/>
    </row>
    <row r="391" spans="18:18" s="118" customFormat="1" x14ac:dyDescent="0.2">
      <c r="R391" s="27"/>
    </row>
    <row r="392" spans="18:18" s="118" customFormat="1" x14ac:dyDescent="0.2">
      <c r="R392" s="27"/>
    </row>
    <row r="393" spans="18:18" s="118" customFormat="1" x14ac:dyDescent="0.2">
      <c r="R393" s="27"/>
    </row>
    <row r="394" spans="18:18" s="118" customFormat="1" x14ac:dyDescent="0.2">
      <c r="R394" s="27"/>
    </row>
    <row r="395" spans="18:18" s="118" customFormat="1" x14ac:dyDescent="0.2">
      <c r="R395" s="27"/>
    </row>
    <row r="396" spans="18:18" s="118" customFormat="1" x14ac:dyDescent="0.2">
      <c r="R396" s="27"/>
    </row>
    <row r="397" spans="18:18" s="118" customFormat="1" x14ac:dyDescent="0.2">
      <c r="R397" s="27"/>
    </row>
    <row r="398" spans="18:18" s="118" customFormat="1" x14ac:dyDescent="0.2">
      <c r="R398" s="27"/>
    </row>
    <row r="399" spans="18:18" s="118" customFormat="1" x14ac:dyDescent="0.2">
      <c r="R399" s="27"/>
    </row>
    <row r="400" spans="18:18" s="118" customFormat="1" x14ac:dyDescent="0.2">
      <c r="R400" s="27"/>
    </row>
    <row r="401" spans="18:18" s="118" customFormat="1" x14ac:dyDescent="0.2">
      <c r="R401" s="27"/>
    </row>
    <row r="402" spans="18:18" s="118" customFormat="1" x14ac:dyDescent="0.2">
      <c r="R402" s="27"/>
    </row>
    <row r="403" spans="18:18" s="118" customFormat="1" x14ac:dyDescent="0.2">
      <c r="R403" s="27"/>
    </row>
    <row r="404" spans="18:18" s="118" customFormat="1" x14ac:dyDescent="0.2">
      <c r="R404" s="27"/>
    </row>
    <row r="405" spans="18:18" s="118" customFormat="1" x14ac:dyDescent="0.2">
      <c r="R405" s="27"/>
    </row>
    <row r="406" spans="18:18" s="118" customFormat="1" x14ac:dyDescent="0.2">
      <c r="R406" s="27"/>
    </row>
    <row r="407" spans="18:18" s="118" customFormat="1" x14ac:dyDescent="0.2">
      <c r="R407" s="27"/>
    </row>
    <row r="408" spans="18:18" s="118" customFormat="1" x14ac:dyDescent="0.2">
      <c r="R408" s="27"/>
    </row>
    <row r="409" spans="18:18" s="118" customFormat="1" x14ac:dyDescent="0.2">
      <c r="R409" s="27"/>
    </row>
    <row r="410" spans="18:18" s="118" customFormat="1" x14ac:dyDescent="0.2">
      <c r="R410" s="27"/>
    </row>
    <row r="411" spans="18:18" s="118" customFormat="1" x14ac:dyDescent="0.2">
      <c r="R411" s="27"/>
    </row>
    <row r="412" spans="18:18" s="118" customFormat="1" x14ac:dyDescent="0.2">
      <c r="R412" s="27"/>
    </row>
    <row r="413" spans="18:18" s="118" customFormat="1" x14ac:dyDescent="0.2">
      <c r="R413" s="27"/>
    </row>
    <row r="414" spans="18:18" s="118" customFormat="1" x14ac:dyDescent="0.2">
      <c r="R414" s="27"/>
    </row>
    <row r="415" spans="18:18" s="118" customFormat="1" x14ac:dyDescent="0.2">
      <c r="R415" s="27"/>
    </row>
    <row r="416" spans="18:18" s="118" customFormat="1" x14ac:dyDescent="0.2">
      <c r="R416" s="27"/>
    </row>
    <row r="417" spans="18:18" s="118" customFormat="1" x14ac:dyDescent="0.2">
      <c r="R417" s="27"/>
    </row>
    <row r="418" spans="18:18" s="118" customFormat="1" x14ac:dyDescent="0.2">
      <c r="R418" s="27"/>
    </row>
    <row r="419" spans="18:18" s="118" customFormat="1" x14ac:dyDescent="0.2">
      <c r="R419" s="27"/>
    </row>
    <row r="420" spans="18:18" s="118" customFormat="1" x14ac:dyDescent="0.2">
      <c r="R420" s="27"/>
    </row>
    <row r="421" spans="18:18" s="118" customFormat="1" x14ac:dyDescent="0.2">
      <c r="R421" s="27"/>
    </row>
    <row r="422" spans="18:18" s="118" customFormat="1" x14ac:dyDescent="0.2">
      <c r="R422" s="27"/>
    </row>
    <row r="423" spans="18:18" s="118" customFormat="1" x14ac:dyDescent="0.2">
      <c r="R423" s="27"/>
    </row>
    <row r="424" spans="18:18" s="118" customFormat="1" x14ac:dyDescent="0.2">
      <c r="R424" s="27"/>
    </row>
    <row r="425" spans="18:18" s="118" customFormat="1" x14ac:dyDescent="0.2">
      <c r="R425" s="27"/>
    </row>
    <row r="426" spans="18:18" s="118" customFormat="1" x14ac:dyDescent="0.2">
      <c r="R426" s="27"/>
    </row>
    <row r="427" spans="18:18" s="118" customFormat="1" x14ac:dyDescent="0.2">
      <c r="R427" s="27"/>
    </row>
    <row r="428" spans="18:18" s="118" customFormat="1" x14ac:dyDescent="0.2">
      <c r="R428" s="27"/>
    </row>
    <row r="429" spans="18:18" s="118" customFormat="1" x14ac:dyDescent="0.2">
      <c r="R429" s="27"/>
    </row>
    <row r="430" spans="18:18" s="118" customFormat="1" x14ac:dyDescent="0.2">
      <c r="R430" s="27"/>
    </row>
    <row r="431" spans="18:18" s="118" customFormat="1" x14ac:dyDescent="0.2">
      <c r="R431" s="27"/>
    </row>
    <row r="432" spans="18:18" s="118" customFormat="1" x14ac:dyDescent="0.2">
      <c r="R432" s="27"/>
    </row>
    <row r="433" spans="18:18" s="118" customFormat="1" x14ac:dyDescent="0.2">
      <c r="R433" s="27"/>
    </row>
    <row r="434" spans="18:18" s="118" customFormat="1" x14ac:dyDescent="0.2">
      <c r="R434" s="27"/>
    </row>
    <row r="435" spans="18:18" s="118" customFormat="1" x14ac:dyDescent="0.2">
      <c r="R435" s="27"/>
    </row>
    <row r="436" spans="18:18" s="118" customFormat="1" x14ac:dyDescent="0.2">
      <c r="R436" s="27"/>
    </row>
    <row r="437" spans="18:18" s="118" customFormat="1" x14ac:dyDescent="0.2">
      <c r="R437" s="27"/>
    </row>
    <row r="438" spans="18:18" s="118" customFormat="1" x14ac:dyDescent="0.2">
      <c r="R438" s="27"/>
    </row>
    <row r="439" spans="18:18" s="118" customFormat="1" x14ac:dyDescent="0.2">
      <c r="R439" s="27"/>
    </row>
    <row r="440" spans="18:18" s="118" customFormat="1" x14ac:dyDescent="0.2">
      <c r="R440" s="27"/>
    </row>
    <row r="441" spans="18:18" s="118" customFormat="1" x14ac:dyDescent="0.2">
      <c r="R441" s="27"/>
    </row>
    <row r="442" spans="18:18" s="118" customFormat="1" x14ac:dyDescent="0.2">
      <c r="R442" s="27"/>
    </row>
    <row r="443" spans="18:18" s="118" customFormat="1" x14ac:dyDescent="0.2">
      <c r="R443" s="27"/>
    </row>
    <row r="444" spans="18:18" s="118" customFormat="1" x14ac:dyDescent="0.2">
      <c r="R444" s="27"/>
    </row>
    <row r="445" spans="18:18" s="118" customFormat="1" x14ac:dyDescent="0.2">
      <c r="R445" s="27"/>
    </row>
    <row r="446" spans="18:18" s="118" customFormat="1" x14ac:dyDescent="0.2">
      <c r="R446" s="27"/>
    </row>
    <row r="447" spans="18:18" s="118" customFormat="1" x14ac:dyDescent="0.2">
      <c r="R447" s="27"/>
    </row>
    <row r="448" spans="18:18" s="118" customFormat="1" x14ac:dyDescent="0.2">
      <c r="R448" s="27"/>
    </row>
    <row r="449" spans="18:18" s="118" customFormat="1" x14ac:dyDescent="0.2">
      <c r="R449" s="27"/>
    </row>
    <row r="450" spans="18:18" s="118" customFormat="1" x14ac:dyDescent="0.2">
      <c r="R450" s="27"/>
    </row>
    <row r="451" spans="18:18" s="118" customFormat="1" x14ac:dyDescent="0.2">
      <c r="R451" s="27"/>
    </row>
    <row r="452" spans="18:18" s="118" customFormat="1" x14ac:dyDescent="0.2">
      <c r="R452" s="27"/>
    </row>
    <row r="453" spans="18:18" s="118" customFormat="1" x14ac:dyDescent="0.2">
      <c r="R453" s="27"/>
    </row>
    <row r="454" spans="18:18" s="118" customFormat="1" x14ac:dyDescent="0.2">
      <c r="R454" s="27"/>
    </row>
    <row r="455" spans="18:18" s="118" customFormat="1" x14ac:dyDescent="0.2">
      <c r="R455" s="27"/>
    </row>
    <row r="456" spans="18:18" s="118" customFormat="1" x14ac:dyDescent="0.2">
      <c r="R456" s="27"/>
    </row>
    <row r="457" spans="18:18" s="118" customFormat="1" x14ac:dyDescent="0.2">
      <c r="R457" s="27"/>
    </row>
    <row r="458" spans="18:18" s="118" customFormat="1" x14ac:dyDescent="0.2">
      <c r="R458" s="27"/>
    </row>
    <row r="459" spans="18:18" s="118" customFormat="1" x14ac:dyDescent="0.2">
      <c r="R459" s="27"/>
    </row>
    <row r="460" spans="18:18" s="118" customFormat="1" x14ac:dyDescent="0.2">
      <c r="R460" s="27"/>
    </row>
    <row r="461" spans="18:18" s="118" customFormat="1" x14ac:dyDescent="0.2">
      <c r="R461" s="27"/>
    </row>
    <row r="462" spans="18:18" s="118" customFormat="1" x14ac:dyDescent="0.2">
      <c r="R462" s="27"/>
    </row>
    <row r="463" spans="18:18" s="118" customFormat="1" x14ac:dyDescent="0.2">
      <c r="R463" s="27"/>
    </row>
    <row r="464" spans="18:18" s="118" customFormat="1" x14ac:dyDescent="0.2">
      <c r="R464" s="27"/>
    </row>
    <row r="465" spans="18:18" s="118" customFormat="1" x14ac:dyDescent="0.2">
      <c r="R465" s="27"/>
    </row>
    <row r="466" spans="18:18" s="118" customFormat="1" x14ac:dyDescent="0.2">
      <c r="R466" s="27"/>
    </row>
    <row r="467" spans="18:18" s="118" customFormat="1" x14ac:dyDescent="0.2">
      <c r="R467" s="27"/>
    </row>
    <row r="468" spans="18:18" s="118" customFormat="1" x14ac:dyDescent="0.2">
      <c r="R468" s="27"/>
    </row>
    <row r="469" spans="18:18" s="118" customFormat="1" x14ac:dyDescent="0.2">
      <c r="R469" s="27"/>
    </row>
    <row r="470" spans="18:18" s="118" customFormat="1" x14ac:dyDescent="0.2">
      <c r="R470" s="27"/>
    </row>
    <row r="471" spans="18:18" s="118" customFormat="1" x14ac:dyDescent="0.2">
      <c r="R471" s="27"/>
    </row>
    <row r="472" spans="18:18" s="118" customFormat="1" x14ac:dyDescent="0.2">
      <c r="R472" s="27"/>
    </row>
    <row r="473" spans="18:18" s="118" customFormat="1" x14ac:dyDescent="0.2">
      <c r="R473" s="27"/>
    </row>
    <row r="474" spans="18:18" s="118" customFormat="1" x14ac:dyDescent="0.2">
      <c r="R474" s="27"/>
    </row>
    <row r="475" spans="18:18" s="118" customFormat="1" x14ac:dyDescent="0.2">
      <c r="R475" s="27"/>
    </row>
    <row r="476" spans="18:18" s="118" customFormat="1" x14ac:dyDescent="0.2">
      <c r="R476" s="27"/>
    </row>
    <row r="477" spans="18:18" s="118" customFormat="1" x14ac:dyDescent="0.2">
      <c r="R477" s="27"/>
    </row>
    <row r="478" spans="18:18" s="118" customFormat="1" x14ac:dyDescent="0.2">
      <c r="R478" s="27"/>
    </row>
    <row r="479" spans="18:18" s="118" customFormat="1" x14ac:dyDescent="0.2">
      <c r="R479" s="27"/>
    </row>
    <row r="480" spans="18:18" s="118" customFormat="1" x14ac:dyDescent="0.2">
      <c r="R480" s="27"/>
    </row>
    <row r="481" spans="18:18" s="118" customFormat="1" x14ac:dyDescent="0.2">
      <c r="R481" s="27"/>
    </row>
    <row r="482" spans="18:18" s="118" customFormat="1" x14ac:dyDescent="0.2">
      <c r="R482" s="27"/>
    </row>
    <row r="483" spans="18:18" s="118" customFormat="1" x14ac:dyDescent="0.2">
      <c r="R483" s="27"/>
    </row>
    <row r="484" spans="18:18" s="118" customFormat="1" x14ac:dyDescent="0.2">
      <c r="R484" s="27"/>
    </row>
    <row r="485" spans="18:18" s="118" customFormat="1" x14ac:dyDescent="0.2">
      <c r="R485" s="27"/>
    </row>
    <row r="486" spans="18:18" s="118" customFormat="1" x14ac:dyDescent="0.2">
      <c r="R486" s="27"/>
    </row>
    <row r="487" spans="18:18" s="118" customFormat="1" x14ac:dyDescent="0.2">
      <c r="R487" s="27"/>
    </row>
    <row r="488" spans="18:18" s="118" customFormat="1" x14ac:dyDescent="0.2">
      <c r="R488" s="27"/>
    </row>
    <row r="489" spans="18:18" s="118" customFormat="1" x14ac:dyDescent="0.2">
      <c r="R489" s="27"/>
    </row>
    <row r="490" spans="18:18" s="118" customFormat="1" x14ac:dyDescent="0.2">
      <c r="R490" s="27"/>
    </row>
    <row r="491" spans="18:18" s="118" customFormat="1" x14ac:dyDescent="0.2">
      <c r="R491" s="27"/>
    </row>
    <row r="492" spans="18:18" s="118" customFormat="1" x14ac:dyDescent="0.2">
      <c r="R492" s="27"/>
    </row>
    <row r="493" spans="18:18" s="118" customFormat="1" x14ac:dyDescent="0.2">
      <c r="R493" s="27"/>
    </row>
    <row r="494" spans="18:18" s="118" customFormat="1" x14ac:dyDescent="0.2">
      <c r="R494" s="27"/>
    </row>
    <row r="495" spans="18:18" s="118" customFormat="1" x14ac:dyDescent="0.2">
      <c r="R495" s="27"/>
    </row>
    <row r="496" spans="18:18" s="118" customFormat="1" x14ac:dyDescent="0.2">
      <c r="R496" s="27"/>
    </row>
    <row r="497" spans="18:18" s="118" customFormat="1" x14ac:dyDescent="0.2">
      <c r="R497" s="27"/>
    </row>
    <row r="498" spans="18:18" s="118" customFormat="1" x14ac:dyDescent="0.2">
      <c r="R498" s="27"/>
    </row>
    <row r="499" spans="18:18" s="118" customFormat="1" x14ac:dyDescent="0.2">
      <c r="R499" s="27"/>
    </row>
    <row r="500" spans="18:18" s="118" customFormat="1" x14ac:dyDescent="0.2">
      <c r="R500" s="27"/>
    </row>
    <row r="501" spans="18:18" s="118" customFormat="1" x14ac:dyDescent="0.2">
      <c r="R501" s="27"/>
    </row>
    <row r="502" spans="18:18" s="118" customFormat="1" x14ac:dyDescent="0.2">
      <c r="R502" s="27"/>
    </row>
    <row r="503" spans="18:18" s="118" customFormat="1" x14ac:dyDescent="0.2">
      <c r="R503" s="27"/>
    </row>
    <row r="504" spans="18:18" s="118" customFormat="1" x14ac:dyDescent="0.2">
      <c r="R504" s="27"/>
    </row>
    <row r="505" spans="18:18" s="118" customFormat="1" x14ac:dyDescent="0.2">
      <c r="R505" s="27"/>
    </row>
    <row r="506" spans="18:18" s="118" customFormat="1" x14ac:dyDescent="0.2">
      <c r="R506" s="27"/>
    </row>
    <row r="507" spans="18:18" s="118" customFormat="1" x14ac:dyDescent="0.2">
      <c r="R507" s="27"/>
    </row>
    <row r="508" spans="18:18" s="118" customFormat="1" x14ac:dyDescent="0.2">
      <c r="R508" s="27"/>
    </row>
    <row r="509" spans="18:18" s="118" customFormat="1" x14ac:dyDescent="0.2">
      <c r="R509" s="27"/>
    </row>
    <row r="510" spans="18:18" s="118" customFormat="1" x14ac:dyDescent="0.2">
      <c r="R510" s="27"/>
    </row>
    <row r="511" spans="18:18" s="118" customFormat="1" x14ac:dyDescent="0.2">
      <c r="R511" s="27"/>
    </row>
    <row r="512" spans="18:18" s="118" customFormat="1" x14ac:dyDescent="0.2">
      <c r="R512" s="27"/>
    </row>
    <row r="513" spans="18:18" s="118" customFormat="1" x14ac:dyDescent="0.2">
      <c r="R513" s="27"/>
    </row>
    <row r="514" spans="18:18" s="118" customFormat="1" x14ac:dyDescent="0.2">
      <c r="R514" s="27"/>
    </row>
    <row r="515" spans="18:18" s="118" customFormat="1" x14ac:dyDescent="0.2">
      <c r="R515" s="27"/>
    </row>
    <row r="516" spans="18:18" s="118" customFormat="1" x14ac:dyDescent="0.2">
      <c r="R516" s="27"/>
    </row>
    <row r="517" spans="18:18" s="118" customFormat="1" x14ac:dyDescent="0.2">
      <c r="R517" s="27"/>
    </row>
    <row r="518" spans="18:18" s="118" customFormat="1" x14ac:dyDescent="0.2">
      <c r="R518" s="27"/>
    </row>
    <row r="519" spans="18:18" s="118" customFormat="1" x14ac:dyDescent="0.2">
      <c r="R519" s="27"/>
    </row>
    <row r="520" spans="18:18" s="118" customFormat="1" x14ac:dyDescent="0.2">
      <c r="R520" s="27"/>
    </row>
    <row r="521" spans="18:18" s="118" customFormat="1" x14ac:dyDescent="0.2">
      <c r="R521" s="27"/>
    </row>
    <row r="522" spans="18:18" s="118" customFormat="1" x14ac:dyDescent="0.2">
      <c r="R522" s="27"/>
    </row>
    <row r="523" spans="18:18" s="118" customFormat="1" x14ac:dyDescent="0.2">
      <c r="R523" s="27"/>
    </row>
    <row r="524" spans="18:18" s="118" customFormat="1" x14ac:dyDescent="0.2">
      <c r="R524" s="27"/>
    </row>
    <row r="525" spans="18:18" s="118" customFormat="1" x14ac:dyDescent="0.2">
      <c r="R525" s="27"/>
    </row>
    <row r="526" spans="18:18" s="118" customFormat="1" x14ac:dyDescent="0.2">
      <c r="R526" s="27"/>
    </row>
    <row r="527" spans="18:18" s="118" customFormat="1" x14ac:dyDescent="0.2">
      <c r="R527" s="27"/>
    </row>
    <row r="528" spans="18:18" s="118" customFormat="1" x14ac:dyDescent="0.2">
      <c r="R528" s="27"/>
    </row>
    <row r="529" spans="18:18" s="118" customFormat="1" x14ac:dyDescent="0.2">
      <c r="R529" s="27"/>
    </row>
    <row r="530" spans="18:18" s="118" customFormat="1" x14ac:dyDescent="0.2">
      <c r="R530" s="27"/>
    </row>
    <row r="531" spans="18:18" s="118" customFormat="1" x14ac:dyDescent="0.2">
      <c r="R531" s="27"/>
    </row>
    <row r="532" spans="18:18" s="118" customFormat="1" x14ac:dyDescent="0.2">
      <c r="R532" s="27"/>
    </row>
    <row r="533" spans="18:18" s="118" customFormat="1" x14ac:dyDescent="0.2">
      <c r="R533" s="27"/>
    </row>
    <row r="534" spans="18:18" s="118" customFormat="1" x14ac:dyDescent="0.2">
      <c r="R534" s="27"/>
    </row>
    <row r="535" spans="18:18" s="118" customFormat="1" x14ac:dyDescent="0.2">
      <c r="R535" s="27"/>
    </row>
    <row r="536" spans="18:18" s="118" customFormat="1" x14ac:dyDescent="0.2">
      <c r="R536" s="27"/>
    </row>
    <row r="537" spans="18:18" s="118" customFormat="1" x14ac:dyDescent="0.2">
      <c r="R537" s="27"/>
    </row>
    <row r="538" spans="18:18" s="118" customFormat="1" x14ac:dyDescent="0.2">
      <c r="R538" s="27"/>
    </row>
    <row r="539" spans="18:18" s="118" customFormat="1" x14ac:dyDescent="0.2">
      <c r="R539" s="27"/>
    </row>
    <row r="540" spans="18:18" s="118" customFormat="1" x14ac:dyDescent="0.2">
      <c r="R540" s="27"/>
    </row>
    <row r="541" spans="18:18" s="118" customFormat="1" x14ac:dyDescent="0.2">
      <c r="R541" s="27"/>
    </row>
    <row r="542" spans="18:18" s="118" customFormat="1" x14ac:dyDescent="0.2">
      <c r="R542" s="27"/>
    </row>
    <row r="543" spans="18:18" s="118" customFormat="1" x14ac:dyDescent="0.2">
      <c r="R543" s="27"/>
    </row>
    <row r="544" spans="18:18" s="118" customFormat="1" x14ac:dyDescent="0.2">
      <c r="R544" s="27"/>
    </row>
    <row r="545" spans="18:19" s="118" customFormat="1" x14ac:dyDescent="0.2">
      <c r="R545" s="27"/>
    </row>
    <row r="546" spans="18:19" s="118" customFormat="1" x14ac:dyDescent="0.2">
      <c r="R546" s="104"/>
      <c r="S546" s="104"/>
    </row>
    <row r="547" spans="18:19" s="118" customFormat="1" x14ac:dyDescent="0.2">
      <c r="R547" s="104"/>
      <c r="S547" s="104"/>
    </row>
    <row r="548" spans="18:19" s="118" customFormat="1" x14ac:dyDescent="0.2">
      <c r="R548" s="104"/>
      <c r="S548" s="104"/>
    </row>
    <row r="549" spans="18:19" s="118" customFormat="1" x14ac:dyDescent="0.2">
      <c r="R549" s="104"/>
      <c r="S549" s="104"/>
    </row>
    <row r="550" spans="18:19" s="118" customFormat="1" x14ac:dyDescent="0.2">
      <c r="R550" s="104"/>
      <c r="S550" s="104"/>
    </row>
    <row r="551" spans="18:19" s="118" customFormat="1" x14ac:dyDescent="0.2">
      <c r="R551" s="104"/>
      <c r="S551" s="104"/>
    </row>
    <row r="552" spans="18:19" s="118" customFormat="1" x14ac:dyDescent="0.2">
      <c r="R552" s="104"/>
      <c r="S552" s="104"/>
    </row>
    <row r="553" spans="18:19" s="118" customFormat="1" x14ac:dyDescent="0.2">
      <c r="R553" s="104"/>
      <c r="S553" s="104"/>
    </row>
    <row r="554" spans="18:19" s="118" customFormat="1" x14ac:dyDescent="0.2">
      <c r="R554" s="104"/>
      <c r="S554" s="104"/>
    </row>
    <row r="555" spans="18:19" s="118" customFormat="1" x14ac:dyDescent="0.2">
      <c r="R555" s="104"/>
      <c r="S555" s="104"/>
    </row>
    <row r="556" spans="18:19" s="118" customFormat="1" x14ac:dyDescent="0.2">
      <c r="R556" s="104"/>
      <c r="S556" s="104"/>
    </row>
    <row r="557" spans="18:19" s="118" customFormat="1" x14ac:dyDescent="0.2">
      <c r="R557" s="104"/>
      <c r="S557" s="104"/>
    </row>
    <row r="558" spans="18:19" s="118" customFormat="1" x14ac:dyDescent="0.2">
      <c r="R558" s="104"/>
      <c r="S558" s="104"/>
    </row>
    <row r="559" spans="18:19" s="118" customFormat="1" x14ac:dyDescent="0.2">
      <c r="R559" s="104"/>
      <c r="S559" s="104"/>
    </row>
    <row r="560" spans="18:19" s="118" customFormat="1" x14ac:dyDescent="0.2">
      <c r="R560" s="104"/>
      <c r="S560" s="104"/>
    </row>
    <row r="561" spans="1:30" x14ac:dyDescent="0.2">
      <c r="N561" s="118"/>
      <c r="P561" s="118"/>
      <c r="Q561" s="118"/>
      <c r="AC561" s="118"/>
      <c r="AD561" s="118"/>
    </row>
    <row r="562" spans="1:30" x14ac:dyDescent="0.2">
      <c r="N562" s="118"/>
      <c r="P562" s="118"/>
      <c r="Q562" s="118"/>
      <c r="AC562" s="118"/>
      <c r="AD562" s="118"/>
    </row>
    <row r="563" spans="1:30" x14ac:dyDescent="0.2">
      <c r="M563" s="110"/>
      <c r="N563" s="91"/>
      <c r="O563" s="110"/>
      <c r="P563" s="91"/>
      <c r="Q563" s="118"/>
      <c r="AC563" s="118"/>
      <c r="AD563" s="118"/>
    </row>
    <row r="564" spans="1:30" x14ac:dyDescent="0.2">
      <c r="A564" s="100"/>
      <c r="B564" s="100"/>
      <c r="C564" s="101"/>
      <c r="D564" s="101"/>
      <c r="E564" s="101"/>
      <c r="F564" s="101"/>
      <c r="G564" s="99"/>
      <c r="H564" s="99"/>
      <c r="I564" s="99"/>
      <c r="J564" s="102"/>
      <c r="K564" s="99"/>
      <c r="L564" s="103"/>
      <c r="M564" s="111"/>
      <c r="N564" s="115"/>
      <c r="O564" s="111"/>
      <c r="P564" s="115"/>
      <c r="Q564" s="118"/>
      <c r="AC564" s="118"/>
      <c r="AD564" s="118"/>
    </row>
    <row r="565" spans="1:30" x14ac:dyDescent="0.2">
      <c r="A565" s="105"/>
      <c r="B565" s="105"/>
      <c r="C565" s="105"/>
      <c r="D565" s="105"/>
      <c r="E565" s="105"/>
      <c r="F565" s="101"/>
      <c r="G565" s="99"/>
      <c r="H565" s="99"/>
      <c r="I565" s="99"/>
      <c r="J565" s="102"/>
      <c r="K565" s="99"/>
      <c r="L565" s="103"/>
      <c r="M565" s="111"/>
      <c r="N565" s="115"/>
      <c r="O565" s="111"/>
      <c r="P565" s="115"/>
      <c r="Q565" s="118"/>
      <c r="AC565" s="118"/>
      <c r="AD565" s="118"/>
    </row>
    <row r="566" spans="1:30" x14ac:dyDescent="0.2">
      <c r="A566" s="101"/>
      <c r="B566" s="101"/>
      <c r="C566" s="101"/>
      <c r="D566" s="101"/>
      <c r="E566" s="101"/>
      <c r="F566" s="101"/>
      <c r="G566" s="101"/>
      <c r="H566" s="101"/>
      <c r="I566" s="101"/>
      <c r="J566" s="101"/>
      <c r="K566" s="101"/>
      <c r="L566" s="101"/>
      <c r="M566" s="111"/>
      <c r="N566" s="115"/>
      <c r="O566" s="111"/>
      <c r="P566" s="115"/>
      <c r="Q566" s="118"/>
      <c r="AC566" s="118"/>
      <c r="AD566" s="118"/>
    </row>
    <row r="567" spans="1:30" x14ac:dyDescent="0.2">
      <c r="A567" s="101"/>
      <c r="B567" s="101"/>
      <c r="C567" s="101"/>
      <c r="D567" s="101"/>
      <c r="E567" s="101"/>
      <c r="F567" s="101"/>
      <c r="G567" s="101"/>
      <c r="H567" s="101"/>
      <c r="I567" s="101"/>
      <c r="J567" s="101"/>
      <c r="K567" s="101"/>
      <c r="L567" s="101"/>
      <c r="M567" s="111"/>
      <c r="N567" s="115"/>
      <c r="O567" s="111"/>
      <c r="P567" s="115"/>
      <c r="Q567" s="118"/>
      <c r="T567" s="99"/>
      <c r="U567" s="99"/>
      <c r="V567" s="102"/>
      <c r="W567" s="101"/>
      <c r="X567" s="101"/>
      <c r="Y567" s="101"/>
      <c r="Z567" s="101"/>
      <c r="AC567" s="111"/>
      <c r="AD567" s="115"/>
    </row>
    <row r="568" spans="1:30" x14ac:dyDescent="0.2">
      <c r="A568" s="99"/>
      <c r="B568" s="99"/>
      <c r="C568" s="102"/>
      <c r="D568" s="102"/>
      <c r="E568" s="102"/>
      <c r="F568" s="101"/>
      <c r="G568" s="101"/>
      <c r="H568" s="101"/>
      <c r="I568" s="101"/>
      <c r="J568" s="101"/>
      <c r="K568" s="101"/>
      <c r="L568" s="101"/>
      <c r="M568" s="101"/>
      <c r="N568" s="111"/>
      <c r="O568" s="101"/>
      <c r="P568" s="111"/>
      <c r="Q568" s="115"/>
      <c r="T568" s="101"/>
      <c r="U568" s="101"/>
      <c r="V568" s="101"/>
      <c r="W568" s="101"/>
      <c r="X568" s="101"/>
      <c r="Y568" s="101"/>
      <c r="Z568" s="101"/>
      <c r="AA568" s="101"/>
      <c r="AB568" s="101"/>
      <c r="AC568" s="111"/>
      <c r="AD568" s="115"/>
    </row>
    <row r="569" spans="1:30" x14ac:dyDescent="0.2">
      <c r="A569" s="101"/>
      <c r="B569" s="101"/>
      <c r="C569" s="101"/>
      <c r="D569" s="101"/>
      <c r="E569" s="101"/>
      <c r="F569" s="101"/>
      <c r="G569" s="101"/>
      <c r="H569" s="101"/>
      <c r="I569" s="101"/>
      <c r="J569" s="101"/>
      <c r="K569" s="101"/>
      <c r="L569" s="101"/>
      <c r="M569" s="101"/>
      <c r="N569" s="111"/>
      <c r="O569" s="101"/>
      <c r="P569" s="111"/>
      <c r="Q569" s="115"/>
      <c r="T569" s="99"/>
      <c r="U569" s="99"/>
      <c r="V569" s="439"/>
      <c r="W569" s="439"/>
      <c r="X569" s="439"/>
      <c r="Y569" s="439"/>
      <c r="Z569" s="439"/>
      <c r="AA569" s="101"/>
      <c r="AB569" s="101"/>
      <c r="AC569" s="111"/>
      <c r="AD569" s="115"/>
    </row>
    <row r="570" spans="1:30" x14ac:dyDescent="0.2">
      <c r="A570" s="99"/>
      <c r="B570" s="99"/>
      <c r="C570" s="762"/>
      <c r="D570" s="762"/>
      <c r="E570" s="762"/>
      <c r="F570" s="762"/>
      <c r="G570" s="762"/>
      <c r="H570" s="762"/>
      <c r="I570" s="762"/>
      <c r="J570" s="762"/>
      <c r="K570" s="762"/>
      <c r="L570" s="762"/>
      <c r="M570" s="762"/>
      <c r="N570" s="111"/>
      <c r="O570" s="439"/>
      <c r="P570" s="111"/>
      <c r="Q570" s="115"/>
      <c r="T570" s="101"/>
      <c r="U570" s="101"/>
      <c r="V570" s="439"/>
      <c r="W570" s="439"/>
      <c r="X570" s="439"/>
      <c r="Y570" s="439"/>
      <c r="Z570" s="439"/>
      <c r="AA570" s="439"/>
      <c r="AB570" s="439"/>
      <c r="AC570" s="111"/>
      <c r="AD570" s="115"/>
    </row>
    <row r="571" spans="1:30" x14ac:dyDescent="0.2">
      <c r="A571" s="101"/>
      <c r="B571" s="101"/>
      <c r="C571" s="762"/>
      <c r="D571" s="762"/>
      <c r="E571" s="762"/>
      <c r="F571" s="762"/>
      <c r="G571" s="762"/>
      <c r="H571" s="762"/>
      <c r="I571" s="762"/>
      <c r="J571" s="762"/>
      <c r="K571" s="762"/>
      <c r="L571" s="762"/>
      <c r="M571" s="762"/>
      <c r="N571" s="111"/>
      <c r="O571" s="439"/>
      <c r="P571" s="111"/>
      <c r="Q571" s="115"/>
      <c r="T571" s="101"/>
      <c r="U571" s="101"/>
      <c r="V571" s="439"/>
      <c r="W571" s="439"/>
      <c r="X571" s="439"/>
      <c r="Y571" s="439"/>
      <c r="Z571" s="439"/>
      <c r="AA571" s="439"/>
      <c r="AB571" s="439"/>
      <c r="AC571" s="111"/>
      <c r="AD571" s="115"/>
    </row>
    <row r="572" spans="1:30" x14ac:dyDescent="0.2">
      <c r="A572" s="101"/>
      <c r="B572" s="101"/>
      <c r="C572" s="762"/>
      <c r="D572" s="762"/>
      <c r="E572" s="762"/>
      <c r="F572" s="762"/>
      <c r="G572" s="762"/>
      <c r="H572" s="762"/>
      <c r="I572" s="762"/>
      <c r="J572" s="762"/>
      <c r="K572" s="762"/>
      <c r="L572" s="762"/>
      <c r="M572" s="762"/>
      <c r="N572" s="111"/>
      <c r="O572" s="439"/>
      <c r="P572" s="111"/>
      <c r="Q572" s="115"/>
      <c r="T572" s="101"/>
      <c r="U572" s="101"/>
      <c r="V572" s="439"/>
      <c r="W572" s="439"/>
      <c r="X572" s="439"/>
      <c r="Y572" s="439"/>
      <c r="Z572" s="439"/>
      <c r="AA572" s="439"/>
      <c r="AB572" s="439"/>
      <c r="AC572" s="111"/>
      <c r="AD572" s="115"/>
    </row>
    <row r="573" spans="1:30" x14ac:dyDescent="0.2">
      <c r="A573" s="101"/>
      <c r="B573" s="101"/>
      <c r="C573" s="762"/>
      <c r="D573" s="762"/>
      <c r="E573" s="762"/>
      <c r="F573" s="762"/>
      <c r="G573" s="762"/>
      <c r="H573" s="762"/>
      <c r="I573" s="762"/>
      <c r="J573" s="762"/>
      <c r="K573" s="762"/>
      <c r="L573" s="762"/>
      <c r="M573" s="762"/>
      <c r="N573" s="111"/>
      <c r="O573" s="439"/>
      <c r="P573" s="111"/>
      <c r="Q573" s="115"/>
      <c r="T573" s="101"/>
      <c r="U573" s="101"/>
      <c r="V573" s="101"/>
      <c r="W573" s="101"/>
      <c r="X573" s="101"/>
      <c r="Y573" s="101"/>
      <c r="Z573" s="101"/>
      <c r="AA573" s="439"/>
      <c r="AB573" s="439"/>
      <c r="AC573" s="111"/>
      <c r="AD573" s="115"/>
    </row>
    <row r="574" spans="1:30" x14ac:dyDescent="0.2">
      <c r="A574" s="101"/>
      <c r="B574" s="101"/>
      <c r="C574" s="101"/>
      <c r="D574" s="101"/>
      <c r="E574" s="101"/>
      <c r="F574" s="101"/>
      <c r="G574" s="101"/>
      <c r="H574" s="101"/>
      <c r="I574" s="101"/>
      <c r="J574" s="101"/>
      <c r="K574" s="101"/>
      <c r="L574" s="101"/>
      <c r="M574" s="101"/>
      <c r="N574" s="111"/>
      <c r="O574" s="101"/>
      <c r="P574" s="111"/>
      <c r="Q574" s="115"/>
      <c r="T574" s="101"/>
      <c r="U574" s="101"/>
      <c r="V574" s="106"/>
      <c r="W574" s="106"/>
      <c r="X574" s="106"/>
      <c r="Y574" s="106"/>
      <c r="Z574" s="106"/>
      <c r="AA574" s="101"/>
      <c r="AB574" s="101"/>
      <c r="AC574" s="112"/>
      <c r="AD574" s="116"/>
    </row>
    <row r="575" spans="1:30" x14ac:dyDescent="0.2">
      <c r="A575" s="101"/>
      <c r="B575" s="101"/>
      <c r="C575" s="106"/>
      <c r="D575" s="106"/>
      <c r="E575" s="106"/>
      <c r="F575" s="106"/>
      <c r="G575" s="106"/>
      <c r="H575" s="106"/>
      <c r="I575" s="106"/>
      <c r="J575" s="106"/>
      <c r="K575" s="106"/>
      <c r="L575" s="106"/>
      <c r="M575" s="106"/>
      <c r="N575" s="112"/>
      <c r="O575" s="106"/>
      <c r="P575" s="112"/>
      <c r="Q575" s="116"/>
      <c r="T575" s="107"/>
      <c r="U575" s="107"/>
      <c r="V575" s="108"/>
      <c r="W575" s="108"/>
      <c r="X575" s="108"/>
      <c r="Y575" s="108"/>
      <c r="Z575" s="108"/>
      <c r="AA575" s="106"/>
      <c r="AB575" s="106"/>
      <c r="AC575" s="113"/>
      <c r="AD575" s="117"/>
    </row>
    <row r="576" spans="1:30" x14ac:dyDescent="0.2">
      <c r="A576" s="107"/>
      <c r="B576" s="107"/>
      <c r="C576" s="108"/>
      <c r="D576" s="108"/>
      <c r="E576" s="108"/>
      <c r="F576" s="108"/>
      <c r="G576" s="108"/>
      <c r="H576" s="108"/>
      <c r="I576" s="108"/>
      <c r="J576" s="108"/>
      <c r="K576" s="108"/>
      <c r="L576" s="108"/>
      <c r="M576" s="108"/>
      <c r="N576" s="113"/>
      <c r="O576" s="108"/>
      <c r="P576" s="113"/>
      <c r="Q576" s="117"/>
      <c r="T576" s="107"/>
      <c r="U576" s="107"/>
      <c r="V576" s="108"/>
      <c r="W576" s="108"/>
      <c r="X576" s="108"/>
      <c r="Y576" s="108"/>
      <c r="Z576" s="108"/>
      <c r="AA576" s="108"/>
      <c r="AB576" s="108"/>
      <c r="AC576" s="113"/>
      <c r="AD576" s="117"/>
    </row>
    <row r="577" spans="1:30" x14ac:dyDescent="0.2">
      <c r="A577" s="107"/>
      <c r="B577" s="107"/>
      <c r="C577" s="108"/>
      <c r="D577" s="108"/>
      <c r="E577" s="108"/>
      <c r="F577" s="108"/>
      <c r="G577" s="108"/>
      <c r="H577" s="108"/>
      <c r="I577" s="108"/>
      <c r="J577" s="108"/>
      <c r="K577" s="108"/>
      <c r="L577" s="108"/>
      <c r="M577" s="108"/>
      <c r="N577" s="113"/>
      <c r="O577" s="108"/>
      <c r="P577" s="113"/>
      <c r="Q577" s="117"/>
      <c r="T577" s="107"/>
      <c r="U577" s="107"/>
      <c r="V577" s="108"/>
      <c r="W577" s="108"/>
      <c r="X577" s="108"/>
      <c r="Y577" s="108"/>
      <c r="Z577" s="108"/>
      <c r="AA577" s="108"/>
      <c r="AB577" s="108"/>
      <c r="AC577" s="113"/>
      <c r="AD577" s="117"/>
    </row>
    <row r="578" spans="1:30" x14ac:dyDescent="0.2">
      <c r="A578" s="107"/>
      <c r="B578" s="107"/>
      <c r="C578" s="108"/>
      <c r="D578" s="108"/>
      <c r="E578" s="108"/>
      <c r="F578" s="108"/>
      <c r="G578" s="108"/>
      <c r="H578" s="108"/>
      <c r="I578" s="108"/>
      <c r="J578" s="108"/>
      <c r="K578" s="108"/>
      <c r="L578" s="108"/>
      <c r="M578" s="108"/>
      <c r="N578" s="113"/>
      <c r="O578" s="108"/>
      <c r="P578" s="113"/>
      <c r="Q578" s="117"/>
      <c r="T578" s="107"/>
      <c r="U578" s="107"/>
      <c r="V578" s="108"/>
      <c r="W578" s="108"/>
      <c r="X578" s="108"/>
      <c r="Y578" s="108"/>
      <c r="Z578" s="108"/>
      <c r="AA578" s="108"/>
      <c r="AB578" s="108"/>
      <c r="AC578" s="113"/>
      <c r="AD578" s="117"/>
    </row>
    <row r="579" spans="1:30" x14ac:dyDescent="0.2">
      <c r="A579" s="107"/>
      <c r="B579" s="107"/>
      <c r="C579" s="108"/>
      <c r="D579" s="108"/>
      <c r="E579" s="108"/>
      <c r="F579" s="108"/>
      <c r="G579" s="108"/>
      <c r="H579" s="108"/>
      <c r="I579" s="108"/>
      <c r="J579" s="108"/>
      <c r="K579" s="108"/>
      <c r="L579" s="108"/>
      <c r="M579" s="108"/>
      <c r="N579" s="113"/>
      <c r="O579" s="108"/>
      <c r="P579" s="113"/>
      <c r="Q579" s="117"/>
      <c r="T579" s="107"/>
      <c r="U579" s="107"/>
      <c r="V579" s="108"/>
      <c r="W579" s="108"/>
      <c r="X579" s="108"/>
      <c r="Y579" s="108"/>
      <c r="Z579" s="108"/>
      <c r="AA579" s="108"/>
      <c r="AB579" s="108"/>
      <c r="AC579" s="113"/>
      <c r="AD579" s="117"/>
    </row>
    <row r="580" spans="1:30" x14ac:dyDescent="0.2">
      <c r="A580" s="107"/>
      <c r="B580" s="107"/>
      <c r="C580" s="108"/>
      <c r="D580" s="108"/>
      <c r="E580" s="108"/>
      <c r="F580" s="108"/>
      <c r="G580" s="108"/>
      <c r="H580" s="108"/>
      <c r="I580" s="108"/>
      <c r="J580" s="108"/>
      <c r="K580" s="108"/>
      <c r="L580" s="108"/>
      <c r="M580" s="108"/>
      <c r="N580" s="113"/>
      <c r="O580" s="108"/>
      <c r="P580" s="113"/>
      <c r="Q580" s="117"/>
      <c r="T580" s="107"/>
      <c r="U580" s="107"/>
      <c r="V580" s="108"/>
      <c r="W580" s="108"/>
      <c r="X580" s="108"/>
      <c r="Y580" s="108"/>
      <c r="Z580" s="108"/>
      <c r="AA580" s="108"/>
      <c r="AB580" s="108"/>
      <c r="AC580" s="113"/>
      <c r="AD580" s="117"/>
    </row>
    <row r="581" spans="1:30" x14ac:dyDescent="0.2">
      <c r="A581" s="107"/>
      <c r="B581" s="107"/>
      <c r="C581" s="108"/>
      <c r="D581" s="108"/>
      <c r="E581" s="108"/>
      <c r="F581" s="108"/>
      <c r="G581" s="108"/>
      <c r="H581" s="108"/>
      <c r="I581" s="108"/>
      <c r="J581" s="108"/>
      <c r="K581" s="108"/>
      <c r="L581" s="108"/>
      <c r="M581" s="108"/>
      <c r="N581" s="113"/>
      <c r="O581" s="108"/>
      <c r="P581" s="113"/>
      <c r="Q581" s="117"/>
      <c r="T581" s="107"/>
      <c r="U581" s="107"/>
      <c r="V581" s="108"/>
      <c r="W581" s="108"/>
      <c r="X581" s="108"/>
      <c r="Y581" s="108"/>
      <c r="Z581" s="108"/>
      <c r="AA581" s="108"/>
      <c r="AB581" s="108"/>
      <c r="AC581" s="113"/>
      <c r="AD581" s="117"/>
    </row>
    <row r="582" spans="1:30" x14ac:dyDescent="0.2">
      <c r="A582" s="107"/>
      <c r="B582" s="107"/>
      <c r="C582" s="108"/>
      <c r="D582" s="108"/>
      <c r="E582" s="108"/>
      <c r="F582" s="108"/>
      <c r="G582" s="108"/>
      <c r="H582" s="108"/>
      <c r="I582" s="108"/>
      <c r="J582" s="108"/>
      <c r="K582" s="108"/>
      <c r="L582" s="108"/>
      <c r="M582" s="108"/>
      <c r="N582" s="113"/>
      <c r="O582" s="108"/>
      <c r="P582" s="113"/>
      <c r="Q582" s="117"/>
      <c r="AA582" s="108"/>
      <c r="AB582" s="108"/>
    </row>
  </sheetData>
  <mergeCells count="108">
    <mergeCell ref="M1:P1"/>
    <mergeCell ref="AE1:AH1"/>
    <mergeCell ref="A2:C4"/>
    <mergeCell ref="K2:K8"/>
    <mergeCell ref="L2:L8"/>
    <mergeCell ref="S2:U4"/>
    <mergeCell ref="AC2:AC8"/>
    <mergeCell ref="AD2:AD8"/>
    <mergeCell ref="D14:Q14"/>
    <mergeCell ref="V14:AI14"/>
    <mergeCell ref="D15:Q15"/>
    <mergeCell ref="V15:AI15"/>
    <mergeCell ref="A17:B18"/>
    <mergeCell ref="C17:F17"/>
    <mergeCell ref="G17:J17"/>
    <mergeCell ref="K17:L17"/>
    <mergeCell ref="M17:N17"/>
    <mergeCell ref="O17:P17"/>
    <mergeCell ref="A10:B15"/>
    <mergeCell ref="C10:Q10"/>
    <mergeCell ref="S10:T15"/>
    <mergeCell ref="U10:AI10"/>
    <mergeCell ref="D11:Q11"/>
    <mergeCell ref="V11:AI11"/>
    <mergeCell ref="D12:Q12"/>
    <mergeCell ref="V12:AI12"/>
    <mergeCell ref="D13:Q13"/>
    <mergeCell ref="V13:AI13"/>
    <mergeCell ref="A25:A27"/>
    <mergeCell ref="S25:S27"/>
    <mergeCell ref="A28:A30"/>
    <mergeCell ref="S28:S30"/>
    <mergeCell ref="A31:A33"/>
    <mergeCell ref="S31:S33"/>
    <mergeCell ref="AG17:AH17"/>
    <mergeCell ref="AI17:AI18"/>
    <mergeCell ref="A19:A21"/>
    <mergeCell ref="S19:S21"/>
    <mergeCell ref="A22:A24"/>
    <mergeCell ref="S22:S24"/>
    <mergeCell ref="Q17:Q18"/>
    <mergeCell ref="S17:T18"/>
    <mergeCell ref="U17:X17"/>
    <mergeCell ref="Y17:AB17"/>
    <mergeCell ref="AC17:AD17"/>
    <mergeCell ref="AE17:AF17"/>
    <mergeCell ref="M42:P42"/>
    <mergeCell ref="AE42:AH42"/>
    <mergeCell ref="A43:C45"/>
    <mergeCell ref="K43:K49"/>
    <mergeCell ref="L43:L49"/>
    <mergeCell ref="S43:U45"/>
    <mergeCell ref="AC43:AC49"/>
    <mergeCell ref="AD43:AD49"/>
    <mergeCell ref="A34:A36"/>
    <mergeCell ref="S34:S36"/>
    <mergeCell ref="A37:A39"/>
    <mergeCell ref="S37:S39"/>
    <mergeCell ref="A40:B40"/>
    <mergeCell ref="S40:T40"/>
    <mergeCell ref="D55:Q55"/>
    <mergeCell ref="V55:AI55"/>
    <mergeCell ref="D56:Q56"/>
    <mergeCell ref="V56:AI56"/>
    <mergeCell ref="A58:B59"/>
    <mergeCell ref="C58:F58"/>
    <mergeCell ref="G58:J58"/>
    <mergeCell ref="K58:L58"/>
    <mergeCell ref="M58:N58"/>
    <mergeCell ref="O58:P58"/>
    <mergeCell ref="A51:B56"/>
    <mergeCell ref="C51:Q51"/>
    <mergeCell ref="S51:T56"/>
    <mergeCell ref="U51:AI51"/>
    <mergeCell ref="D52:Q52"/>
    <mergeCell ref="V52:AI52"/>
    <mergeCell ref="D53:Q53"/>
    <mergeCell ref="V53:AI53"/>
    <mergeCell ref="D54:Q54"/>
    <mergeCell ref="V54:AI54"/>
    <mergeCell ref="A66:A68"/>
    <mergeCell ref="S66:S68"/>
    <mergeCell ref="A69:A71"/>
    <mergeCell ref="S69:S71"/>
    <mergeCell ref="A72:A74"/>
    <mergeCell ref="S72:S74"/>
    <mergeCell ref="AG58:AH58"/>
    <mergeCell ref="AI58:AI59"/>
    <mergeCell ref="A60:A62"/>
    <mergeCell ref="S60:S62"/>
    <mergeCell ref="A63:A65"/>
    <mergeCell ref="S63:S65"/>
    <mergeCell ref="Q58:Q59"/>
    <mergeCell ref="S58:T59"/>
    <mergeCell ref="U58:X58"/>
    <mergeCell ref="Y58:AB58"/>
    <mergeCell ref="AC58:AD58"/>
    <mergeCell ref="AE58:AF58"/>
    <mergeCell ref="C570:M570"/>
    <mergeCell ref="C571:M571"/>
    <mergeCell ref="C572:M572"/>
    <mergeCell ref="C573:M573"/>
    <mergeCell ref="A75:A77"/>
    <mergeCell ref="S75:S77"/>
    <mergeCell ref="A78:A80"/>
    <mergeCell ref="S78:S80"/>
    <mergeCell ref="A81:B81"/>
    <mergeCell ref="S81:T81"/>
  </mergeCells>
  <conditionalFormatting sqref="AD2">
    <cfRule type="cellIs" dxfId="847" priority="110" operator="notEqual">
      <formula>0</formula>
    </cfRule>
  </conditionalFormatting>
  <conditionalFormatting sqref="L2">
    <cfRule type="cellIs" dxfId="846" priority="113" operator="notEqual">
      <formula>0</formula>
    </cfRule>
  </conditionalFormatting>
  <conditionalFormatting sqref="F3">
    <cfRule type="cellIs" dxfId="845" priority="112" operator="notEqual">
      <formula>IF(OR(COUNT(C19:C21)&lt;&gt;0,COUNT(G19:G21)&lt;&gt;0),1,0)+IF(OR(COUNT(C22:C24)&lt;&gt;0,COUNT(G22:G24)&lt;&gt;0),1,0)+IF(OR(COUNT(C25:C27)&lt;&gt;0,COUNT(G25:G27)&lt;&gt;0),1,0)+IF(OR(COUNT(C28:C30)&lt;&gt;0,COUNT(G28:G30)&lt;&gt;0),1,0)+IF(OR(COUNT(C31:C33)&lt;&gt;0,COUNT(G31:G33)&lt;&gt;0),1,0)+IF(OR(COUNT(C34:C36)&lt;&gt;0,COUNT(G34:G36)&lt;&gt;0),1,0)+IF(OR(COUNT(C37:C39)&lt;&gt;0,COUNT(G37:G39)&lt;&gt;0),1,0)</formula>
    </cfRule>
  </conditionalFormatting>
  <conditionalFormatting sqref="X3">
    <cfRule type="cellIs" dxfId="844" priority="111" operator="notEqual">
      <formula>IF(OR(COUNT(U19:U21)&lt;&gt;0,COUNT(Y19:Y21)&lt;&gt;0),1,0)+IF(OR(COUNT(U22:U24)&lt;&gt;0,COUNT(Y22:Y24)&lt;&gt;0),1,0)+IF(OR(COUNT(U25:U27)&lt;&gt;0,COUNT(Y25:Y27)&lt;&gt;0),1,0)+IF(OR(COUNT(U28:U30)&lt;&gt;0,COUNT(Y28:Y30)&lt;&gt;0),1,0)+IF(OR(COUNT(U31:U33)&lt;&gt;0,COUNT(Y31:Y33)&lt;&gt;0),1,0)+IF(OR(COUNT(U34:U36)&lt;&gt;0,COUNT(Y34:Y36)&lt;&gt;0),1,0)+IF(OR(COUNT(U37:U39)&lt;&gt;0,COUNT(Y37:Y39)&lt;&gt;0),1,0)</formula>
    </cfRule>
  </conditionalFormatting>
  <conditionalFormatting sqref="C40">
    <cfRule type="cellIs" dxfId="843" priority="87" operator="between">
      <formula>0.9*SUM($C$19:$C$39)</formula>
      <formula>1.1*SUM($C$19:$C$39)</formula>
    </cfRule>
  </conditionalFormatting>
  <conditionalFormatting sqref="K40">
    <cfRule type="cellIs" dxfId="842" priority="86" operator="between">
      <formula>0.9*SUM(K19:K39)</formula>
      <formula>1.1*SUM(K19:K39)</formula>
    </cfRule>
  </conditionalFormatting>
  <conditionalFormatting sqref="M40">
    <cfRule type="cellIs" dxfId="841" priority="85" operator="between">
      <formula>0.9*SUM(M19:M39)</formula>
      <formula>1.1*SUM(M19:M39)</formula>
    </cfRule>
  </conditionalFormatting>
  <conditionalFormatting sqref="O40">
    <cfRule type="cellIs" dxfId="840" priority="84" operator="between">
      <formula>0.9*SUM(O19:O39)</formula>
      <formula>1.1*SUM(O19:O39)</formula>
    </cfRule>
  </conditionalFormatting>
  <conditionalFormatting sqref="I40">
    <cfRule type="cellIs" dxfId="839" priority="83" operator="between">
      <formula>0.9*$G$40</formula>
      <formula>1.1*$G$40</formula>
    </cfRule>
  </conditionalFormatting>
  <conditionalFormatting sqref="L40">
    <cfRule type="cellIs" dxfId="838" priority="82" operator="between">
      <formula>0.9*$K$40</formula>
      <formula>1.1*$K$40</formula>
    </cfRule>
  </conditionalFormatting>
  <conditionalFormatting sqref="N40">
    <cfRule type="cellIs" dxfId="837" priority="81" operator="between">
      <formula>0.9*$M$40</formula>
      <formula>1.1*$M$40</formula>
    </cfRule>
  </conditionalFormatting>
  <conditionalFormatting sqref="P40">
    <cfRule type="cellIs" dxfId="836" priority="80" operator="between">
      <formula>0.9*$O$40</formula>
      <formula>1.1*$O$40</formula>
    </cfRule>
  </conditionalFormatting>
  <conditionalFormatting sqref="U40">
    <cfRule type="cellIs" dxfId="835" priority="79" operator="between">
      <formula>0.9*SUM(U19:U39)</formula>
      <formula>1.1*SUM(U19:U39)</formula>
    </cfRule>
  </conditionalFormatting>
  <conditionalFormatting sqref="Y40">
    <cfRule type="cellIs" dxfId="834" priority="78" operator="between">
      <formula>0.9*SUM(Y19:Y39)</formula>
      <formula>1.1*SUM(U19:Y39)</formula>
    </cfRule>
  </conditionalFormatting>
  <conditionalFormatting sqref="AC40">
    <cfRule type="cellIs" dxfId="833" priority="77" operator="between">
      <formula>0.9*SUM(AC19:AC39)</formula>
      <formula>1.1*SUM(AC19:AC39)</formula>
    </cfRule>
  </conditionalFormatting>
  <conditionalFormatting sqref="AE40">
    <cfRule type="cellIs" dxfId="832" priority="76" operator="between">
      <formula>0.9*SUM(AE19:AE39)</formula>
      <formula>1.1*SUM(AE19:AE39)</formula>
    </cfRule>
  </conditionalFormatting>
  <conditionalFormatting sqref="AG40">
    <cfRule type="cellIs" dxfId="831" priority="75" operator="between">
      <formula>0.9*SUM(AG19:AG39)</formula>
      <formula>1.1*SUM(AG19:AG39)</formula>
    </cfRule>
  </conditionalFormatting>
  <conditionalFormatting sqref="W40">
    <cfRule type="cellIs" dxfId="830" priority="74" operator="between">
      <formula>0.9*$U$40</formula>
      <formula>1.1*$U$40</formula>
    </cfRule>
  </conditionalFormatting>
  <conditionalFormatting sqref="AA40">
    <cfRule type="cellIs" dxfId="829" priority="73" operator="between">
      <formula>0.9*$Y$40</formula>
      <formula>1.1*$Y$40</formula>
    </cfRule>
  </conditionalFormatting>
  <conditionalFormatting sqref="AD40">
    <cfRule type="cellIs" dxfId="828" priority="72" operator="between">
      <formula>0.9*$AC$40</formula>
      <formula>1.1*$AC$40</formula>
    </cfRule>
  </conditionalFormatting>
  <conditionalFormatting sqref="AF40">
    <cfRule type="cellIs" dxfId="827" priority="71" operator="between">
      <formula>0.9*$AE$40</formula>
      <formula>1.1*$AE$40</formula>
    </cfRule>
  </conditionalFormatting>
  <conditionalFormatting sqref="AH40">
    <cfRule type="cellIs" dxfId="826" priority="70" operator="between">
      <formula>0.9*$AG$40</formula>
      <formula>1.1*$AG$40</formula>
    </cfRule>
  </conditionalFormatting>
  <conditionalFormatting sqref="G40">
    <cfRule type="cellIs" dxfId="825" priority="69" operator="between">
      <formula>0.9*SUM($G$19:$G$39)</formula>
      <formula>1.1*SUM($G$19:$G$39)</formula>
    </cfRule>
  </conditionalFormatting>
  <conditionalFormatting sqref="E40">
    <cfRule type="cellIs" dxfId="824" priority="68" operator="between">
      <formula>0.9*$C$40</formula>
      <formula>1.1*$C$40</formula>
    </cfRule>
  </conditionalFormatting>
  <conditionalFormatting sqref="C81">
    <cfRule type="cellIs" dxfId="823" priority="67" operator="between">
      <formula>0.9*SUM(C60:C80)</formula>
      <formula>1.1*SUM(C60:C80)</formula>
    </cfRule>
  </conditionalFormatting>
  <conditionalFormatting sqref="G81">
    <cfRule type="cellIs" dxfId="822" priority="66" operator="between">
      <formula>0.9*SUM(G60:G80)</formula>
      <formula>1.1*SUM(G60:G80)</formula>
    </cfRule>
  </conditionalFormatting>
  <conditionalFormatting sqref="K81">
    <cfRule type="cellIs" dxfId="821" priority="65" operator="between">
      <formula>0.9*SUM(K60:K80)</formula>
      <formula>1.1*SUM(K60:K80)</formula>
    </cfRule>
  </conditionalFormatting>
  <conditionalFormatting sqref="M81">
    <cfRule type="cellIs" dxfId="820" priority="64" operator="between">
      <formula>0.9*SUM(M60:M80)</formula>
      <formula>1.1*SUM(M60:M80)</formula>
    </cfRule>
  </conditionalFormatting>
  <conditionalFormatting sqref="O81">
    <cfRule type="cellIs" dxfId="819" priority="63" operator="between">
      <formula>0.9*SUM(O60:O80)</formula>
      <formula>1.1*SUM(O60:O80)</formula>
    </cfRule>
  </conditionalFormatting>
  <conditionalFormatting sqref="E81">
    <cfRule type="cellIs" dxfId="818" priority="62" operator="between">
      <formula>0.9*$C$81</formula>
      <formula>1.1*$C$81</formula>
    </cfRule>
  </conditionalFormatting>
  <conditionalFormatting sqref="I81">
    <cfRule type="cellIs" dxfId="817" priority="61" operator="between">
      <formula>0.9*$G$81</formula>
      <formula>1.1*$G$81</formula>
    </cfRule>
  </conditionalFormatting>
  <conditionalFormatting sqref="L81">
    <cfRule type="cellIs" dxfId="816" priority="60" operator="between">
      <formula>0.9*$K$81</formula>
      <formula>1.1*$K$81</formula>
    </cfRule>
  </conditionalFormatting>
  <conditionalFormatting sqref="N81">
    <cfRule type="cellIs" dxfId="815" priority="59" operator="between">
      <formula>0.9*$M$81</formula>
      <formula>1.1*$M$81</formula>
    </cfRule>
  </conditionalFormatting>
  <conditionalFormatting sqref="P81">
    <cfRule type="cellIs" dxfId="814" priority="58" operator="between">
      <formula>0.9*$O$81</formula>
      <formula>1.1*$O$81</formula>
    </cfRule>
  </conditionalFormatting>
  <conditionalFormatting sqref="U81">
    <cfRule type="cellIs" dxfId="813" priority="57" operator="between">
      <formula>0.9*SUM(U60:U80)</formula>
      <formula>1.1*SUM(U60:U80)</formula>
    </cfRule>
  </conditionalFormatting>
  <conditionalFormatting sqref="Y81">
    <cfRule type="cellIs" dxfId="812" priority="56" operator="between">
      <formula>0.9*SUM(Y60:Y80)</formula>
      <formula>1.1*SUM(Y60:Y80)</formula>
    </cfRule>
  </conditionalFormatting>
  <conditionalFormatting sqref="AC81">
    <cfRule type="cellIs" dxfId="811" priority="55" operator="between">
      <formula>0.9*SUM(AC60:AC80)</formula>
      <formula>1.1*SUM(AC60:AC80)</formula>
    </cfRule>
  </conditionalFormatting>
  <conditionalFormatting sqref="AE81">
    <cfRule type="cellIs" dxfId="810" priority="54" operator="between">
      <formula>0.9*SUM(AE60:AE80)</formula>
      <formula>1.1*SUM(AE60:AE80)</formula>
    </cfRule>
  </conditionalFormatting>
  <conditionalFormatting sqref="AG81">
    <cfRule type="cellIs" dxfId="809" priority="53" operator="between">
      <formula>0.9*SUM(AG60:AG80)</formula>
      <formula>1.1*SUM(AG60:AG80)</formula>
    </cfRule>
  </conditionalFormatting>
  <conditionalFormatting sqref="W81">
    <cfRule type="cellIs" dxfId="808" priority="52" operator="between">
      <formula>0.9*$U$81</formula>
      <formula>1.1*$U$81</formula>
    </cfRule>
  </conditionalFormatting>
  <conditionalFormatting sqref="AA81">
    <cfRule type="cellIs" dxfId="807" priority="51" operator="between">
      <formula>0.9*$Y$81</formula>
      <formula>1.1*$Y$81</formula>
    </cfRule>
  </conditionalFormatting>
  <conditionalFormatting sqref="AD81">
    <cfRule type="cellIs" dxfId="806" priority="50" operator="between">
      <formula>0.9*$AC$81</formula>
      <formula>1.1*$AC$81</formula>
    </cfRule>
  </conditionalFormatting>
  <conditionalFormatting sqref="AF81">
    <cfRule type="cellIs" dxfId="805" priority="49" operator="between">
      <formula>0.9*$AE$81</formula>
      <formula>1.1*$AE$81</formula>
    </cfRule>
  </conditionalFormatting>
  <conditionalFormatting sqref="AH81">
    <cfRule type="cellIs" dxfId="804" priority="48" operator="between">
      <formula>0.9*$AG$81</formula>
      <formula>1.1*$AG$81</formula>
    </cfRule>
  </conditionalFormatting>
  <conditionalFormatting sqref="X5">
    <cfRule type="cellIs" dxfId="803" priority="45" operator="notEqual">
      <formula>COUNT($AC$19:$AC$39)</formula>
    </cfRule>
  </conditionalFormatting>
  <conditionalFormatting sqref="F5">
    <cfRule type="cellIs" dxfId="802" priority="44" operator="notEqual">
      <formula>COUNT($K$19:$K$39)</formula>
    </cfRule>
  </conditionalFormatting>
  <conditionalFormatting sqref="F44">
    <cfRule type="cellIs" dxfId="801" priority="43" operator="notEqual">
      <formula>IF(OR(COUNT(C60:C62)&lt;&gt;0,COUNT(G60:G62)&lt;&gt;0),1,0)+IF(OR(COUNT(C63:C65)&lt;&gt;0,COUNT(G63:G65)&lt;&gt;0),1,0)+IF(OR(COUNT(C66:C68)&lt;&gt;0,COUNT(G66:G68)&lt;&gt;0),1,0)+IF(OR(COUNT(C69:C71)&lt;&gt;0,COUNT(G69:G71)&lt;&gt;0),1,0)+IF(OR(COUNT(C72:C74)&lt;&gt;0,COUNT(G72:G74)&lt;&gt;0),1,0)+IF(OR(COUNT(C75:C77)&lt;&gt;0,COUNT(G75:G77)&lt;&gt;0),1,0)+IF(OR(COUNT(C78:C80)&lt;&gt;0,COUNT(G78:G80)&lt;&gt;0),1,0)</formula>
    </cfRule>
  </conditionalFormatting>
  <conditionalFormatting sqref="X44">
    <cfRule type="cellIs" dxfId="800" priority="42" operator="notEqual">
      <formula>IF(OR(COUNT(U60:U62)&lt;&gt;0,COUNT(Y60:Y62)&lt;&gt;0),1,0)+IF(OR(COUNT(U63:U65)&lt;&gt;0,COUNT(Y63:Y65)&lt;&gt;0),1,0)+IF(OR(COUNT(U66:U68)&lt;&gt;0,COUNT(Y66:Y68)&lt;&gt;0),1,0)+IF(OR(COUNT(U69:U71)&lt;&gt;0,COUNT(Y69:Y71)&lt;&gt;0),1,0)+IF(OR(COUNT(U72:U74)&lt;&gt;0,COUNT(Y72:Y74)&lt;&gt;0),1,0)+IF(OR(COUNT(U75:U77)&lt;&gt;0,COUNT(Y75:Y77)&lt;&gt;0),1,0)+IF(OR(COUNT(U78:U80)&lt;&gt;0,COUNT(Y78:Y80)&lt;&gt;0),1,0)</formula>
    </cfRule>
  </conditionalFormatting>
  <conditionalFormatting sqref="AD43">
    <cfRule type="cellIs" dxfId="799" priority="40" operator="notEqual">
      <formula>0</formula>
    </cfRule>
  </conditionalFormatting>
  <conditionalFormatting sqref="L43">
    <cfRule type="cellIs" dxfId="798" priority="41" operator="notEqual">
      <formula>0</formula>
    </cfRule>
  </conditionalFormatting>
  <conditionalFormatting sqref="X46">
    <cfRule type="cellIs" dxfId="797" priority="39" operator="notEqual">
      <formula>COUNT($AC$60:$AC$80)</formula>
    </cfRule>
  </conditionalFormatting>
  <conditionalFormatting sqref="F46">
    <cfRule type="cellIs" dxfId="796" priority="38" operator="notEqual">
      <formula>COUNT($K$60:$K$80)</formula>
    </cfRule>
  </conditionalFormatting>
  <dataValidations count="3">
    <dataValidation type="decimal" allowBlank="1" showInputMessage="1" showErrorMessage="1" error="Must be blank or values between 0 an 100 inclusice." sqref="Q19:Q39 AI19:AI39 Q60:Q80 AI60:AI80" xr:uid="{7B95064B-4348-4578-B1EA-0641D5C4B090}">
      <formula1>0</formula1>
      <formula2>100</formula2>
    </dataValidation>
    <dataValidation type="whole" errorStyle="warning" allowBlank="1" showInputMessage="1" showErrorMessage="1" promptTitle="Integers" prompt="Must be an integer between 1 and 52 inclusive." sqref="W2 E2 E43 W43" xr:uid="{E038A398-9519-4F8C-A529-BCFAF9C766E6}">
      <formula1>1</formula1>
      <formula2>52</formula2>
    </dataValidation>
    <dataValidation type="list" allowBlank="1" showInputMessage="1" showErrorMessage="1" promptTitle="Phases" sqref="A100:B103 A93:B94 A97:B97" xr:uid="{7236842F-8A30-43F1-AA8B-746D1D6EBA1D}">
      <formula1>$A$89:$A$103</formula1>
    </dataValidation>
  </dataValidations>
  <pageMargins left="0.7" right="0.7" top="0.75" bottom="0.75" header="0.3" footer="0.3"/>
  <ignoredErrors>
    <ignoredError sqref="J4:J5" evalError="1"/>
  </ignoredErrors>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32" operator="containsText" id="{F5619D32-397B-4003-9101-24841FC92581}">
            <xm:f>NOT(ISERROR(SEARCH($BH$7,E4)))</xm:f>
            <xm:f>$BH$7</xm:f>
            <x14:dxf>
              <fill>
                <patternFill>
                  <bgColor rgb="FF00B050"/>
                </patternFill>
              </fill>
            </x14:dxf>
          </x14:cfRule>
          <x14:cfRule type="containsText" priority="33" operator="containsText" id="{CFC4B6CA-4D98-445A-9569-0BBE931F4054}">
            <xm:f>NOT(ISERROR(SEARCH($BH$6,E4)))</xm:f>
            <xm:f>$BH$6</xm:f>
            <x14:dxf>
              <fill>
                <patternFill>
                  <bgColor theme="3" tint="0.79998168889431442"/>
                </patternFill>
              </fill>
            </x14:dxf>
          </x14:cfRule>
          <x14:cfRule type="containsText" priority="34" operator="containsText" id="{97916F0A-BC3C-43B1-B743-13F1FE1EBACA}">
            <xm:f>NOT(ISERROR(SEARCH($BH$5,E4)))</xm:f>
            <xm:f>$BH$5</xm:f>
            <x14:dxf>
              <fill>
                <patternFill>
                  <bgColor rgb="FF92D050"/>
                </patternFill>
              </fill>
            </x14:dxf>
          </x14:cfRule>
          <x14:cfRule type="containsText" priority="35" operator="containsText" id="{E5536718-450A-4C0F-8A5F-0F75189BA1A2}">
            <xm:f>NOT(ISERROR(SEARCH($BH$4,E4)))</xm:f>
            <xm:f>$BH$4</xm:f>
            <x14:dxf>
              <fill>
                <patternFill>
                  <bgColor rgb="FF66FF66"/>
                </patternFill>
              </fill>
            </x14:dxf>
          </x14:cfRule>
          <x14:cfRule type="containsText" priority="36" operator="containsText" id="{6179B55D-32AA-457B-B833-7924A574F469}">
            <xm:f>NOT(ISERROR(SEARCH($BH$3,E4)))</xm:f>
            <xm:f>$BH$3</xm:f>
            <x14:dxf>
              <fill>
                <patternFill>
                  <bgColor theme="5" tint="0.59996337778862885"/>
                </patternFill>
              </fill>
            </x14:dxf>
          </x14:cfRule>
          <x14:cfRule type="containsText" priority="37" operator="containsText" id="{4F9152F7-213F-4E52-A558-7861173946A3}">
            <xm:f>NOT(ISERROR(SEARCH($BH$2,E4)))</xm:f>
            <xm:f>$BH$2</xm:f>
            <x14:dxf>
              <fill>
                <patternFill>
                  <bgColor theme="5" tint="0.79998168889431442"/>
                </patternFill>
              </fill>
            </x14:dxf>
          </x14:cfRule>
          <xm:sqref>E4</xm:sqref>
        </x14:conditionalFormatting>
        <x14:conditionalFormatting xmlns:xm="http://schemas.microsoft.com/office/excel/2006/main">
          <x14:cfRule type="containsText" priority="26" operator="containsText" id="{DD99226B-56DB-4623-BB96-E5FAEAD68286}">
            <xm:f>NOT(ISERROR(SEARCH($BH$7,W4)))</xm:f>
            <xm:f>$BH$7</xm:f>
            <x14:dxf>
              <fill>
                <patternFill>
                  <bgColor rgb="FF00B050"/>
                </patternFill>
              </fill>
            </x14:dxf>
          </x14:cfRule>
          <x14:cfRule type="containsText" priority="27" operator="containsText" id="{BF3D7794-5FE1-4E7E-8801-B714888289BB}">
            <xm:f>NOT(ISERROR(SEARCH($BH$6,W4)))</xm:f>
            <xm:f>$BH$6</xm:f>
            <x14:dxf>
              <fill>
                <patternFill>
                  <bgColor theme="3" tint="0.79998168889431442"/>
                </patternFill>
              </fill>
            </x14:dxf>
          </x14:cfRule>
          <x14:cfRule type="containsText" priority="28" operator="containsText" id="{F4534684-2DD1-4841-B808-8FD7E8040102}">
            <xm:f>NOT(ISERROR(SEARCH($BH$5,W4)))</xm:f>
            <xm:f>$BH$5</xm:f>
            <x14:dxf>
              <fill>
                <patternFill>
                  <bgColor rgb="FF92D050"/>
                </patternFill>
              </fill>
            </x14:dxf>
          </x14:cfRule>
          <x14:cfRule type="containsText" priority="29" operator="containsText" id="{05023323-CC13-4BC3-91AF-43FCF3CE29B0}">
            <xm:f>NOT(ISERROR(SEARCH($BH$4,W4)))</xm:f>
            <xm:f>$BH$4</xm:f>
            <x14:dxf>
              <fill>
                <patternFill>
                  <bgColor rgb="FF66FF66"/>
                </patternFill>
              </fill>
            </x14:dxf>
          </x14:cfRule>
          <x14:cfRule type="containsText" priority="30" operator="containsText" id="{41106657-84AC-466C-B3EC-2F0B179915A2}">
            <xm:f>NOT(ISERROR(SEARCH($BH$3,W4)))</xm:f>
            <xm:f>$BH$3</xm:f>
            <x14:dxf>
              <fill>
                <patternFill>
                  <bgColor theme="5" tint="0.59996337778862885"/>
                </patternFill>
              </fill>
            </x14:dxf>
          </x14:cfRule>
          <x14:cfRule type="containsText" priority="31" operator="containsText" id="{D9AEF2C7-0EB5-4AF8-A48A-5A7581DC3A3A}">
            <xm:f>NOT(ISERROR(SEARCH($BH$2,W4)))</xm:f>
            <xm:f>$BH$2</xm:f>
            <x14:dxf>
              <fill>
                <patternFill>
                  <bgColor theme="5" tint="0.79998168889431442"/>
                </patternFill>
              </fill>
            </x14:dxf>
          </x14:cfRule>
          <xm:sqref>W4</xm:sqref>
        </x14:conditionalFormatting>
        <x14:conditionalFormatting xmlns:xm="http://schemas.microsoft.com/office/excel/2006/main">
          <x14:cfRule type="containsText" priority="20" operator="containsText" id="{2FD013F0-498D-4767-BEC3-5FD55C7E832D}">
            <xm:f>NOT(ISERROR(SEARCH($BH$7,E45)))</xm:f>
            <xm:f>$BH$7</xm:f>
            <x14:dxf>
              <fill>
                <patternFill>
                  <bgColor rgb="FF00B050"/>
                </patternFill>
              </fill>
            </x14:dxf>
          </x14:cfRule>
          <x14:cfRule type="containsText" priority="21" operator="containsText" id="{65E4F92D-1587-496A-B083-C0D09B9AB42F}">
            <xm:f>NOT(ISERROR(SEARCH($BH$6,E45)))</xm:f>
            <xm:f>$BH$6</xm:f>
            <x14:dxf>
              <fill>
                <patternFill>
                  <bgColor theme="3" tint="0.79998168889431442"/>
                </patternFill>
              </fill>
            </x14:dxf>
          </x14:cfRule>
          <x14:cfRule type="containsText" priority="22" operator="containsText" id="{401CE132-1D7F-4387-8A4C-D53A8F1D2C9E}">
            <xm:f>NOT(ISERROR(SEARCH($BH$5,E45)))</xm:f>
            <xm:f>$BH$5</xm:f>
            <x14:dxf>
              <fill>
                <patternFill>
                  <bgColor rgb="FF92D050"/>
                </patternFill>
              </fill>
            </x14:dxf>
          </x14:cfRule>
          <x14:cfRule type="containsText" priority="23" operator="containsText" id="{29869D44-6224-4D82-86F3-41E77C45E346}">
            <xm:f>NOT(ISERROR(SEARCH($BH$4,E45)))</xm:f>
            <xm:f>$BH$4</xm:f>
            <x14:dxf>
              <fill>
                <patternFill>
                  <bgColor rgb="FF66FF66"/>
                </patternFill>
              </fill>
            </x14:dxf>
          </x14:cfRule>
          <x14:cfRule type="containsText" priority="24" operator="containsText" id="{59626E22-46BA-4366-9C68-71DCB7F2E574}">
            <xm:f>NOT(ISERROR(SEARCH($BH$3,E45)))</xm:f>
            <xm:f>$BH$3</xm:f>
            <x14:dxf>
              <fill>
                <patternFill>
                  <bgColor theme="5" tint="0.59996337778862885"/>
                </patternFill>
              </fill>
            </x14:dxf>
          </x14:cfRule>
          <x14:cfRule type="containsText" priority="25" operator="containsText" id="{2EF0BECC-D0A0-4C74-84F0-F4A0FA6438AE}">
            <xm:f>NOT(ISERROR(SEARCH($BH$2,E45)))</xm:f>
            <xm:f>$BH$2</xm:f>
            <x14:dxf>
              <fill>
                <patternFill>
                  <bgColor theme="5" tint="0.79998168889431442"/>
                </patternFill>
              </fill>
            </x14:dxf>
          </x14:cfRule>
          <xm:sqref>E45</xm:sqref>
        </x14:conditionalFormatting>
        <x14:conditionalFormatting xmlns:xm="http://schemas.microsoft.com/office/excel/2006/main">
          <x14:cfRule type="containsText" priority="2" operator="containsText" id="{1FE5B54B-8E9D-489C-9790-0A0E255A6114}">
            <xm:f>NOT(ISERROR(SEARCH($BH$7,W45)))</xm:f>
            <xm:f>$BH$7</xm:f>
            <x14:dxf>
              <fill>
                <patternFill>
                  <bgColor theme="6" tint="-0.24994659260841701"/>
                </patternFill>
              </fill>
            </x14:dxf>
          </x14:cfRule>
          <x14:cfRule type="containsText" priority="3" operator="containsText" id="{5F9947CD-14BE-4887-81E6-E407A4698B02}">
            <xm:f>NOT(ISERROR(SEARCH($BH$6,W45)))</xm:f>
            <xm:f>$BH$6</xm:f>
            <x14:dxf>
              <fill>
                <patternFill>
                  <bgColor theme="3" tint="0.79998168889431442"/>
                </patternFill>
              </fill>
            </x14:dxf>
          </x14:cfRule>
          <x14:cfRule type="containsText" priority="4" operator="containsText" id="{C132317F-DD19-45E0-856A-4EDA3DBEEC1A}">
            <xm:f>NOT(ISERROR(SEARCH($BH$5,W45)))</xm:f>
            <xm:f>$BH$5</xm:f>
            <x14:dxf>
              <fill>
                <patternFill>
                  <bgColor rgb="FF92D050"/>
                </patternFill>
              </fill>
            </x14:dxf>
          </x14:cfRule>
          <x14:cfRule type="containsText" priority="5" operator="containsText" id="{83AC4210-4902-4BE8-86C5-E4D98AE42FBE}">
            <xm:f>NOT(ISERROR(SEARCH($BH$4,W45)))</xm:f>
            <xm:f>$BH$4</xm:f>
            <x14:dxf>
              <fill>
                <patternFill>
                  <bgColor rgb="FF66FF66"/>
                </patternFill>
              </fill>
            </x14:dxf>
          </x14:cfRule>
          <x14:cfRule type="containsText" priority="6" operator="containsText" id="{799E8393-09BF-45AF-9FEA-168B446B00B6}">
            <xm:f>NOT(ISERROR(SEARCH($BH$3,W45)))</xm:f>
            <xm:f>$BH$3</xm:f>
            <x14:dxf>
              <fill>
                <patternFill>
                  <bgColor theme="5" tint="0.59996337778862885"/>
                </patternFill>
              </fill>
            </x14:dxf>
          </x14:cfRule>
          <x14:cfRule type="containsText" priority="7" operator="containsText" id="{F06A61F3-2537-492C-8E62-EEA6E11C68B3}">
            <xm:f>NOT(ISERROR(SEARCH($BH$2,W45)))</xm:f>
            <xm:f>$BH$2</xm:f>
            <x14:dxf>
              <fill>
                <patternFill>
                  <bgColor theme="5" tint="0.79998168889431442"/>
                </patternFill>
              </fill>
            </x14:dxf>
          </x14:cfRule>
          <xm:sqref>W45</xm:sqref>
        </x14:conditionalFormatting>
        <x14:conditionalFormatting xmlns:xm="http://schemas.microsoft.com/office/excel/2006/main">
          <x14:cfRule type="containsText" priority="1" operator="containsText" id="{BC4E447E-546C-4038-85BD-B5D8403C2E71}">
            <xm:f>NOT(ISERROR(SEARCH($BG$4,E4)))</xm:f>
            <xm:f>$BG$4</xm:f>
            <x14:dxf>
              <fill>
                <patternFill patternType="none">
                  <bgColor auto="1"/>
                </patternFill>
              </fill>
            </x14:dxf>
          </x14:cfRule>
          <xm:sqref>E4 E45 W45 W4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8063C0F-D583-4491-9CAA-EC74DA6CFACE}">
          <x14:formula1>
            <xm:f>'Basic Athlete Data'!$K$34:$K$47</xm:f>
          </x14:formula1>
          <xm:sqref>AE2:AE8 M2:M8 O2:O8 AG2:AG8 O43:O49 M43:M49 AE43:AE49 AG43:AG49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507C8-CEE2-4349-9081-0D8C6715F1EC}">
  <sheetPr>
    <tabColor rgb="FFFFC000"/>
  </sheetPr>
  <dimension ref="A1:BI582"/>
  <sheetViews>
    <sheetView zoomScaleNormal="100" workbookViewId="0">
      <selection activeCell="D52" sqref="D52:Q52"/>
    </sheetView>
  </sheetViews>
  <sheetFormatPr defaultColWidth="17.28515625" defaultRowHeight="12.75" x14ac:dyDescent="0.2"/>
  <cols>
    <col min="1" max="1" width="15.7109375" style="118" customWidth="1"/>
    <col min="2" max="2" width="4.5703125" style="118" customWidth="1"/>
    <col min="3" max="13" width="11.140625" style="118" customWidth="1"/>
    <col min="14" max="14" width="11.140625" style="110" customWidth="1"/>
    <col min="15" max="15" width="11.140625" style="118" customWidth="1"/>
    <col min="16" max="16" width="11.140625" style="110" customWidth="1"/>
    <col min="17" max="17" width="11.140625" style="91" customWidth="1"/>
    <col min="18" max="18" width="1.42578125" style="27" customWidth="1"/>
    <col min="19" max="19" width="13.7109375" style="118" customWidth="1"/>
    <col min="20" max="20" width="5.140625" style="118" customWidth="1"/>
    <col min="21" max="28" width="11.140625" style="118" customWidth="1"/>
    <col min="29" max="29" width="11.140625" style="110" customWidth="1"/>
    <col min="30" max="30" width="11.140625" style="91" customWidth="1"/>
    <col min="31" max="35" width="11.140625" style="118" customWidth="1"/>
    <col min="36" max="16384" width="17.28515625" style="118"/>
  </cols>
  <sheetData>
    <row r="1" spans="1:61" ht="16.5" thickBot="1" x14ac:dyDescent="0.3">
      <c r="M1" s="765" t="s">
        <v>214</v>
      </c>
      <c r="N1" s="766"/>
      <c r="O1" s="766"/>
      <c r="P1" s="767"/>
      <c r="AE1" s="765" t="s">
        <v>214</v>
      </c>
      <c r="AF1" s="766"/>
      <c r="AG1" s="766"/>
      <c r="AH1" s="767"/>
      <c r="BG1" s="166" t="s">
        <v>19</v>
      </c>
      <c r="BH1" s="166" t="s">
        <v>18</v>
      </c>
      <c r="BI1" s="166" t="s">
        <v>392</v>
      </c>
    </row>
    <row r="2" spans="1:61" ht="12.75" customHeight="1" thickBot="1" x14ac:dyDescent="0.25">
      <c r="A2" s="690" t="s">
        <v>67</v>
      </c>
      <c r="B2" s="690"/>
      <c r="C2" s="690"/>
      <c r="D2" s="24" t="s">
        <v>31</v>
      </c>
      <c r="E2" s="388">
        <f>'MP 9-12'!W43+1</f>
        <v>13</v>
      </c>
      <c r="F2" s="380" t="s">
        <v>209</v>
      </c>
      <c r="G2" s="376" t="s">
        <v>174</v>
      </c>
      <c r="H2" s="144">
        <f ca="1">OFFSET(YTP!$E$72,0,E2-1,1,1)</f>
        <v>12.25</v>
      </c>
      <c r="I2" s="131" t="s">
        <v>176</v>
      </c>
      <c r="J2" s="309">
        <f>SUM(E19:E39,I19:I39,L19:L39,P19:P39,N19:N39)</f>
        <v>0</v>
      </c>
      <c r="K2" s="724" t="s">
        <v>188</v>
      </c>
      <c r="L2" s="727" t="str">
        <f ca="1">OFFSET(YTP!$E$9,0,E2-1,1,1)</f>
        <v>50-m Camp</v>
      </c>
      <c r="M2" s="485" t="str">
        <f>Score_1_label</f>
        <v>Series 1</v>
      </c>
      <c r="N2" s="428"/>
      <c r="O2" s="485" t="str">
        <f>Score_8_label</f>
        <v>Kneeling</v>
      </c>
      <c r="P2" s="429"/>
      <c r="S2" s="690" t="s">
        <v>67</v>
      </c>
      <c r="T2" s="690"/>
      <c r="U2" s="690"/>
      <c r="V2" s="24" t="s">
        <v>31</v>
      </c>
      <c r="W2" s="277">
        <f>$E$2+1</f>
        <v>14</v>
      </c>
      <c r="X2" s="380" t="s">
        <v>209</v>
      </c>
      <c r="Y2" s="130" t="s">
        <v>174</v>
      </c>
      <c r="Z2" s="144">
        <f ca="1">OFFSET(YTP!$E$72,0,W2-1,1,1)</f>
        <v>19</v>
      </c>
      <c r="AA2" s="131" t="s">
        <v>176</v>
      </c>
      <c r="AB2" s="309">
        <f>SUM(W19:W39,AA19:AA39,AD19:AD39,AH19:AH39,AF19:AF39)</f>
        <v>0</v>
      </c>
      <c r="AC2" s="724" t="s">
        <v>188</v>
      </c>
      <c r="AD2" s="727" t="str">
        <f ca="1">OFFSET(YTP!$E$9,0,W2-1,1,1)</f>
        <v>Intershoot</v>
      </c>
      <c r="AE2" s="485" t="str">
        <f>Score_1_label</f>
        <v>Series 1</v>
      </c>
      <c r="AF2" s="428"/>
      <c r="AG2" s="485" t="str">
        <f>Score_8_label</f>
        <v>Kneeling</v>
      </c>
      <c r="AH2" s="429"/>
      <c r="BG2" s="605" t="s">
        <v>197</v>
      </c>
      <c r="BH2" s="601" t="s">
        <v>72</v>
      </c>
      <c r="BI2" s="458" t="s">
        <v>393</v>
      </c>
    </row>
    <row r="3" spans="1:61" ht="16.5" thickBot="1" x14ac:dyDescent="0.25">
      <c r="A3" s="690"/>
      <c r="B3" s="690"/>
      <c r="C3" s="690"/>
      <c r="D3" s="63" t="s">
        <v>34</v>
      </c>
      <c r="E3" s="374">
        <f>YTP_Start_Date+7*(E2-1)</f>
        <v>44585</v>
      </c>
      <c r="F3" s="382">
        <f ca="1">OFFSET(YTP!$E$14,0,E2-1,1,1)</f>
        <v>3</v>
      </c>
      <c r="G3" s="377" t="s">
        <v>158</v>
      </c>
      <c r="H3" s="129">
        <f>SUM(D15:D35,H15:H35)</f>
        <v>0</v>
      </c>
      <c r="I3" s="128" t="s">
        <v>159</v>
      </c>
      <c r="J3" s="310">
        <f>SUM(F19:F39,J19:J39)</f>
        <v>0</v>
      </c>
      <c r="K3" s="725"/>
      <c r="L3" s="728"/>
      <c r="M3" s="486" t="str">
        <f>Score_2_label</f>
        <v>Series 2</v>
      </c>
      <c r="N3" s="431"/>
      <c r="O3" s="486" t="str">
        <f>Score_9_label</f>
        <v>Prone</v>
      </c>
      <c r="P3" s="432"/>
      <c r="S3" s="690"/>
      <c r="T3" s="690"/>
      <c r="U3" s="690"/>
      <c r="V3" s="63" t="s">
        <v>34</v>
      </c>
      <c r="W3" s="136">
        <f>YTP_Start_Date+7*(W2-1)</f>
        <v>44592</v>
      </c>
      <c r="X3" s="382">
        <f ca="1">OFFSET(YTP!$E$14,0,W2-1,1,1)</f>
        <v>6</v>
      </c>
      <c r="Y3" s="132" t="s">
        <v>158</v>
      </c>
      <c r="Z3" s="129">
        <f>SUM(V15:V35,Z15:Z35)</f>
        <v>0</v>
      </c>
      <c r="AA3" s="128" t="s">
        <v>159</v>
      </c>
      <c r="AB3" s="310">
        <f>SUM(X19:X39,AB19:AB39)</f>
        <v>0</v>
      </c>
      <c r="AC3" s="725"/>
      <c r="AD3" s="728"/>
      <c r="AE3" s="486" t="str">
        <f>Score_2_label</f>
        <v>Series 2</v>
      </c>
      <c r="AF3" s="431"/>
      <c r="AG3" s="486" t="str">
        <f>Score_9_label</f>
        <v>Prone</v>
      </c>
      <c r="AH3" s="432"/>
      <c r="BG3" s="604" t="s">
        <v>13</v>
      </c>
      <c r="BH3" s="602" t="s">
        <v>73</v>
      </c>
      <c r="BI3" s="29" t="s">
        <v>394</v>
      </c>
    </row>
    <row r="4" spans="1:61" ht="12.75" customHeight="1" thickBot="1" x14ac:dyDescent="0.25">
      <c r="A4" s="690"/>
      <c r="B4" s="690"/>
      <c r="C4" s="690"/>
      <c r="D4" s="64" t="s">
        <v>35</v>
      </c>
      <c r="E4" s="375" t="str">
        <f ca="1">IF(OFFSET(YTP!$E$6,0,E2-1,1,1)="",'MP 9-12'!W45,IF(OFFSET(YTP!$E$6,0,E2-1,1,1)="General","General",IF(OFFSET(YTP!$E$6,0,E2-1,1,1)="Specific","Specific",IF(OFFSET(YTP!$E$6,0,E2-1,1,1)="Pre-Competition","Pre-Comp",IF(OFFSET(YTP!$E$6,0,E2-1,1,1)="Regular","Reg. Comp",IF(OFFSET(YTP!$E$6,0,E2-1,1,1)="Major","Major Comp",IF(OFFSET(YTP!$E$6,0,E2-1,1,1)="Taper","Taper","Transition")))))))</f>
        <v>Reg. Comp</v>
      </c>
      <c r="F4" s="379" t="s">
        <v>215</v>
      </c>
      <c r="G4" s="377" t="s">
        <v>177</v>
      </c>
      <c r="H4" s="129">
        <f ca="1">OFFSET(YTP!$E$74,0,E2-1,1,1)</f>
        <v>0</v>
      </c>
      <c r="I4" s="128" t="s">
        <v>178</v>
      </c>
      <c r="J4" s="310" t="e">
        <f>AVERAGEA(Q19:Q39)</f>
        <v>#DIV/0!</v>
      </c>
      <c r="K4" s="725"/>
      <c r="L4" s="728"/>
      <c r="M4" s="486" t="str">
        <f>Score_3_label</f>
        <v>Series 3</v>
      </c>
      <c r="N4" s="431"/>
      <c r="O4" s="486" t="str">
        <f>Score_10_label</f>
        <v>Standing</v>
      </c>
      <c r="P4" s="432"/>
      <c r="S4" s="690"/>
      <c r="T4" s="690"/>
      <c r="U4" s="690"/>
      <c r="V4" s="64" t="s">
        <v>35</v>
      </c>
      <c r="W4" s="140" t="str">
        <f ca="1">IF(OFFSET(YTP!$E$6,0,W2-1,1,1)="",E4,IF(OFFSET(YTP!$E$6,0,W2-1,1,1)="General","General",IF(OFFSET(YTP!$E$6,0,W2-1,1,1)="Specific","Specific",IF(OFFSET(YTP!$E$6,0,W2-1,1,1)="Pre-Competition","Pre-Comp",IF(OFFSET(YTP!$E$6,0,W2-1,1,1)="Regular","Reg. Comp",IF(OFFSET(YTP!$E$6,0,W2-1,1,1)="Major","Major Comp",IF(OFFSET(YTP!$E$6,0,W2-1,1,1)="Taper","Taper","Transition")))))))</f>
        <v>Reg. Comp</v>
      </c>
      <c r="X4" s="379" t="s">
        <v>215</v>
      </c>
      <c r="Y4" s="132" t="s">
        <v>177</v>
      </c>
      <c r="Z4" s="129">
        <f ca="1">OFFSET(YTP!$E$74,0,W2-1,1,1)</f>
        <v>50</v>
      </c>
      <c r="AA4" s="128" t="s">
        <v>178</v>
      </c>
      <c r="AB4" s="310" t="e">
        <f>AVERAGEA(AI19:AI39)</f>
        <v>#DIV/0!</v>
      </c>
      <c r="AC4" s="725"/>
      <c r="AD4" s="728"/>
      <c r="AE4" s="486" t="str">
        <f>Score_3_label</f>
        <v>Series 3</v>
      </c>
      <c r="AF4" s="431"/>
      <c r="AG4" s="486" t="str">
        <f>Score_10_label</f>
        <v>Standing</v>
      </c>
      <c r="AH4" s="432"/>
      <c r="BG4" s="603" t="s">
        <v>71</v>
      </c>
      <c r="BH4" s="600" t="s">
        <v>152</v>
      </c>
      <c r="BI4" s="27" t="s">
        <v>395</v>
      </c>
    </row>
    <row r="5" spans="1:61" ht="12.75" customHeight="1" thickBot="1" x14ac:dyDescent="0.25">
      <c r="A5" s="99"/>
      <c r="B5" s="99"/>
      <c r="C5" s="143"/>
      <c r="D5" s="143"/>
      <c r="E5" s="143"/>
      <c r="F5" s="383">
        <f ca="1">OFFSET(YTP!$E$15,0,E2-1,1,1)</f>
        <v>4</v>
      </c>
      <c r="G5" s="378" t="s">
        <v>175</v>
      </c>
      <c r="H5" s="135">
        <f ca="1">OFFSET(YTP!$E$75,0,E2-1,1,1)</f>
        <v>0</v>
      </c>
      <c r="I5" s="134" t="s">
        <v>151</v>
      </c>
      <c r="J5" s="311" t="e">
        <f>((100*J2/YTP!$E$66)/7.5)*(J4/10)</f>
        <v>#DIV/0!</v>
      </c>
      <c r="K5" s="725"/>
      <c r="L5" s="728"/>
      <c r="M5" s="486" t="str">
        <f>Score_4_label</f>
        <v>Series 4</v>
      </c>
      <c r="N5" s="431"/>
      <c r="O5" s="486" t="str">
        <f>Score_11_label</f>
        <v>Qualifier</v>
      </c>
      <c r="P5" s="432"/>
      <c r="S5" s="99"/>
      <c r="T5" s="99"/>
      <c r="U5" s="143"/>
      <c r="V5" s="143"/>
      <c r="W5" s="143"/>
      <c r="X5" s="383">
        <f ca="1">OFFSET(YTP!$E$15,0,W2-1,1,1)</f>
        <v>3</v>
      </c>
      <c r="Y5" s="133" t="s">
        <v>175</v>
      </c>
      <c r="Z5" s="135">
        <f ca="1">OFFSET(YTP!$E$75,0,W2-1,1,1)</f>
        <v>66.666666666666671</v>
      </c>
      <c r="AA5" s="134" t="s">
        <v>151</v>
      </c>
      <c r="AB5" s="311" t="e">
        <f>((100*AB2/YTP!$E$66)/7.5)*(AB4/10)</f>
        <v>#DIV/0!</v>
      </c>
      <c r="AC5" s="725"/>
      <c r="AD5" s="728"/>
      <c r="AE5" s="486" t="str">
        <f>Score_4_label</f>
        <v>Series 4</v>
      </c>
      <c r="AF5" s="431"/>
      <c r="AG5" s="486" t="str">
        <f>Score_11_label</f>
        <v>Qualifier</v>
      </c>
      <c r="AH5" s="432"/>
      <c r="BG5" s="27"/>
      <c r="BH5" s="606" t="s">
        <v>231</v>
      </c>
      <c r="BI5" s="27" t="s">
        <v>396</v>
      </c>
    </row>
    <row r="6" spans="1:61" s="27" customFormat="1" ht="12.75" customHeight="1" x14ac:dyDescent="0.2">
      <c r="A6" s="99"/>
      <c r="B6" s="99"/>
      <c r="C6" s="143"/>
      <c r="D6" s="143"/>
      <c r="E6" s="143"/>
      <c r="F6" s="103"/>
      <c r="G6" s="99"/>
      <c r="H6" s="102"/>
      <c r="I6" s="99"/>
      <c r="J6" s="102"/>
      <c r="K6" s="725"/>
      <c r="L6" s="728"/>
      <c r="M6" s="486" t="str">
        <f>Score_5_label</f>
        <v>Series 5</v>
      </c>
      <c r="N6" s="431"/>
      <c r="O6" s="486">
        <f>Score_12_label</f>
        <v>0</v>
      </c>
      <c r="P6" s="432"/>
      <c r="Q6" s="401"/>
      <c r="S6" s="99"/>
      <c r="T6" s="99"/>
      <c r="U6" s="143"/>
      <c r="V6" s="143"/>
      <c r="W6" s="143"/>
      <c r="X6" s="103"/>
      <c r="Y6" s="99"/>
      <c r="Z6" s="102"/>
      <c r="AA6" s="99"/>
      <c r="AB6" s="102"/>
      <c r="AC6" s="725"/>
      <c r="AD6" s="728"/>
      <c r="AE6" s="486" t="str">
        <f>Score_5_label</f>
        <v>Series 5</v>
      </c>
      <c r="AF6" s="431"/>
      <c r="AG6" s="486">
        <f>Score_12_label</f>
        <v>0</v>
      </c>
      <c r="AH6" s="432"/>
      <c r="BG6" s="121"/>
      <c r="BH6" s="176" t="s">
        <v>107</v>
      </c>
      <c r="BI6" s="121" t="s">
        <v>397</v>
      </c>
    </row>
    <row r="7" spans="1:61" s="27" customFormat="1" ht="12.75" customHeight="1" x14ac:dyDescent="0.2">
      <c r="A7" s="99"/>
      <c r="B7" s="99"/>
      <c r="C7" s="143"/>
      <c r="D7" s="143"/>
      <c r="E7" s="143"/>
      <c r="F7" s="103"/>
      <c r="G7" s="99"/>
      <c r="H7" s="102"/>
      <c r="I7" s="99"/>
      <c r="J7" s="102"/>
      <c r="K7" s="725"/>
      <c r="L7" s="728"/>
      <c r="M7" s="486" t="str">
        <f>Score_6_label</f>
        <v>Series 6</v>
      </c>
      <c r="N7" s="431"/>
      <c r="O7" s="486">
        <f>Score_13_label</f>
        <v>0</v>
      </c>
      <c r="P7" s="432"/>
      <c r="Q7" s="401"/>
      <c r="S7" s="99"/>
      <c r="T7" s="99"/>
      <c r="U7" s="143"/>
      <c r="V7" s="143"/>
      <c r="W7" s="143"/>
      <c r="X7" s="103"/>
      <c r="Y7" s="99"/>
      <c r="Z7" s="102"/>
      <c r="AA7" s="99"/>
      <c r="AB7" s="102"/>
      <c r="AC7" s="725"/>
      <c r="AD7" s="728"/>
      <c r="AE7" s="486" t="str">
        <f>Score_6_label</f>
        <v>Series 6</v>
      </c>
      <c r="AF7" s="431"/>
      <c r="AG7" s="486">
        <f>Score_13_label</f>
        <v>0</v>
      </c>
      <c r="AH7" s="432"/>
      <c r="BH7" s="607" t="s">
        <v>162</v>
      </c>
      <c r="BI7" s="27" t="s">
        <v>398</v>
      </c>
    </row>
    <row r="8" spans="1:61" s="27" customFormat="1" ht="12.75" customHeight="1" thickBot="1" x14ac:dyDescent="0.25">
      <c r="A8" s="99"/>
      <c r="B8" s="99"/>
      <c r="C8" s="143"/>
      <c r="D8" s="143"/>
      <c r="E8" s="143"/>
      <c r="F8" s="103"/>
      <c r="G8" s="99"/>
      <c r="H8" s="102"/>
      <c r="I8" s="99"/>
      <c r="J8" s="102"/>
      <c r="K8" s="726"/>
      <c r="L8" s="729"/>
      <c r="M8" s="487" t="str">
        <f>Score_7_label</f>
        <v>Qualifier</v>
      </c>
      <c r="N8" s="434"/>
      <c r="O8" s="487">
        <f>Score_14_label</f>
        <v>0</v>
      </c>
      <c r="P8" s="435"/>
      <c r="Q8" s="401"/>
      <c r="S8" s="99"/>
      <c r="T8" s="99"/>
      <c r="U8" s="143"/>
      <c r="V8" s="143"/>
      <c r="W8" s="143"/>
      <c r="X8" s="103"/>
      <c r="Y8" s="99"/>
      <c r="Z8" s="102"/>
      <c r="AA8" s="99"/>
      <c r="AB8" s="102"/>
      <c r="AC8" s="726"/>
      <c r="AD8" s="729"/>
      <c r="AE8" s="487" t="str">
        <f>Score_7_label</f>
        <v>Qualifier</v>
      </c>
      <c r="AF8" s="434"/>
      <c r="AG8" s="487">
        <f>Score_14_label</f>
        <v>0</v>
      </c>
      <c r="AH8" s="435"/>
      <c r="BI8" s="27" t="s">
        <v>410</v>
      </c>
    </row>
    <row r="9" spans="1:61" ht="13.5" thickBot="1" x14ac:dyDescent="0.25">
      <c r="A9" s="1"/>
      <c r="B9" s="1"/>
      <c r="C9" s="1"/>
      <c r="D9" s="1"/>
      <c r="E9" s="1"/>
      <c r="F9" s="1"/>
      <c r="K9" s="1"/>
      <c r="L9" s="1"/>
      <c r="M9" s="13"/>
      <c r="N9" s="91"/>
      <c r="O9" s="13"/>
      <c r="P9" s="91"/>
      <c r="Q9" s="27"/>
      <c r="R9" s="1"/>
      <c r="S9" s="1"/>
      <c r="T9" s="1"/>
      <c r="U9" s="1"/>
      <c r="V9" s="1"/>
      <c r="W9" s="1"/>
      <c r="X9" s="1"/>
      <c r="AC9" s="1"/>
      <c r="AD9" s="1"/>
      <c r="AE9" s="13"/>
      <c r="AF9" s="91"/>
      <c r="AG9" s="27"/>
      <c r="BG9" s="27"/>
      <c r="BH9" s="27"/>
      <c r="BI9" s="27" t="s">
        <v>411</v>
      </c>
    </row>
    <row r="10" spans="1:61" ht="13.5" thickBot="1" x14ac:dyDescent="0.25">
      <c r="A10" s="748" t="s">
        <v>66</v>
      </c>
      <c r="B10" s="749"/>
      <c r="C10" s="768" t="s">
        <v>150</v>
      </c>
      <c r="D10" s="754"/>
      <c r="E10" s="754"/>
      <c r="F10" s="754"/>
      <c r="G10" s="754"/>
      <c r="H10" s="754"/>
      <c r="I10" s="754"/>
      <c r="J10" s="754"/>
      <c r="K10" s="754"/>
      <c r="L10" s="754"/>
      <c r="M10" s="754"/>
      <c r="N10" s="754"/>
      <c r="O10" s="754"/>
      <c r="P10" s="754"/>
      <c r="Q10" s="755"/>
      <c r="S10" s="748" t="s">
        <v>66</v>
      </c>
      <c r="T10" s="749"/>
      <c r="U10" s="768" t="s">
        <v>150</v>
      </c>
      <c r="V10" s="754"/>
      <c r="W10" s="754"/>
      <c r="X10" s="754"/>
      <c r="Y10" s="754"/>
      <c r="Z10" s="754"/>
      <c r="AA10" s="754"/>
      <c r="AB10" s="754"/>
      <c r="AC10" s="754"/>
      <c r="AD10" s="754"/>
      <c r="AE10" s="754"/>
      <c r="AF10" s="754"/>
      <c r="AG10" s="754"/>
      <c r="AH10" s="754"/>
      <c r="AI10" s="755"/>
      <c r="BG10" s="27"/>
      <c r="BH10" s="27"/>
      <c r="BI10" s="27" t="s">
        <v>412</v>
      </c>
    </row>
    <row r="11" spans="1:61" x14ac:dyDescent="0.2">
      <c r="A11" s="750"/>
      <c r="B11" s="751"/>
      <c r="C11" s="145" t="s">
        <v>5</v>
      </c>
      <c r="D11" s="759" t="s">
        <v>484</v>
      </c>
      <c r="E11" s="760"/>
      <c r="F11" s="760"/>
      <c r="G11" s="760"/>
      <c r="H11" s="760"/>
      <c r="I11" s="760"/>
      <c r="J11" s="760"/>
      <c r="K11" s="760"/>
      <c r="L11" s="760"/>
      <c r="M11" s="760"/>
      <c r="N11" s="760"/>
      <c r="O11" s="760"/>
      <c r="P11" s="760"/>
      <c r="Q11" s="761"/>
      <c r="S11" s="750"/>
      <c r="T11" s="751"/>
      <c r="U11" s="145" t="s">
        <v>5</v>
      </c>
      <c r="V11" s="759" t="s">
        <v>483</v>
      </c>
      <c r="W11" s="760"/>
      <c r="X11" s="760"/>
      <c r="Y11" s="760"/>
      <c r="Z11" s="760"/>
      <c r="AA11" s="760"/>
      <c r="AB11" s="760"/>
      <c r="AC11" s="760"/>
      <c r="AD11" s="760"/>
      <c r="AE11" s="760"/>
      <c r="AF11" s="760"/>
      <c r="AG11" s="760"/>
      <c r="AH11" s="760"/>
      <c r="AI11" s="761"/>
      <c r="BG11" s="27"/>
      <c r="BH11" s="27"/>
      <c r="BI11" s="27" t="s">
        <v>413</v>
      </c>
    </row>
    <row r="12" spans="1:61" x14ac:dyDescent="0.2">
      <c r="A12" s="750"/>
      <c r="B12" s="751"/>
      <c r="C12" s="146" t="s">
        <v>4</v>
      </c>
      <c r="D12" s="756" t="s">
        <v>481</v>
      </c>
      <c r="E12" s="757"/>
      <c r="F12" s="757"/>
      <c r="G12" s="757"/>
      <c r="H12" s="757"/>
      <c r="I12" s="757"/>
      <c r="J12" s="757"/>
      <c r="K12" s="757"/>
      <c r="L12" s="757"/>
      <c r="M12" s="757"/>
      <c r="N12" s="757"/>
      <c r="O12" s="757"/>
      <c r="P12" s="757"/>
      <c r="Q12" s="758"/>
      <c r="S12" s="750"/>
      <c r="T12" s="751"/>
      <c r="U12" s="146" t="s">
        <v>4</v>
      </c>
      <c r="V12" s="756" t="s">
        <v>502</v>
      </c>
      <c r="W12" s="757"/>
      <c r="X12" s="757"/>
      <c r="Y12" s="757"/>
      <c r="Z12" s="757"/>
      <c r="AA12" s="757"/>
      <c r="AB12" s="757"/>
      <c r="AC12" s="757"/>
      <c r="AD12" s="757"/>
      <c r="AE12" s="757"/>
      <c r="AF12" s="757"/>
      <c r="AG12" s="757"/>
      <c r="AH12" s="757"/>
      <c r="AI12" s="758"/>
      <c r="BG12" s="27"/>
      <c r="BH12" s="27"/>
      <c r="BI12" s="27" t="s">
        <v>414</v>
      </c>
    </row>
    <row r="13" spans="1:61" x14ac:dyDescent="0.2">
      <c r="A13" s="750"/>
      <c r="B13" s="751"/>
      <c r="C13" s="146" t="s">
        <v>3</v>
      </c>
      <c r="D13" s="756" t="s">
        <v>488</v>
      </c>
      <c r="E13" s="757"/>
      <c r="F13" s="757"/>
      <c r="G13" s="757"/>
      <c r="H13" s="757"/>
      <c r="I13" s="757"/>
      <c r="J13" s="757"/>
      <c r="K13" s="757"/>
      <c r="L13" s="757"/>
      <c r="M13" s="757"/>
      <c r="N13" s="757"/>
      <c r="O13" s="757"/>
      <c r="P13" s="757"/>
      <c r="Q13" s="758"/>
      <c r="S13" s="750"/>
      <c r="T13" s="751"/>
      <c r="U13" s="146" t="s">
        <v>3</v>
      </c>
      <c r="V13" s="756" t="s">
        <v>489</v>
      </c>
      <c r="W13" s="757"/>
      <c r="X13" s="757"/>
      <c r="Y13" s="757"/>
      <c r="Z13" s="757"/>
      <c r="AA13" s="757"/>
      <c r="AB13" s="757"/>
      <c r="AC13" s="757"/>
      <c r="AD13" s="757"/>
      <c r="AE13" s="757"/>
      <c r="AF13" s="757"/>
      <c r="AG13" s="757"/>
      <c r="AH13" s="757"/>
      <c r="AI13" s="758"/>
      <c r="BG13" s="27"/>
      <c r="BH13" s="27"/>
      <c r="BI13" s="27" t="s">
        <v>415</v>
      </c>
    </row>
    <row r="14" spans="1:61" x14ac:dyDescent="0.2">
      <c r="A14" s="750"/>
      <c r="B14" s="751"/>
      <c r="C14" s="147" t="s">
        <v>6</v>
      </c>
      <c r="D14" s="756" t="s">
        <v>478</v>
      </c>
      <c r="E14" s="757"/>
      <c r="F14" s="757"/>
      <c r="G14" s="757"/>
      <c r="H14" s="757"/>
      <c r="I14" s="757"/>
      <c r="J14" s="757"/>
      <c r="K14" s="757"/>
      <c r="L14" s="757"/>
      <c r="M14" s="757"/>
      <c r="N14" s="757"/>
      <c r="O14" s="757"/>
      <c r="P14" s="757"/>
      <c r="Q14" s="758"/>
      <c r="S14" s="750"/>
      <c r="T14" s="751"/>
      <c r="U14" s="147" t="s">
        <v>6</v>
      </c>
      <c r="V14" s="756" t="s">
        <v>485</v>
      </c>
      <c r="W14" s="757"/>
      <c r="X14" s="757"/>
      <c r="Y14" s="757"/>
      <c r="Z14" s="757"/>
      <c r="AA14" s="757"/>
      <c r="AB14" s="757"/>
      <c r="AC14" s="757"/>
      <c r="AD14" s="757"/>
      <c r="AE14" s="757"/>
      <c r="AF14" s="757"/>
      <c r="AG14" s="757"/>
      <c r="AH14" s="757"/>
      <c r="AI14" s="758"/>
      <c r="BG14" s="27"/>
      <c r="BH14" s="27"/>
      <c r="BI14" s="27" t="s">
        <v>399</v>
      </c>
    </row>
    <row r="15" spans="1:61" ht="13.5" thickBot="1" x14ac:dyDescent="0.25">
      <c r="A15" s="752"/>
      <c r="B15" s="753"/>
      <c r="C15" s="148" t="s">
        <v>37</v>
      </c>
      <c r="D15" s="735" t="s">
        <v>482</v>
      </c>
      <c r="E15" s="736"/>
      <c r="F15" s="736"/>
      <c r="G15" s="736"/>
      <c r="H15" s="736"/>
      <c r="I15" s="736"/>
      <c r="J15" s="736"/>
      <c r="K15" s="736"/>
      <c r="L15" s="736"/>
      <c r="M15" s="736"/>
      <c r="N15" s="736"/>
      <c r="O15" s="736"/>
      <c r="P15" s="736"/>
      <c r="Q15" s="737"/>
      <c r="S15" s="752"/>
      <c r="T15" s="753"/>
      <c r="U15" s="148" t="s">
        <v>37</v>
      </c>
      <c r="V15" s="735" t="s">
        <v>486</v>
      </c>
      <c r="W15" s="736"/>
      <c r="X15" s="736"/>
      <c r="Y15" s="736"/>
      <c r="Z15" s="736"/>
      <c r="AA15" s="736"/>
      <c r="AB15" s="736"/>
      <c r="AC15" s="736"/>
      <c r="AD15" s="736"/>
      <c r="AE15" s="736"/>
      <c r="AF15" s="736"/>
      <c r="AG15" s="736"/>
      <c r="AH15" s="736"/>
      <c r="AI15" s="737"/>
      <c r="BG15" s="27"/>
      <c r="BH15" s="27"/>
      <c r="BI15" s="27" t="s">
        <v>400</v>
      </c>
    </row>
    <row r="16" spans="1:61" ht="13.5" thickBot="1" x14ac:dyDescent="0.25">
      <c r="A16" s="1"/>
      <c r="B16" s="1"/>
      <c r="C16" s="1"/>
      <c r="D16" s="1"/>
      <c r="E16" s="1"/>
      <c r="F16" s="1"/>
      <c r="G16" s="1"/>
      <c r="H16" s="1"/>
      <c r="I16" s="1"/>
      <c r="J16" s="1"/>
      <c r="K16" s="1"/>
      <c r="L16" s="1"/>
      <c r="M16" s="1"/>
      <c r="N16" s="13"/>
      <c r="O16" s="1"/>
      <c r="P16" s="13"/>
      <c r="Q16" s="114"/>
      <c r="S16" s="1"/>
      <c r="T16" s="1"/>
      <c r="U16" s="1"/>
      <c r="V16" s="1"/>
      <c r="W16" s="1"/>
      <c r="X16" s="1"/>
      <c r="Y16" s="1"/>
      <c r="Z16" s="1"/>
      <c r="AA16" s="1"/>
      <c r="AB16" s="1"/>
      <c r="AC16" s="1"/>
      <c r="AD16" s="1"/>
      <c r="AE16" s="1"/>
      <c r="AF16" s="13"/>
      <c r="AG16" s="114"/>
      <c r="BG16" s="27"/>
      <c r="BH16" s="27"/>
      <c r="BI16" s="27" t="s">
        <v>401</v>
      </c>
    </row>
    <row r="17" spans="1:61" ht="12" customHeight="1" thickBot="1" x14ac:dyDescent="0.25">
      <c r="A17" s="738"/>
      <c r="B17" s="739"/>
      <c r="C17" s="742" t="s">
        <v>5</v>
      </c>
      <c r="D17" s="743"/>
      <c r="E17" s="744"/>
      <c r="F17" s="745"/>
      <c r="G17" s="742" t="s">
        <v>4</v>
      </c>
      <c r="H17" s="743"/>
      <c r="I17" s="744"/>
      <c r="J17" s="745"/>
      <c r="K17" s="730" t="s">
        <v>3</v>
      </c>
      <c r="L17" s="731"/>
      <c r="M17" s="730" t="s">
        <v>6</v>
      </c>
      <c r="N17" s="731"/>
      <c r="O17" s="730" t="s">
        <v>171</v>
      </c>
      <c r="P17" s="731"/>
      <c r="Q17" s="746" t="s">
        <v>156</v>
      </c>
      <c r="R17" s="296" t="s">
        <v>104</v>
      </c>
      <c r="S17" s="738"/>
      <c r="T17" s="739"/>
      <c r="U17" s="742" t="s">
        <v>5</v>
      </c>
      <c r="V17" s="743"/>
      <c r="W17" s="744"/>
      <c r="X17" s="745"/>
      <c r="Y17" s="742" t="s">
        <v>4</v>
      </c>
      <c r="Z17" s="743"/>
      <c r="AA17" s="744"/>
      <c r="AB17" s="745"/>
      <c r="AC17" s="730" t="s">
        <v>3</v>
      </c>
      <c r="AD17" s="731"/>
      <c r="AE17" s="730" t="s">
        <v>6</v>
      </c>
      <c r="AF17" s="731"/>
      <c r="AG17" s="730" t="s">
        <v>171</v>
      </c>
      <c r="AH17" s="731"/>
      <c r="AI17" s="746" t="s">
        <v>173</v>
      </c>
      <c r="BG17" s="27"/>
      <c r="BH17" s="27"/>
      <c r="BI17" s="27" t="s">
        <v>402</v>
      </c>
    </row>
    <row r="18" spans="1:61" ht="26.1" customHeight="1" thickBot="1" x14ac:dyDescent="0.25">
      <c r="A18" s="740"/>
      <c r="B18" s="741"/>
      <c r="C18" s="291" t="s">
        <v>154</v>
      </c>
      <c r="D18" s="295" t="s">
        <v>157</v>
      </c>
      <c r="E18" s="292" t="s">
        <v>155</v>
      </c>
      <c r="F18" s="295" t="s">
        <v>157</v>
      </c>
      <c r="G18" s="291" t="s">
        <v>154</v>
      </c>
      <c r="H18" s="293" t="s">
        <v>157</v>
      </c>
      <c r="I18" s="292" t="s">
        <v>155</v>
      </c>
      <c r="J18" s="295" t="s">
        <v>157</v>
      </c>
      <c r="K18" s="291" t="s">
        <v>154</v>
      </c>
      <c r="L18" s="294" t="s">
        <v>155</v>
      </c>
      <c r="M18" s="291" t="s">
        <v>154</v>
      </c>
      <c r="N18" s="294" t="s">
        <v>155</v>
      </c>
      <c r="O18" s="291" t="s">
        <v>154</v>
      </c>
      <c r="P18" s="294" t="s">
        <v>155</v>
      </c>
      <c r="Q18" s="747"/>
      <c r="R18" s="296"/>
      <c r="S18" s="740"/>
      <c r="T18" s="741"/>
      <c r="U18" s="291" t="s">
        <v>154</v>
      </c>
      <c r="V18" s="295" t="s">
        <v>157</v>
      </c>
      <c r="W18" s="292" t="s">
        <v>155</v>
      </c>
      <c r="X18" s="295" t="s">
        <v>157</v>
      </c>
      <c r="Y18" s="291" t="s">
        <v>154</v>
      </c>
      <c r="Z18" s="293" t="s">
        <v>157</v>
      </c>
      <c r="AA18" s="292" t="s">
        <v>155</v>
      </c>
      <c r="AB18" s="295" t="s">
        <v>157</v>
      </c>
      <c r="AC18" s="291" t="s">
        <v>154</v>
      </c>
      <c r="AD18" s="294" t="s">
        <v>155</v>
      </c>
      <c r="AE18" s="291" t="s">
        <v>154</v>
      </c>
      <c r="AF18" s="294" t="s">
        <v>155</v>
      </c>
      <c r="AG18" s="291" t="s">
        <v>154</v>
      </c>
      <c r="AH18" s="294" t="s">
        <v>155</v>
      </c>
      <c r="AI18" s="747"/>
      <c r="BG18" s="458"/>
      <c r="BH18" s="458"/>
      <c r="BI18" s="27" t="s">
        <v>403</v>
      </c>
    </row>
    <row r="19" spans="1:61" ht="12.75" customHeight="1" x14ac:dyDescent="0.2">
      <c r="A19" s="732" t="s">
        <v>15</v>
      </c>
      <c r="B19" s="423" t="str">
        <f>'MP 1-4'!B19</f>
        <v>Mor</v>
      </c>
      <c r="C19" s="278"/>
      <c r="D19" s="285"/>
      <c r="E19" s="303"/>
      <c r="F19" s="304"/>
      <c r="G19" s="279"/>
      <c r="H19" s="288"/>
      <c r="I19" s="303"/>
      <c r="J19" s="304"/>
      <c r="K19" s="278"/>
      <c r="L19" s="297"/>
      <c r="M19" s="278"/>
      <c r="N19" s="297"/>
      <c r="O19" s="278"/>
      <c r="P19" s="297"/>
      <c r="Q19" s="298"/>
      <c r="S19" s="732" t="s">
        <v>15</v>
      </c>
      <c r="T19" s="423" t="str">
        <f>$B$19</f>
        <v>Mor</v>
      </c>
      <c r="U19" s="278"/>
      <c r="V19" s="285"/>
      <c r="W19" s="303"/>
      <c r="X19" s="304"/>
      <c r="Y19" s="279"/>
      <c r="Z19" s="288"/>
      <c r="AA19" s="303"/>
      <c r="AB19" s="304"/>
      <c r="AC19" s="278"/>
      <c r="AD19" s="297"/>
      <c r="AE19" s="278"/>
      <c r="AF19" s="297"/>
      <c r="AG19" s="278"/>
      <c r="AH19" s="297"/>
      <c r="AI19" s="298"/>
      <c r="BG19" s="458"/>
      <c r="BH19" s="458"/>
      <c r="BI19" s="27" t="s">
        <v>404</v>
      </c>
    </row>
    <row r="20" spans="1:61" ht="12.75" customHeight="1" x14ac:dyDescent="0.2">
      <c r="A20" s="733"/>
      <c r="B20" s="424" t="str">
        <f>'MP 1-4'!B20</f>
        <v>Aft</v>
      </c>
      <c r="C20" s="411"/>
      <c r="D20" s="412"/>
      <c r="E20" s="413"/>
      <c r="F20" s="414"/>
      <c r="G20" s="415"/>
      <c r="H20" s="416"/>
      <c r="I20" s="413"/>
      <c r="J20" s="414"/>
      <c r="K20" s="411"/>
      <c r="L20" s="417"/>
      <c r="M20" s="411"/>
      <c r="N20" s="417"/>
      <c r="O20" s="411"/>
      <c r="P20" s="417"/>
      <c r="Q20" s="418"/>
      <c r="S20" s="733"/>
      <c r="T20" s="424" t="str">
        <f>$B$20</f>
        <v>Aft</v>
      </c>
      <c r="U20" s="411"/>
      <c r="V20" s="412"/>
      <c r="W20" s="413"/>
      <c r="X20" s="414"/>
      <c r="Y20" s="415"/>
      <c r="Z20" s="416"/>
      <c r="AA20" s="413"/>
      <c r="AB20" s="414"/>
      <c r="AC20" s="411"/>
      <c r="AD20" s="417"/>
      <c r="AE20" s="411"/>
      <c r="AF20" s="417"/>
      <c r="AG20" s="411"/>
      <c r="AH20" s="417"/>
      <c r="AI20" s="418"/>
      <c r="BG20" s="458"/>
      <c r="BH20" s="458"/>
      <c r="BI20" s="27" t="s">
        <v>405</v>
      </c>
    </row>
    <row r="21" spans="1:61" ht="13.5" thickBot="1" x14ac:dyDescent="0.25">
      <c r="A21" s="734"/>
      <c r="B21" s="425" t="str">
        <f>'MP 1-4'!B21</f>
        <v>Evn</v>
      </c>
      <c r="C21" s="280"/>
      <c r="D21" s="286"/>
      <c r="E21" s="305"/>
      <c r="F21" s="306"/>
      <c r="G21" s="281"/>
      <c r="H21" s="289"/>
      <c r="I21" s="305"/>
      <c r="J21" s="306"/>
      <c r="K21" s="280"/>
      <c r="L21" s="299"/>
      <c r="M21" s="280"/>
      <c r="N21" s="299"/>
      <c r="O21" s="280"/>
      <c r="P21" s="299"/>
      <c r="Q21" s="300"/>
      <c r="S21" s="734"/>
      <c r="T21" s="425" t="str">
        <f>$B$21</f>
        <v>Evn</v>
      </c>
      <c r="U21" s="280"/>
      <c r="V21" s="286"/>
      <c r="W21" s="305"/>
      <c r="X21" s="306"/>
      <c r="Y21" s="281"/>
      <c r="Z21" s="289"/>
      <c r="AA21" s="305"/>
      <c r="AB21" s="306"/>
      <c r="AC21" s="280"/>
      <c r="AD21" s="299"/>
      <c r="AE21" s="280"/>
      <c r="AF21" s="299"/>
      <c r="AG21" s="280"/>
      <c r="AH21" s="299"/>
      <c r="AI21" s="300"/>
      <c r="BG21" s="458"/>
      <c r="BH21" s="458"/>
      <c r="BI21" s="27" t="s">
        <v>406</v>
      </c>
    </row>
    <row r="22" spans="1:61" x14ac:dyDescent="0.2">
      <c r="A22" s="732" t="s">
        <v>40</v>
      </c>
      <c r="B22" s="423" t="str">
        <f>$B$19</f>
        <v>Mor</v>
      </c>
      <c r="C22" s="278"/>
      <c r="D22" s="285"/>
      <c r="E22" s="303"/>
      <c r="F22" s="304"/>
      <c r="G22" s="279"/>
      <c r="H22" s="288"/>
      <c r="I22" s="303"/>
      <c r="J22" s="304"/>
      <c r="K22" s="278"/>
      <c r="L22" s="297"/>
      <c r="M22" s="278"/>
      <c r="N22" s="297"/>
      <c r="O22" s="278"/>
      <c r="P22" s="297"/>
      <c r="Q22" s="298"/>
      <c r="S22" s="732" t="s">
        <v>40</v>
      </c>
      <c r="T22" s="423" t="str">
        <f>$B$19</f>
        <v>Mor</v>
      </c>
      <c r="U22" s="278"/>
      <c r="V22" s="285"/>
      <c r="W22" s="303"/>
      <c r="X22" s="304"/>
      <c r="Y22" s="279"/>
      <c r="Z22" s="288"/>
      <c r="AA22" s="303"/>
      <c r="AB22" s="304"/>
      <c r="AC22" s="278"/>
      <c r="AD22" s="297"/>
      <c r="AE22" s="278"/>
      <c r="AF22" s="297"/>
      <c r="AG22" s="278"/>
      <c r="AH22" s="297"/>
      <c r="AI22" s="298"/>
      <c r="BG22" s="458"/>
      <c r="BH22" s="458"/>
      <c r="BI22" s="27" t="s">
        <v>407</v>
      </c>
    </row>
    <row r="23" spans="1:61" x14ac:dyDescent="0.2">
      <c r="A23" s="733"/>
      <c r="B23" s="424" t="str">
        <f>$B$20</f>
        <v>Aft</v>
      </c>
      <c r="C23" s="403"/>
      <c r="D23" s="404"/>
      <c r="E23" s="405"/>
      <c r="F23" s="406"/>
      <c r="G23" s="407"/>
      <c r="H23" s="408"/>
      <c r="I23" s="405"/>
      <c r="J23" s="406"/>
      <c r="K23" s="403"/>
      <c r="L23" s="409"/>
      <c r="M23" s="403"/>
      <c r="N23" s="409"/>
      <c r="O23" s="403"/>
      <c r="P23" s="409"/>
      <c r="Q23" s="410"/>
      <c r="S23" s="733"/>
      <c r="T23" s="424" t="str">
        <f>$B$20</f>
        <v>Aft</v>
      </c>
      <c r="U23" s="403"/>
      <c r="V23" s="404"/>
      <c r="W23" s="405"/>
      <c r="X23" s="406"/>
      <c r="Y23" s="407"/>
      <c r="Z23" s="408"/>
      <c r="AA23" s="405"/>
      <c r="AB23" s="406"/>
      <c r="AC23" s="403"/>
      <c r="AD23" s="409"/>
      <c r="AE23" s="403"/>
      <c r="AF23" s="409"/>
      <c r="AG23" s="411"/>
      <c r="AH23" s="409"/>
      <c r="AI23" s="410"/>
      <c r="BG23" s="458"/>
      <c r="BH23" s="458"/>
      <c r="BI23" s="27" t="s">
        <v>408</v>
      </c>
    </row>
    <row r="24" spans="1:61" ht="13.5" thickBot="1" x14ac:dyDescent="0.25">
      <c r="A24" s="734"/>
      <c r="B24" s="425" t="str">
        <f>$B$21</f>
        <v>Evn</v>
      </c>
      <c r="C24" s="282"/>
      <c r="D24" s="287"/>
      <c r="E24" s="307"/>
      <c r="F24" s="308"/>
      <c r="G24" s="283"/>
      <c r="H24" s="290"/>
      <c r="I24" s="307"/>
      <c r="J24" s="308"/>
      <c r="K24" s="282"/>
      <c r="L24" s="301"/>
      <c r="M24" s="282"/>
      <c r="N24" s="301"/>
      <c r="O24" s="282"/>
      <c r="P24" s="301"/>
      <c r="Q24" s="302"/>
      <c r="S24" s="734"/>
      <c r="T24" s="425" t="str">
        <f>$B$21</f>
        <v>Evn</v>
      </c>
      <c r="U24" s="282"/>
      <c r="V24" s="287"/>
      <c r="W24" s="307"/>
      <c r="X24" s="308"/>
      <c r="Y24" s="283"/>
      <c r="Z24" s="290"/>
      <c r="AA24" s="307"/>
      <c r="AB24" s="308"/>
      <c r="AC24" s="282"/>
      <c r="AD24" s="301"/>
      <c r="AE24" s="282"/>
      <c r="AF24" s="301"/>
      <c r="AG24" s="280"/>
      <c r="AH24" s="301"/>
      <c r="AI24" s="302"/>
      <c r="BG24" s="458"/>
      <c r="BH24" s="458"/>
      <c r="BI24" s="458" t="s">
        <v>409</v>
      </c>
    </row>
    <row r="25" spans="1:61" x14ac:dyDescent="0.2">
      <c r="A25" s="732" t="s">
        <v>41</v>
      </c>
      <c r="B25" s="423" t="str">
        <f>$B$19</f>
        <v>Mor</v>
      </c>
      <c r="C25" s="278"/>
      <c r="D25" s="285"/>
      <c r="E25" s="303"/>
      <c r="F25" s="304"/>
      <c r="G25" s="279"/>
      <c r="H25" s="288"/>
      <c r="I25" s="303"/>
      <c r="J25" s="304"/>
      <c r="K25" s="278"/>
      <c r="L25" s="297"/>
      <c r="M25" s="278"/>
      <c r="N25" s="297"/>
      <c r="O25" s="278"/>
      <c r="P25" s="297"/>
      <c r="Q25" s="298"/>
      <c r="S25" s="732" t="s">
        <v>41</v>
      </c>
      <c r="T25" s="423" t="str">
        <f>$B$19</f>
        <v>Mor</v>
      </c>
      <c r="U25" s="278"/>
      <c r="V25" s="285"/>
      <c r="W25" s="303"/>
      <c r="X25" s="304"/>
      <c r="Y25" s="279"/>
      <c r="Z25" s="288"/>
      <c r="AA25" s="303"/>
      <c r="AB25" s="304"/>
      <c r="AC25" s="278"/>
      <c r="AD25" s="297"/>
      <c r="AE25" s="278"/>
      <c r="AF25" s="297"/>
      <c r="AG25" s="278"/>
      <c r="AH25" s="297"/>
      <c r="AI25" s="298"/>
      <c r="BG25" s="458"/>
      <c r="BH25" s="458"/>
      <c r="BI25" s="458" t="s">
        <v>444</v>
      </c>
    </row>
    <row r="26" spans="1:61" x14ac:dyDescent="0.2">
      <c r="A26" s="733"/>
      <c r="B26" s="424" t="str">
        <f>$B$20</f>
        <v>Aft</v>
      </c>
      <c r="C26" s="403"/>
      <c r="D26" s="404"/>
      <c r="E26" s="405"/>
      <c r="F26" s="406"/>
      <c r="G26" s="407"/>
      <c r="H26" s="408"/>
      <c r="I26" s="405"/>
      <c r="J26" s="406"/>
      <c r="K26" s="403"/>
      <c r="L26" s="409"/>
      <c r="M26" s="403"/>
      <c r="N26" s="409"/>
      <c r="O26" s="403"/>
      <c r="P26" s="409"/>
      <c r="Q26" s="410"/>
      <c r="S26" s="733"/>
      <c r="T26" s="424" t="str">
        <f>$B$20</f>
        <v>Aft</v>
      </c>
      <c r="U26" s="403"/>
      <c r="V26" s="404"/>
      <c r="W26" s="405"/>
      <c r="X26" s="406"/>
      <c r="Y26" s="407"/>
      <c r="Z26" s="408"/>
      <c r="AA26" s="405"/>
      <c r="AB26" s="406"/>
      <c r="AC26" s="403"/>
      <c r="AD26" s="409"/>
      <c r="AE26" s="403"/>
      <c r="AF26" s="409"/>
      <c r="AG26" s="403"/>
      <c r="AH26" s="409"/>
      <c r="AI26" s="410"/>
      <c r="BG26" s="458"/>
      <c r="BH26" s="458"/>
      <c r="BI26" s="458" t="s">
        <v>107</v>
      </c>
    </row>
    <row r="27" spans="1:61" ht="13.5" thickBot="1" x14ac:dyDescent="0.25">
      <c r="A27" s="734"/>
      <c r="B27" s="425" t="str">
        <f>$B$21</f>
        <v>Evn</v>
      </c>
      <c r="C27" s="282"/>
      <c r="D27" s="287"/>
      <c r="E27" s="307"/>
      <c r="F27" s="308"/>
      <c r="G27" s="283"/>
      <c r="H27" s="290"/>
      <c r="I27" s="307"/>
      <c r="J27" s="308"/>
      <c r="K27" s="282"/>
      <c r="L27" s="301"/>
      <c r="M27" s="282"/>
      <c r="N27" s="301"/>
      <c r="O27" s="282"/>
      <c r="P27" s="301"/>
      <c r="Q27" s="302"/>
      <c r="S27" s="734"/>
      <c r="T27" s="425" t="str">
        <f>$B$21</f>
        <v>Evn</v>
      </c>
      <c r="U27" s="282"/>
      <c r="V27" s="287"/>
      <c r="W27" s="307"/>
      <c r="X27" s="308"/>
      <c r="Y27" s="283"/>
      <c r="Z27" s="290"/>
      <c r="AA27" s="307"/>
      <c r="AB27" s="308"/>
      <c r="AC27" s="282"/>
      <c r="AD27" s="301"/>
      <c r="AE27" s="282"/>
      <c r="AF27" s="301"/>
      <c r="AG27" s="282"/>
      <c r="AH27" s="301"/>
      <c r="AI27" s="302"/>
      <c r="BG27" s="458"/>
      <c r="BH27" s="458"/>
      <c r="BI27" s="458" t="s">
        <v>8</v>
      </c>
    </row>
    <row r="28" spans="1:61" x14ac:dyDescent="0.2">
      <c r="A28" s="732" t="s">
        <v>68</v>
      </c>
      <c r="B28" s="423" t="str">
        <f>$B$19</f>
        <v>Mor</v>
      </c>
      <c r="C28" s="278"/>
      <c r="D28" s="285"/>
      <c r="E28" s="303"/>
      <c r="F28" s="304"/>
      <c r="G28" s="279"/>
      <c r="H28" s="288"/>
      <c r="I28" s="303"/>
      <c r="J28" s="304"/>
      <c r="K28" s="278"/>
      <c r="L28" s="297"/>
      <c r="M28" s="278"/>
      <c r="N28" s="297"/>
      <c r="O28" s="278"/>
      <c r="P28" s="297"/>
      <c r="Q28" s="298"/>
      <c r="S28" s="732" t="s">
        <v>68</v>
      </c>
      <c r="T28" s="423" t="str">
        <f>$B$19</f>
        <v>Mor</v>
      </c>
      <c r="U28" s="278"/>
      <c r="V28" s="285"/>
      <c r="W28" s="303"/>
      <c r="X28" s="304"/>
      <c r="Y28" s="279"/>
      <c r="Z28" s="288"/>
      <c r="AA28" s="303"/>
      <c r="AB28" s="304"/>
      <c r="AC28" s="278"/>
      <c r="AD28" s="297"/>
      <c r="AE28" s="278"/>
      <c r="AF28" s="297"/>
      <c r="AG28" s="278"/>
      <c r="AH28" s="297"/>
      <c r="AI28" s="298"/>
      <c r="BG28" s="458"/>
      <c r="BH28" s="458"/>
      <c r="BI28" s="458" t="s">
        <v>443</v>
      </c>
    </row>
    <row r="29" spans="1:61" x14ac:dyDescent="0.2">
      <c r="A29" s="733"/>
      <c r="B29" s="424" t="str">
        <f>$B$20</f>
        <v>Aft</v>
      </c>
      <c r="C29" s="403"/>
      <c r="D29" s="404"/>
      <c r="E29" s="405"/>
      <c r="F29" s="406"/>
      <c r="G29" s="407"/>
      <c r="H29" s="408"/>
      <c r="I29" s="405"/>
      <c r="J29" s="406"/>
      <c r="K29" s="403"/>
      <c r="L29" s="409"/>
      <c r="M29" s="403"/>
      <c r="N29" s="409"/>
      <c r="O29" s="403"/>
      <c r="P29" s="409"/>
      <c r="Q29" s="410"/>
      <c r="S29" s="733"/>
      <c r="T29" s="424" t="str">
        <f>$B$20</f>
        <v>Aft</v>
      </c>
      <c r="U29" s="403"/>
      <c r="V29" s="404"/>
      <c r="W29" s="405"/>
      <c r="X29" s="406"/>
      <c r="Y29" s="407"/>
      <c r="Z29" s="408"/>
      <c r="AA29" s="405"/>
      <c r="AB29" s="406"/>
      <c r="AC29" s="403"/>
      <c r="AD29" s="409"/>
      <c r="AE29" s="403"/>
      <c r="AF29" s="409"/>
      <c r="AG29" s="403"/>
      <c r="AH29" s="409"/>
      <c r="AI29" s="410"/>
    </row>
    <row r="30" spans="1:61" ht="13.5" thickBot="1" x14ac:dyDescent="0.25">
      <c r="A30" s="734"/>
      <c r="B30" s="425" t="str">
        <f>$B$21</f>
        <v>Evn</v>
      </c>
      <c r="C30" s="282"/>
      <c r="D30" s="287"/>
      <c r="E30" s="307"/>
      <c r="F30" s="308"/>
      <c r="G30" s="283"/>
      <c r="H30" s="290"/>
      <c r="I30" s="307"/>
      <c r="J30" s="308"/>
      <c r="K30" s="282"/>
      <c r="L30" s="301"/>
      <c r="M30" s="282"/>
      <c r="N30" s="301"/>
      <c r="O30" s="282"/>
      <c r="P30" s="301"/>
      <c r="Q30" s="302"/>
      <c r="S30" s="734"/>
      <c r="T30" s="425" t="str">
        <f>$B$21</f>
        <v>Evn</v>
      </c>
      <c r="U30" s="282"/>
      <c r="V30" s="287"/>
      <c r="W30" s="307"/>
      <c r="X30" s="308"/>
      <c r="Y30" s="283"/>
      <c r="Z30" s="290"/>
      <c r="AA30" s="307"/>
      <c r="AB30" s="308"/>
      <c r="AC30" s="282"/>
      <c r="AD30" s="301"/>
      <c r="AE30" s="282"/>
      <c r="AF30" s="301"/>
      <c r="AG30" s="282"/>
      <c r="AH30" s="301"/>
      <c r="AI30" s="302"/>
    </row>
    <row r="31" spans="1:61" x14ac:dyDescent="0.2">
      <c r="A31" s="732" t="s">
        <v>42</v>
      </c>
      <c r="B31" s="423" t="str">
        <f>$B$19</f>
        <v>Mor</v>
      </c>
      <c r="C31" s="278"/>
      <c r="D31" s="285"/>
      <c r="E31" s="303"/>
      <c r="F31" s="304"/>
      <c r="G31" s="279"/>
      <c r="H31" s="288"/>
      <c r="I31" s="303"/>
      <c r="J31" s="304"/>
      <c r="K31" s="278"/>
      <c r="L31" s="297"/>
      <c r="M31" s="278"/>
      <c r="N31" s="297"/>
      <c r="O31" s="278"/>
      <c r="P31" s="297"/>
      <c r="Q31" s="298"/>
      <c r="S31" s="732" t="s">
        <v>42</v>
      </c>
      <c r="T31" s="423" t="str">
        <f>$B$19</f>
        <v>Mor</v>
      </c>
      <c r="U31" s="278"/>
      <c r="V31" s="285"/>
      <c r="W31" s="303"/>
      <c r="X31" s="304"/>
      <c r="Y31" s="279"/>
      <c r="Z31" s="288"/>
      <c r="AA31" s="303"/>
      <c r="AB31" s="304"/>
      <c r="AC31" s="278"/>
      <c r="AD31" s="297"/>
      <c r="AE31" s="278"/>
      <c r="AF31" s="297"/>
      <c r="AG31" s="278"/>
      <c r="AH31" s="297"/>
      <c r="AI31" s="298"/>
    </row>
    <row r="32" spans="1:61" x14ac:dyDescent="0.2">
      <c r="A32" s="733"/>
      <c r="B32" s="424" t="str">
        <f>$B$20</f>
        <v>Aft</v>
      </c>
      <c r="C32" s="403"/>
      <c r="D32" s="404"/>
      <c r="E32" s="405"/>
      <c r="F32" s="406"/>
      <c r="G32" s="407"/>
      <c r="H32" s="408"/>
      <c r="I32" s="405"/>
      <c r="J32" s="406"/>
      <c r="K32" s="403"/>
      <c r="L32" s="409"/>
      <c r="M32" s="403"/>
      <c r="N32" s="409"/>
      <c r="O32" s="403"/>
      <c r="P32" s="409"/>
      <c r="Q32" s="410"/>
      <c r="S32" s="733"/>
      <c r="T32" s="424" t="str">
        <f>$B$20</f>
        <v>Aft</v>
      </c>
      <c r="U32" s="403"/>
      <c r="V32" s="404"/>
      <c r="W32" s="405"/>
      <c r="X32" s="406"/>
      <c r="Y32" s="407"/>
      <c r="Z32" s="408"/>
      <c r="AA32" s="405"/>
      <c r="AB32" s="406"/>
      <c r="AC32" s="403"/>
      <c r="AD32" s="409"/>
      <c r="AE32" s="403"/>
      <c r="AF32" s="409"/>
      <c r="AG32" s="403"/>
      <c r="AH32" s="409"/>
      <c r="AI32" s="410"/>
    </row>
    <row r="33" spans="1:35" ht="13.5" thickBot="1" x14ac:dyDescent="0.25">
      <c r="A33" s="734"/>
      <c r="B33" s="425" t="str">
        <f>$B$21</f>
        <v>Evn</v>
      </c>
      <c r="C33" s="282"/>
      <c r="D33" s="287"/>
      <c r="E33" s="307"/>
      <c r="F33" s="308"/>
      <c r="G33" s="283"/>
      <c r="H33" s="290"/>
      <c r="I33" s="307"/>
      <c r="J33" s="308"/>
      <c r="K33" s="282"/>
      <c r="L33" s="301"/>
      <c r="M33" s="282"/>
      <c r="N33" s="301"/>
      <c r="O33" s="282"/>
      <c r="P33" s="301"/>
      <c r="Q33" s="302"/>
      <c r="S33" s="734"/>
      <c r="T33" s="425" t="str">
        <f>$B$21</f>
        <v>Evn</v>
      </c>
      <c r="U33" s="282"/>
      <c r="V33" s="287"/>
      <c r="W33" s="307"/>
      <c r="X33" s="308"/>
      <c r="Y33" s="283"/>
      <c r="Z33" s="290"/>
      <c r="AA33" s="307"/>
      <c r="AB33" s="308"/>
      <c r="AC33" s="282"/>
      <c r="AD33" s="301"/>
      <c r="AE33" s="282"/>
      <c r="AF33" s="301"/>
      <c r="AG33" s="282"/>
      <c r="AH33" s="301"/>
      <c r="AI33" s="302"/>
    </row>
    <row r="34" spans="1:35" x14ac:dyDescent="0.2">
      <c r="A34" s="732" t="s">
        <v>43</v>
      </c>
      <c r="B34" s="423" t="str">
        <f>$B$19</f>
        <v>Mor</v>
      </c>
      <c r="C34" s="278"/>
      <c r="D34" s="285"/>
      <c r="E34" s="303"/>
      <c r="F34" s="304"/>
      <c r="G34" s="279"/>
      <c r="H34" s="288"/>
      <c r="I34" s="303"/>
      <c r="J34" s="304"/>
      <c r="K34" s="278"/>
      <c r="L34" s="297"/>
      <c r="M34" s="278"/>
      <c r="N34" s="297"/>
      <c r="O34" s="278"/>
      <c r="P34" s="297"/>
      <c r="Q34" s="298"/>
      <c r="S34" s="732" t="s">
        <v>43</v>
      </c>
      <c r="T34" s="423" t="str">
        <f>$B$19</f>
        <v>Mor</v>
      </c>
      <c r="U34" s="278"/>
      <c r="V34" s="285"/>
      <c r="W34" s="303"/>
      <c r="X34" s="304"/>
      <c r="Y34" s="279"/>
      <c r="Z34" s="288"/>
      <c r="AA34" s="303"/>
      <c r="AB34" s="304"/>
      <c r="AC34" s="278"/>
      <c r="AD34" s="297"/>
      <c r="AE34" s="278"/>
      <c r="AF34" s="297"/>
      <c r="AG34" s="278"/>
      <c r="AH34" s="297"/>
      <c r="AI34" s="298"/>
    </row>
    <row r="35" spans="1:35" x14ac:dyDescent="0.2">
      <c r="A35" s="733"/>
      <c r="B35" s="424" t="str">
        <f>$B$20</f>
        <v>Aft</v>
      </c>
      <c r="C35" s="403"/>
      <c r="D35" s="404"/>
      <c r="E35" s="405"/>
      <c r="F35" s="406"/>
      <c r="G35" s="407"/>
      <c r="H35" s="408"/>
      <c r="I35" s="405"/>
      <c r="J35" s="406"/>
      <c r="K35" s="403"/>
      <c r="L35" s="409"/>
      <c r="M35" s="403"/>
      <c r="N35" s="409"/>
      <c r="O35" s="403"/>
      <c r="P35" s="409"/>
      <c r="Q35" s="410"/>
      <c r="S35" s="733"/>
      <c r="T35" s="424" t="str">
        <f>$B$20</f>
        <v>Aft</v>
      </c>
      <c r="U35" s="403"/>
      <c r="V35" s="404"/>
      <c r="W35" s="405"/>
      <c r="X35" s="406"/>
      <c r="Y35" s="407"/>
      <c r="Z35" s="408"/>
      <c r="AA35" s="405"/>
      <c r="AB35" s="406"/>
      <c r="AC35" s="403"/>
      <c r="AD35" s="409"/>
      <c r="AE35" s="403"/>
      <c r="AF35" s="409"/>
      <c r="AG35" s="403"/>
      <c r="AH35" s="409"/>
      <c r="AI35" s="410"/>
    </row>
    <row r="36" spans="1:35" ht="13.5" thickBot="1" x14ac:dyDescent="0.25">
      <c r="A36" s="734"/>
      <c r="B36" s="425" t="str">
        <f>$B$21</f>
        <v>Evn</v>
      </c>
      <c r="C36" s="282"/>
      <c r="D36" s="287"/>
      <c r="E36" s="307"/>
      <c r="F36" s="308"/>
      <c r="G36" s="283"/>
      <c r="H36" s="290"/>
      <c r="I36" s="307"/>
      <c r="J36" s="308"/>
      <c r="K36" s="282"/>
      <c r="L36" s="301"/>
      <c r="M36" s="282"/>
      <c r="N36" s="301"/>
      <c r="O36" s="282"/>
      <c r="P36" s="301"/>
      <c r="Q36" s="302"/>
      <c r="S36" s="734"/>
      <c r="T36" s="425" t="str">
        <f>$B$21</f>
        <v>Evn</v>
      </c>
      <c r="U36" s="282"/>
      <c r="V36" s="287"/>
      <c r="W36" s="307"/>
      <c r="X36" s="308"/>
      <c r="Y36" s="283"/>
      <c r="Z36" s="290"/>
      <c r="AA36" s="307"/>
      <c r="AB36" s="308"/>
      <c r="AC36" s="282"/>
      <c r="AD36" s="301"/>
      <c r="AE36" s="282"/>
      <c r="AF36" s="301"/>
      <c r="AG36" s="282"/>
      <c r="AH36" s="301"/>
      <c r="AI36" s="302"/>
    </row>
    <row r="37" spans="1:35" x14ac:dyDescent="0.2">
      <c r="A37" s="732" t="s">
        <v>44</v>
      </c>
      <c r="B37" s="423" t="str">
        <f>$B$19</f>
        <v>Mor</v>
      </c>
      <c r="C37" s="278"/>
      <c r="D37" s="285"/>
      <c r="E37" s="303"/>
      <c r="F37" s="304"/>
      <c r="G37" s="279"/>
      <c r="H37" s="288"/>
      <c r="I37" s="303"/>
      <c r="J37" s="304"/>
      <c r="K37" s="278"/>
      <c r="L37" s="297"/>
      <c r="M37" s="278"/>
      <c r="N37" s="297"/>
      <c r="O37" s="278"/>
      <c r="P37" s="297"/>
      <c r="Q37" s="298"/>
      <c r="S37" s="732" t="s">
        <v>44</v>
      </c>
      <c r="T37" s="423" t="str">
        <f>$B$19</f>
        <v>Mor</v>
      </c>
      <c r="U37" s="278"/>
      <c r="V37" s="285"/>
      <c r="W37" s="303"/>
      <c r="X37" s="304"/>
      <c r="Y37" s="279"/>
      <c r="Z37" s="288"/>
      <c r="AA37" s="303"/>
      <c r="AB37" s="304"/>
      <c r="AC37" s="278"/>
      <c r="AD37" s="297"/>
      <c r="AE37" s="278"/>
      <c r="AF37" s="297"/>
      <c r="AG37" s="278"/>
      <c r="AH37" s="297"/>
      <c r="AI37" s="298"/>
    </row>
    <row r="38" spans="1:35" x14ac:dyDescent="0.2">
      <c r="A38" s="733"/>
      <c r="B38" s="424" t="str">
        <f>$B$20</f>
        <v>Aft</v>
      </c>
      <c r="C38" s="411"/>
      <c r="D38" s="412"/>
      <c r="E38" s="413"/>
      <c r="F38" s="414"/>
      <c r="G38" s="415"/>
      <c r="H38" s="416"/>
      <c r="I38" s="413"/>
      <c r="J38" s="414"/>
      <c r="K38" s="438"/>
      <c r="L38" s="417"/>
      <c r="M38" s="438"/>
      <c r="N38" s="417"/>
      <c r="O38" s="411"/>
      <c r="P38" s="409"/>
      <c r="Q38" s="410"/>
      <c r="S38" s="733"/>
      <c r="T38" s="424" t="str">
        <f>$B$20</f>
        <v>Aft</v>
      </c>
      <c r="U38" s="411"/>
      <c r="V38" s="412"/>
      <c r="W38" s="413"/>
      <c r="X38" s="414"/>
      <c r="Y38" s="415"/>
      <c r="Z38" s="416"/>
      <c r="AA38" s="413"/>
      <c r="AB38" s="414"/>
      <c r="AC38" s="438"/>
      <c r="AD38" s="417"/>
      <c r="AE38" s="438"/>
      <c r="AF38" s="417"/>
      <c r="AG38" s="438"/>
      <c r="AH38" s="417"/>
      <c r="AI38" s="410"/>
    </row>
    <row r="39" spans="1:35" ht="13.5" thickBot="1" x14ac:dyDescent="0.25">
      <c r="A39" s="734"/>
      <c r="B39" s="425" t="str">
        <f>$B$21</f>
        <v>Evn</v>
      </c>
      <c r="C39" s="280"/>
      <c r="D39" s="286"/>
      <c r="E39" s="437"/>
      <c r="F39" s="306"/>
      <c r="G39" s="281"/>
      <c r="H39" s="289"/>
      <c r="I39" s="305"/>
      <c r="J39" s="306"/>
      <c r="K39" s="284"/>
      <c r="L39" s="299"/>
      <c r="M39" s="284"/>
      <c r="N39" s="299"/>
      <c r="O39" s="284"/>
      <c r="P39" s="301"/>
      <c r="Q39" s="302"/>
      <c r="S39" s="734"/>
      <c r="T39" s="425" t="str">
        <f>$B$21</f>
        <v>Evn</v>
      </c>
      <c r="U39" s="280"/>
      <c r="V39" s="286"/>
      <c r="W39" s="437"/>
      <c r="X39" s="306"/>
      <c r="Y39" s="281"/>
      <c r="Z39" s="289"/>
      <c r="AA39" s="305"/>
      <c r="AB39" s="306"/>
      <c r="AC39" s="284"/>
      <c r="AD39" s="299"/>
      <c r="AE39" s="284"/>
      <c r="AF39" s="299"/>
      <c r="AG39" s="284"/>
      <c r="AH39" s="299"/>
      <c r="AI39" s="302"/>
    </row>
    <row r="40" spans="1:35" ht="13.5" thickBot="1" x14ac:dyDescent="0.25">
      <c r="A40" s="763" t="s">
        <v>172</v>
      </c>
      <c r="B40" s="764"/>
      <c r="C40" s="530">
        <f ca="1">OFFSET(YTP!$E$68,0,E2-1,1,1)</f>
        <v>2.25</v>
      </c>
      <c r="D40" s="211"/>
      <c r="E40" s="530">
        <f>SUM(E19:E39)</f>
        <v>0</v>
      </c>
      <c r="F40" s="211"/>
      <c r="G40" s="530">
        <f ca="1">OFFSET(YTP!$E$69,0,E2-1,1,1)</f>
        <v>3</v>
      </c>
      <c r="H40" s="211"/>
      <c r="I40" s="530">
        <f>SUM(I19:I39)</f>
        <v>0</v>
      </c>
      <c r="J40" s="211"/>
      <c r="K40" s="530">
        <f ca="1">OFFSET(YTP!$E$67,0,E2-1,1,1)</f>
        <v>6</v>
      </c>
      <c r="L40" s="530">
        <f>SUM(L19:L39)</f>
        <v>0</v>
      </c>
      <c r="M40" s="530">
        <f ca="1">OFFSET(YTP!$E$70,0,E2-1,1,1)</f>
        <v>1</v>
      </c>
      <c r="N40" s="530">
        <f>SUM(N19:N39)</f>
        <v>0</v>
      </c>
      <c r="O40" s="530">
        <f ca="1">OFFSET(YTP!$E$71,0,E2-1,1,1)</f>
        <v>0</v>
      </c>
      <c r="P40" s="530">
        <f>SUM(P19:P39)</f>
        <v>0</v>
      </c>
      <c r="Q40" s="142"/>
      <c r="S40" s="763" t="s">
        <v>172</v>
      </c>
      <c r="T40" s="764"/>
      <c r="U40" s="530">
        <f ca="1">OFFSET(YTP!$E$68,0,W2-1,1,1)</f>
        <v>7.5</v>
      </c>
      <c r="V40" s="211"/>
      <c r="W40" s="530">
        <f>SUM(W19:W39)</f>
        <v>0</v>
      </c>
      <c r="X40" s="211"/>
      <c r="Y40" s="530">
        <f ca="1">OFFSET(YTP!$E$69,0,W2-1,1,1)</f>
        <v>3</v>
      </c>
      <c r="Z40" s="211"/>
      <c r="AA40" s="530">
        <f>SUM(AA19:AA39)</f>
        <v>0</v>
      </c>
      <c r="AB40" s="211"/>
      <c r="AC40" s="530">
        <f ca="1">OFFSET(YTP!$E$67,0,W2-1,1,1)</f>
        <v>4.5</v>
      </c>
      <c r="AD40" s="530">
        <f>SUM(AD19:AD39)</f>
        <v>0</v>
      </c>
      <c r="AE40" s="530">
        <f ca="1">OFFSET(YTP!$E$70,0,W2-1,1,1)</f>
        <v>2</v>
      </c>
      <c r="AF40" s="530">
        <f>SUM(AF19:AF39)</f>
        <v>0</v>
      </c>
      <c r="AG40" s="530">
        <f ca="1">OFFSET(YTP!$E$71,0,W2-1,1,1)</f>
        <v>2</v>
      </c>
      <c r="AH40" s="530">
        <f>SUM(AH19:AH39)</f>
        <v>0</v>
      </c>
      <c r="AI40" s="142"/>
    </row>
    <row r="41" spans="1:35" s="27" customFormat="1" ht="13.5" thickBot="1" x14ac:dyDescent="0.25">
      <c r="A41" s="107"/>
      <c r="B41" s="107"/>
      <c r="C41" s="137"/>
      <c r="D41" s="137"/>
      <c r="E41" s="137"/>
      <c r="F41" s="137"/>
      <c r="G41" s="137"/>
      <c r="H41" s="137"/>
      <c r="I41" s="137"/>
      <c r="J41" s="137"/>
      <c r="K41" s="137"/>
      <c r="L41" s="137"/>
      <c r="M41" s="137"/>
      <c r="N41" s="137"/>
      <c r="O41" s="137"/>
      <c r="P41" s="137"/>
      <c r="Q41" s="117"/>
    </row>
    <row r="42" spans="1:35" s="27" customFormat="1" ht="13.5" thickBot="1" x14ac:dyDescent="0.25">
      <c r="A42" s="107"/>
      <c r="B42" s="107"/>
      <c r="C42" s="137"/>
      <c r="D42" s="137"/>
      <c r="E42" s="137"/>
      <c r="F42" s="137"/>
      <c r="G42" s="137"/>
      <c r="H42" s="137"/>
      <c r="I42" s="137"/>
      <c r="J42" s="137"/>
      <c r="K42" s="137"/>
      <c r="L42" s="137"/>
      <c r="M42" s="765" t="s">
        <v>214</v>
      </c>
      <c r="N42" s="766"/>
      <c r="O42" s="766"/>
      <c r="P42" s="767"/>
      <c r="Q42" s="117"/>
      <c r="AE42" s="765" t="s">
        <v>214</v>
      </c>
      <c r="AF42" s="766"/>
      <c r="AG42" s="766"/>
      <c r="AH42" s="767"/>
    </row>
    <row r="43" spans="1:35" ht="12.75" customHeight="1" x14ac:dyDescent="0.2">
      <c r="A43" s="690" t="s">
        <v>67</v>
      </c>
      <c r="B43" s="690"/>
      <c r="C43" s="690"/>
      <c r="D43" s="24" t="s">
        <v>31</v>
      </c>
      <c r="E43" s="277">
        <f>$E$2+2</f>
        <v>15</v>
      </c>
      <c r="F43" s="380" t="s">
        <v>209</v>
      </c>
      <c r="G43" s="130" t="s">
        <v>174</v>
      </c>
      <c r="H43" s="144">
        <f ca="1">OFFSET(YTP!$E$72,0,E43-1,1,1)</f>
        <v>9.75</v>
      </c>
      <c r="I43" s="131" t="s">
        <v>176</v>
      </c>
      <c r="J43" s="309">
        <f>SUM(E60:E80,I60:I80,L60:L80,P60:P80,N60:N80)</f>
        <v>0</v>
      </c>
      <c r="K43" s="724" t="s">
        <v>188</v>
      </c>
      <c r="L43" s="727">
        <f ca="1">OFFSET(YTP!$E$9,0,E43-1,1,1)</f>
        <v>0</v>
      </c>
      <c r="M43" s="485" t="str">
        <f>Score_1_label</f>
        <v>Series 1</v>
      </c>
      <c r="N43" s="428"/>
      <c r="O43" s="485" t="str">
        <f>Score_8_label</f>
        <v>Kneeling</v>
      </c>
      <c r="P43" s="429"/>
      <c r="S43" s="690" t="s">
        <v>67</v>
      </c>
      <c r="T43" s="690"/>
      <c r="U43" s="690"/>
      <c r="V43" s="24" t="s">
        <v>31</v>
      </c>
      <c r="W43" s="277">
        <f>$E$2+3</f>
        <v>16</v>
      </c>
      <c r="X43" s="380" t="s">
        <v>209</v>
      </c>
      <c r="Y43" s="130" t="s">
        <v>174</v>
      </c>
      <c r="Z43" s="144">
        <f ca="1">OFFSET(YTP!$E$72,0,W43-1,1,1)</f>
        <v>11.25</v>
      </c>
      <c r="AA43" s="131" t="s">
        <v>176</v>
      </c>
      <c r="AB43" s="309">
        <f>SUM(W60:W80,AA60:AA80,AD60:AD80,AH60:AH80,AF60:AF80)</f>
        <v>0</v>
      </c>
      <c r="AC43" s="724" t="s">
        <v>188</v>
      </c>
      <c r="AD43" s="727" t="str">
        <f ca="1">OFFSET(YTP!$E$9,0,W43-1,1,1)</f>
        <v>10-m Camp</v>
      </c>
      <c r="AE43" s="485" t="str">
        <f>Score_1_label</f>
        <v>Series 1</v>
      </c>
      <c r="AF43" s="428"/>
      <c r="AG43" s="485" t="str">
        <f>Score_8_label</f>
        <v>Kneeling</v>
      </c>
      <c r="AH43" s="429"/>
    </row>
    <row r="44" spans="1:35" ht="12.75" customHeight="1" x14ac:dyDescent="0.2">
      <c r="A44" s="690"/>
      <c r="B44" s="690"/>
      <c r="C44" s="690"/>
      <c r="D44" s="63" t="s">
        <v>34</v>
      </c>
      <c r="E44" s="136">
        <f>YTP_Start_Date+7*(E43-1)</f>
        <v>44599</v>
      </c>
      <c r="F44" s="382">
        <f ca="1">OFFSET(YTP!$E$14,0,E43-1,1,1)</f>
        <v>1</v>
      </c>
      <c r="G44" s="132" t="s">
        <v>158</v>
      </c>
      <c r="H44" s="129">
        <f>SUM(D60:D80,H60:H80)</f>
        <v>0</v>
      </c>
      <c r="I44" s="128" t="s">
        <v>159</v>
      </c>
      <c r="J44" s="310">
        <f>SUM(F60:F80,J60:J80)</f>
        <v>0</v>
      </c>
      <c r="K44" s="725"/>
      <c r="L44" s="728"/>
      <c r="M44" s="486" t="str">
        <f>Score_2_label</f>
        <v>Series 2</v>
      </c>
      <c r="N44" s="431"/>
      <c r="O44" s="486" t="str">
        <f>Score_9_label</f>
        <v>Prone</v>
      </c>
      <c r="P44" s="432"/>
      <c r="S44" s="690"/>
      <c r="T44" s="690"/>
      <c r="U44" s="690"/>
      <c r="V44" s="63" t="s">
        <v>34</v>
      </c>
      <c r="W44" s="136">
        <f>YTP_Start_Date+7*(W43-1)</f>
        <v>44606</v>
      </c>
      <c r="X44" s="382">
        <f ca="1">OFFSET(YTP!$E$14,0,W43-1,1,1)</f>
        <v>3</v>
      </c>
      <c r="Y44" s="132" t="s">
        <v>158</v>
      </c>
      <c r="Z44" s="129">
        <f>SUM(V60:V80,Z60:Z80)</f>
        <v>0</v>
      </c>
      <c r="AA44" s="128" t="s">
        <v>159</v>
      </c>
      <c r="AB44" s="310">
        <f>SUM(X60:X80,AB60:AB80)</f>
        <v>0</v>
      </c>
      <c r="AC44" s="725"/>
      <c r="AD44" s="728"/>
      <c r="AE44" s="486" t="str">
        <f>Score_2_label</f>
        <v>Series 2</v>
      </c>
      <c r="AF44" s="431"/>
      <c r="AG44" s="486" t="str">
        <f>Score_9_label</f>
        <v>Prone</v>
      </c>
      <c r="AH44" s="432"/>
    </row>
    <row r="45" spans="1:35" ht="12.75" customHeight="1" thickBot="1" x14ac:dyDescent="0.25">
      <c r="A45" s="690"/>
      <c r="B45" s="690"/>
      <c r="C45" s="690"/>
      <c r="D45" s="64" t="s">
        <v>35</v>
      </c>
      <c r="E45" s="140" t="str">
        <f ca="1">IF(OFFSET(YTP!$E$6,0,E43-1,1,1)="",W4,IF(OFFSET(YTP!$E$6,0,E43-1,1,1)="General","General",IF(OFFSET(YTP!$E$6,0,E43-1,1,1)="Specific","Specific",IF(OFFSET(YTP!$E$6,0,E43-1,1,1)="Pre-Competition","Pre-Comp",IF(OFFSET(YTP!$E$6,0,E43-1,1,1)="Regular","Reg. Comp",IF(OFFSET(YTP!$E$6,0,E43-1,1,1)="Major","Major Comp",IF(OFFSET(YTP!$E$6,0,E43-1,1,1)="Taper","Taper","Transition")))))))</f>
        <v>Reg. Comp</v>
      </c>
      <c r="F45" s="379" t="s">
        <v>215</v>
      </c>
      <c r="G45" s="132" t="s">
        <v>177</v>
      </c>
      <c r="H45" s="129">
        <f ca="1">OFFSET(YTP!$E$74,0,E43-1,1,1)</f>
        <v>98.68421052631578</v>
      </c>
      <c r="I45" s="128" t="s">
        <v>178</v>
      </c>
      <c r="J45" s="310" t="e">
        <f>AVERAGEA(Q60:Q80)</f>
        <v>#DIV/0!</v>
      </c>
      <c r="K45" s="725"/>
      <c r="L45" s="728"/>
      <c r="M45" s="486" t="str">
        <f>Score_3_label</f>
        <v>Series 3</v>
      </c>
      <c r="N45" s="431"/>
      <c r="O45" s="486" t="str">
        <f>Score_10_label</f>
        <v>Standing</v>
      </c>
      <c r="P45" s="432"/>
      <c r="S45" s="690"/>
      <c r="T45" s="690"/>
      <c r="U45" s="690"/>
      <c r="V45" s="64" t="s">
        <v>35</v>
      </c>
      <c r="W45" s="140" t="str">
        <f ca="1">IF(OFFSET(YTP!$E$6,0,W43-1,1,1)="",E45,IF(OFFSET(YTP!$E$6,0,W43-1,1,1)="General","General",IF(OFFSET(YTP!$E$6,0,W43-1,1,1)="Specific","Specific",IF(OFFSET(YTP!$E$6,0,W43-1,1,1)="Pre-Competition","Pre-Comp",IF(OFFSET(YTP!$E$6,0,W43-1,1,1)="Regular","Reg. Comp",IF(OFFSET(YTP!$E$6,0,W43-1,1,1)="Major","Major Comp",IF(OFFSET(YTP!$E$6,0,W43-1,1,1)="Taper","Taper","Transition")))))))</f>
        <v>Taper</v>
      </c>
      <c r="X45" s="379" t="s">
        <v>215</v>
      </c>
      <c r="Y45" s="132" t="s">
        <v>177</v>
      </c>
      <c r="Z45" s="129">
        <f ca="1">OFFSET(YTP!$E$74,0,W43-1,1,1)</f>
        <v>90.789473684210535</v>
      </c>
      <c r="AA45" s="128" t="s">
        <v>178</v>
      </c>
      <c r="AB45" s="310" t="e">
        <f>AVERAGEA(AI60:AI80)</f>
        <v>#DIV/0!</v>
      </c>
      <c r="AC45" s="725"/>
      <c r="AD45" s="728"/>
      <c r="AE45" s="486" t="str">
        <f>Score_3_label</f>
        <v>Series 3</v>
      </c>
      <c r="AF45" s="431"/>
      <c r="AG45" s="486" t="str">
        <f>Score_10_label</f>
        <v>Standing</v>
      </c>
      <c r="AH45" s="432"/>
    </row>
    <row r="46" spans="1:35" ht="12.75" customHeight="1" thickBot="1" x14ac:dyDescent="0.25">
      <c r="A46" s="99"/>
      <c r="B46" s="99"/>
      <c r="C46" s="143"/>
      <c r="D46" s="143"/>
      <c r="E46" s="143"/>
      <c r="F46" s="383">
        <f ca="1">OFFSET(YTP!$E$15,0,E43-1,1,1)</f>
        <v>4</v>
      </c>
      <c r="G46" s="133" t="s">
        <v>175</v>
      </c>
      <c r="H46" s="135">
        <f ca="1">OFFSET(YTP!$E$75,0,E43-1,1,1)</f>
        <v>67.52077562326869</v>
      </c>
      <c r="I46" s="134" t="s">
        <v>151</v>
      </c>
      <c r="J46" s="311" t="e">
        <f>((100*J43/YTP!$E$66)/7.5)*(J45/10)</f>
        <v>#DIV/0!</v>
      </c>
      <c r="K46" s="725"/>
      <c r="L46" s="728"/>
      <c r="M46" s="486" t="str">
        <f>Score_4_label</f>
        <v>Series 4</v>
      </c>
      <c r="N46" s="431"/>
      <c r="O46" s="486" t="str">
        <f>Score_11_label</f>
        <v>Qualifier</v>
      </c>
      <c r="P46" s="432"/>
      <c r="S46" s="99"/>
      <c r="T46" s="99"/>
      <c r="U46" s="143"/>
      <c r="V46" s="143"/>
      <c r="W46" s="143"/>
      <c r="X46" s="383">
        <f ca="1">OFFSET(YTP!$E$15,0,W43-1,1,1)</f>
        <v>2</v>
      </c>
      <c r="Y46" s="133" t="s">
        <v>175</v>
      </c>
      <c r="Z46" s="135">
        <f ca="1">OFFSET(YTP!$E$75,0,W43-1,1,1)</f>
        <v>71.67590027700831</v>
      </c>
      <c r="AA46" s="134" t="s">
        <v>151</v>
      </c>
      <c r="AB46" s="311" t="e">
        <f>((100*AB43/YTP!$E$66)/7.5)*(AB45/10)</f>
        <v>#DIV/0!</v>
      </c>
      <c r="AC46" s="725"/>
      <c r="AD46" s="728"/>
      <c r="AE46" s="486" t="str">
        <f>Score_4_label</f>
        <v>Series 4</v>
      </c>
      <c r="AF46" s="431"/>
      <c r="AG46" s="486" t="str">
        <f>Score_11_label</f>
        <v>Qualifier</v>
      </c>
      <c r="AH46" s="432"/>
    </row>
    <row r="47" spans="1:35" s="27" customFormat="1" ht="12.75" customHeight="1" x14ac:dyDescent="0.2">
      <c r="A47" s="99"/>
      <c r="B47" s="99"/>
      <c r="C47" s="143"/>
      <c r="D47" s="143"/>
      <c r="E47" s="143"/>
      <c r="F47" s="103"/>
      <c r="G47" s="99"/>
      <c r="H47" s="102"/>
      <c r="I47" s="99"/>
      <c r="J47" s="102"/>
      <c r="K47" s="725"/>
      <c r="L47" s="728"/>
      <c r="M47" s="486" t="str">
        <f>Score_5_label</f>
        <v>Series 5</v>
      </c>
      <c r="N47" s="436"/>
      <c r="O47" s="486">
        <f>Score_12_label</f>
        <v>0</v>
      </c>
      <c r="P47" s="432"/>
      <c r="Q47" s="401"/>
      <c r="S47" s="99"/>
      <c r="T47" s="99"/>
      <c r="U47" s="143"/>
      <c r="V47" s="143"/>
      <c r="W47" s="143"/>
      <c r="X47" s="103"/>
      <c r="Y47" s="99"/>
      <c r="Z47" s="102"/>
      <c r="AA47" s="99"/>
      <c r="AB47" s="102"/>
      <c r="AC47" s="725"/>
      <c r="AD47" s="728"/>
      <c r="AE47" s="486" t="str">
        <f>Score_5_label</f>
        <v>Series 5</v>
      </c>
      <c r="AF47" s="436"/>
      <c r="AG47" s="486">
        <f>Score_12_label</f>
        <v>0</v>
      </c>
      <c r="AH47" s="432"/>
    </row>
    <row r="48" spans="1:35" s="27" customFormat="1" ht="12.75" customHeight="1" x14ac:dyDescent="0.2">
      <c r="A48" s="99"/>
      <c r="B48" s="99"/>
      <c r="C48" s="143"/>
      <c r="D48" s="143"/>
      <c r="E48" s="143"/>
      <c r="F48" s="103"/>
      <c r="G48" s="99"/>
      <c r="H48" s="102"/>
      <c r="I48" s="99"/>
      <c r="J48" s="102"/>
      <c r="K48" s="725"/>
      <c r="L48" s="728"/>
      <c r="M48" s="486" t="str">
        <f>Score_6_label</f>
        <v>Series 6</v>
      </c>
      <c r="N48" s="431"/>
      <c r="O48" s="486">
        <f>Score_13_label</f>
        <v>0</v>
      </c>
      <c r="P48" s="432"/>
      <c r="Q48" s="401"/>
      <c r="S48" s="99"/>
      <c r="T48" s="99"/>
      <c r="U48" s="143"/>
      <c r="V48" s="143"/>
      <c r="W48" s="143"/>
      <c r="X48" s="103"/>
      <c r="Y48" s="99"/>
      <c r="Z48" s="102"/>
      <c r="AA48" s="99"/>
      <c r="AB48" s="102"/>
      <c r="AC48" s="725"/>
      <c r="AD48" s="728"/>
      <c r="AE48" s="486" t="str">
        <f>Score_6_label</f>
        <v>Series 6</v>
      </c>
      <c r="AF48" s="431"/>
      <c r="AG48" s="486">
        <f>Score_13_label</f>
        <v>0</v>
      </c>
      <c r="AH48" s="432"/>
    </row>
    <row r="49" spans="1:35" s="27" customFormat="1" ht="12.75" customHeight="1" thickBot="1" x14ac:dyDescent="0.25">
      <c r="A49" s="99"/>
      <c r="B49" s="99"/>
      <c r="C49" s="143"/>
      <c r="D49" s="143"/>
      <c r="E49" s="143"/>
      <c r="F49" s="103"/>
      <c r="G49" s="99"/>
      <c r="H49" s="102"/>
      <c r="I49" s="99"/>
      <c r="J49" s="102"/>
      <c r="K49" s="726"/>
      <c r="L49" s="729"/>
      <c r="M49" s="487" t="str">
        <f>Score_7_label</f>
        <v>Qualifier</v>
      </c>
      <c r="N49" s="434"/>
      <c r="O49" s="487">
        <f>Score_14_label</f>
        <v>0</v>
      </c>
      <c r="P49" s="435"/>
      <c r="Q49" s="401"/>
      <c r="S49" s="99"/>
      <c r="T49" s="99"/>
      <c r="U49" s="143"/>
      <c r="V49" s="143"/>
      <c r="W49" s="143"/>
      <c r="X49" s="103"/>
      <c r="Y49" s="99"/>
      <c r="Z49" s="102"/>
      <c r="AA49" s="99"/>
      <c r="AB49" s="102"/>
      <c r="AC49" s="726"/>
      <c r="AD49" s="729"/>
      <c r="AE49" s="487" t="str">
        <f>Score_7_label</f>
        <v>Qualifier</v>
      </c>
      <c r="AF49" s="434"/>
      <c r="AG49" s="487">
        <f>Score_14_label</f>
        <v>0</v>
      </c>
      <c r="AH49" s="435"/>
    </row>
    <row r="50" spans="1:35" ht="12.75" customHeight="1" thickBot="1" x14ac:dyDescent="0.25">
      <c r="A50" s="1"/>
      <c r="B50" s="1"/>
      <c r="C50" s="1"/>
      <c r="D50" s="1"/>
      <c r="E50" s="1"/>
      <c r="F50" s="1"/>
      <c r="K50" s="1"/>
      <c r="L50" s="1"/>
      <c r="M50" s="13"/>
      <c r="N50" s="91"/>
      <c r="O50" s="13"/>
      <c r="P50" s="91"/>
      <c r="Q50" s="27"/>
      <c r="R50" s="1"/>
      <c r="S50" s="1"/>
      <c r="T50" s="1"/>
      <c r="U50" s="1"/>
      <c r="V50" s="1"/>
      <c r="W50" s="1"/>
      <c r="X50" s="1"/>
      <c r="AC50" s="1"/>
      <c r="AD50" s="1"/>
      <c r="AE50" s="13"/>
      <c r="AF50" s="91"/>
      <c r="AG50" s="27"/>
    </row>
    <row r="51" spans="1:35" ht="12.75" customHeight="1" thickBot="1" x14ac:dyDescent="0.25">
      <c r="A51" s="748" t="s">
        <v>66</v>
      </c>
      <c r="B51" s="749"/>
      <c r="C51" s="768" t="s">
        <v>150</v>
      </c>
      <c r="D51" s="754"/>
      <c r="E51" s="754"/>
      <c r="F51" s="754"/>
      <c r="G51" s="754"/>
      <c r="H51" s="754"/>
      <c r="I51" s="754"/>
      <c r="J51" s="754"/>
      <c r="K51" s="754"/>
      <c r="L51" s="754"/>
      <c r="M51" s="754"/>
      <c r="N51" s="754"/>
      <c r="O51" s="754"/>
      <c r="P51" s="754"/>
      <c r="Q51" s="755"/>
      <c r="S51" s="748" t="s">
        <v>66</v>
      </c>
      <c r="T51" s="749"/>
      <c r="U51" s="768" t="s">
        <v>150</v>
      </c>
      <c r="V51" s="754"/>
      <c r="W51" s="754"/>
      <c r="X51" s="754"/>
      <c r="Y51" s="754"/>
      <c r="Z51" s="754"/>
      <c r="AA51" s="754"/>
      <c r="AB51" s="754"/>
      <c r="AC51" s="754"/>
      <c r="AD51" s="754"/>
      <c r="AE51" s="754"/>
      <c r="AF51" s="754"/>
      <c r="AG51" s="754"/>
      <c r="AH51" s="754"/>
      <c r="AI51" s="755"/>
    </row>
    <row r="52" spans="1:35" ht="12.75" customHeight="1" x14ac:dyDescent="0.2">
      <c r="A52" s="750"/>
      <c r="B52" s="751"/>
      <c r="C52" s="145" t="s">
        <v>5</v>
      </c>
      <c r="D52" s="759" t="s">
        <v>490</v>
      </c>
      <c r="E52" s="760"/>
      <c r="F52" s="760"/>
      <c r="G52" s="760"/>
      <c r="H52" s="760"/>
      <c r="I52" s="760"/>
      <c r="J52" s="760"/>
      <c r="K52" s="760"/>
      <c r="L52" s="760"/>
      <c r="M52" s="760"/>
      <c r="N52" s="760"/>
      <c r="O52" s="760"/>
      <c r="P52" s="760"/>
      <c r="Q52" s="761"/>
      <c r="S52" s="750"/>
      <c r="T52" s="751"/>
      <c r="U52" s="145" t="s">
        <v>5</v>
      </c>
      <c r="V52" s="759" t="s">
        <v>493</v>
      </c>
      <c r="W52" s="760"/>
      <c r="X52" s="760"/>
      <c r="Y52" s="760"/>
      <c r="Z52" s="760"/>
      <c r="AA52" s="760"/>
      <c r="AB52" s="760"/>
      <c r="AC52" s="760"/>
      <c r="AD52" s="760"/>
      <c r="AE52" s="760"/>
      <c r="AF52" s="760"/>
      <c r="AG52" s="760"/>
      <c r="AH52" s="760"/>
      <c r="AI52" s="761"/>
    </row>
    <row r="53" spans="1:35" ht="12.75" customHeight="1" x14ac:dyDescent="0.2">
      <c r="A53" s="750"/>
      <c r="B53" s="751"/>
      <c r="C53" s="146" t="s">
        <v>4</v>
      </c>
      <c r="D53" s="756" t="s">
        <v>491</v>
      </c>
      <c r="E53" s="757"/>
      <c r="F53" s="757"/>
      <c r="G53" s="757"/>
      <c r="H53" s="757"/>
      <c r="I53" s="757"/>
      <c r="J53" s="757"/>
      <c r="K53" s="757"/>
      <c r="L53" s="757"/>
      <c r="M53" s="757"/>
      <c r="N53" s="757"/>
      <c r="O53" s="757"/>
      <c r="P53" s="757"/>
      <c r="Q53" s="758"/>
      <c r="S53" s="750"/>
      <c r="T53" s="751"/>
      <c r="U53" s="146" t="s">
        <v>4</v>
      </c>
      <c r="V53" s="756" t="s">
        <v>491</v>
      </c>
      <c r="W53" s="757"/>
      <c r="X53" s="757"/>
      <c r="Y53" s="757"/>
      <c r="Z53" s="757"/>
      <c r="AA53" s="757"/>
      <c r="AB53" s="757"/>
      <c r="AC53" s="757"/>
      <c r="AD53" s="757"/>
      <c r="AE53" s="757"/>
      <c r="AF53" s="757"/>
      <c r="AG53" s="757"/>
      <c r="AH53" s="757"/>
      <c r="AI53" s="758"/>
    </row>
    <row r="54" spans="1:35" ht="12.75" customHeight="1" x14ac:dyDescent="0.2">
      <c r="A54" s="750"/>
      <c r="B54" s="751"/>
      <c r="C54" s="146" t="s">
        <v>3</v>
      </c>
      <c r="D54" s="756" t="s">
        <v>487</v>
      </c>
      <c r="E54" s="757"/>
      <c r="F54" s="757"/>
      <c r="G54" s="757"/>
      <c r="H54" s="757"/>
      <c r="I54" s="757"/>
      <c r="J54" s="757"/>
      <c r="K54" s="757"/>
      <c r="L54" s="757"/>
      <c r="M54" s="757"/>
      <c r="N54" s="757"/>
      <c r="O54" s="757"/>
      <c r="P54" s="757"/>
      <c r="Q54" s="758"/>
      <c r="S54" s="750"/>
      <c r="T54" s="751"/>
      <c r="U54" s="146" t="s">
        <v>3</v>
      </c>
      <c r="V54" s="756" t="s">
        <v>492</v>
      </c>
      <c r="W54" s="757"/>
      <c r="X54" s="757"/>
      <c r="Y54" s="757"/>
      <c r="Z54" s="757"/>
      <c r="AA54" s="757"/>
      <c r="AB54" s="757"/>
      <c r="AC54" s="757"/>
      <c r="AD54" s="757"/>
      <c r="AE54" s="757"/>
      <c r="AF54" s="757"/>
      <c r="AG54" s="757"/>
      <c r="AH54" s="757"/>
      <c r="AI54" s="758"/>
    </row>
    <row r="55" spans="1:35" ht="12.75" customHeight="1" x14ac:dyDescent="0.2">
      <c r="A55" s="750"/>
      <c r="B55" s="751"/>
      <c r="C55" s="147" t="s">
        <v>6</v>
      </c>
      <c r="D55" s="756" t="s">
        <v>485</v>
      </c>
      <c r="E55" s="757"/>
      <c r="F55" s="757"/>
      <c r="G55" s="757"/>
      <c r="H55" s="757"/>
      <c r="I55" s="757"/>
      <c r="J55" s="757"/>
      <c r="K55" s="757"/>
      <c r="L55" s="757"/>
      <c r="M55" s="757"/>
      <c r="N55" s="757"/>
      <c r="O55" s="757"/>
      <c r="P55" s="757"/>
      <c r="Q55" s="758"/>
      <c r="S55" s="750"/>
      <c r="T55" s="751"/>
      <c r="U55" s="147" t="s">
        <v>6</v>
      </c>
      <c r="V55" s="756" t="s">
        <v>494</v>
      </c>
      <c r="W55" s="757"/>
      <c r="X55" s="757"/>
      <c r="Y55" s="757"/>
      <c r="Z55" s="757"/>
      <c r="AA55" s="757"/>
      <c r="AB55" s="757"/>
      <c r="AC55" s="757"/>
      <c r="AD55" s="757"/>
      <c r="AE55" s="757"/>
      <c r="AF55" s="757"/>
      <c r="AG55" s="757"/>
      <c r="AH55" s="757"/>
      <c r="AI55" s="758"/>
    </row>
    <row r="56" spans="1:35" ht="12.75" customHeight="1" thickBot="1" x14ac:dyDescent="0.25">
      <c r="A56" s="752"/>
      <c r="B56" s="753"/>
      <c r="C56" s="148" t="s">
        <v>37</v>
      </c>
      <c r="D56" s="735" t="s">
        <v>482</v>
      </c>
      <c r="E56" s="736"/>
      <c r="F56" s="736"/>
      <c r="G56" s="736"/>
      <c r="H56" s="736"/>
      <c r="I56" s="736"/>
      <c r="J56" s="736"/>
      <c r="K56" s="736"/>
      <c r="L56" s="736"/>
      <c r="M56" s="736"/>
      <c r="N56" s="736"/>
      <c r="O56" s="736"/>
      <c r="P56" s="736"/>
      <c r="Q56" s="737"/>
      <c r="S56" s="752"/>
      <c r="T56" s="753"/>
      <c r="U56" s="148" t="s">
        <v>37</v>
      </c>
      <c r="V56" s="735" t="s">
        <v>482</v>
      </c>
      <c r="W56" s="736"/>
      <c r="X56" s="736"/>
      <c r="Y56" s="736"/>
      <c r="Z56" s="736"/>
      <c r="AA56" s="736"/>
      <c r="AB56" s="736"/>
      <c r="AC56" s="736"/>
      <c r="AD56" s="736"/>
      <c r="AE56" s="736"/>
      <c r="AF56" s="736"/>
      <c r="AG56" s="736"/>
      <c r="AH56" s="736"/>
      <c r="AI56" s="737"/>
    </row>
    <row r="57" spans="1:35" ht="12.75" customHeight="1" thickBot="1" x14ac:dyDescent="0.25">
      <c r="A57" s="1"/>
      <c r="B57" s="1"/>
      <c r="C57" s="1"/>
      <c r="D57" s="1"/>
      <c r="E57" s="1"/>
      <c r="F57" s="1"/>
      <c r="G57" s="1"/>
      <c r="H57" s="1"/>
      <c r="I57" s="1"/>
      <c r="J57" s="1"/>
      <c r="K57" s="1"/>
      <c r="L57" s="1"/>
      <c r="M57" s="1"/>
      <c r="N57" s="13"/>
      <c r="O57" s="1"/>
      <c r="P57" s="13"/>
      <c r="Q57" s="114"/>
      <c r="S57" s="1"/>
      <c r="T57" s="1"/>
      <c r="U57" s="1"/>
      <c r="V57" s="1"/>
      <c r="W57" s="1"/>
      <c r="X57" s="1"/>
      <c r="Y57" s="1"/>
      <c r="Z57" s="1"/>
      <c r="AA57" s="1"/>
      <c r="AB57" s="1"/>
      <c r="AC57" s="1"/>
      <c r="AD57" s="1"/>
      <c r="AE57" s="1"/>
      <c r="AF57" s="13"/>
      <c r="AG57" s="114"/>
    </row>
    <row r="58" spans="1:35" ht="12.75" customHeight="1" thickBot="1" x14ac:dyDescent="0.25">
      <c r="A58" s="738"/>
      <c r="B58" s="739"/>
      <c r="C58" s="742" t="s">
        <v>5</v>
      </c>
      <c r="D58" s="743"/>
      <c r="E58" s="744"/>
      <c r="F58" s="745"/>
      <c r="G58" s="742" t="s">
        <v>4</v>
      </c>
      <c r="H58" s="743"/>
      <c r="I58" s="744"/>
      <c r="J58" s="745"/>
      <c r="K58" s="730" t="s">
        <v>3</v>
      </c>
      <c r="L58" s="731"/>
      <c r="M58" s="730" t="s">
        <v>6</v>
      </c>
      <c r="N58" s="731"/>
      <c r="O58" s="730" t="s">
        <v>171</v>
      </c>
      <c r="P58" s="731"/>
      <c r="Q58" s="746" t="s">
        <v>173</v>
      </c>
      <c r="R58" s="296" t="s">
        <v>104</v>
      </c>
      <c r="S58" s="738"/>
      <c r="T58" s="739"/>
      <c r="U58" s="742" t="s">
        <v>5</v>
      </c>
      <c r="V58" s="743"/>
      <c r="W58" s="744"/>
      <c r="X58" s="745"/>
      <c r="Y58" s="742" t="s">
        <v>4</v>
      </c>
      <c r="Z58" s="743"/>
      <c r="AA58" s="744"/>
      <c r="AB58" s="745"/>
      <c r="AC58" s="730" t="s">
        <v>3</v>
      </c>
      <c r="AD58" s="731"/>
      <c r="AE58" s="730" t="s">
        <v>6</v>
      </c>
      <c r="AF58" s="731"/>
      <c r="AG58" s="730" t="s">
        <v>171</v>
      </c>
      <c r="AH58" s="731"/>
      <c r="AI58" s="746" t="s">
        <v>173</v>
      </c>
    </row>
    <row r="59" spans="1:35" ht="26.1" customHeight="1" thickBot="1" x14ac:dyDescent="0.25">
      <c r="A59" s="740"/>
      <c r="B59" s="741"/>
      <c r="C59" s="291" t="s">
        <v>154</v>
      </c>
      <c r="D59" s="295" t="s">
        <v>157</v>
      </c>
      <c r="E59" s="292" t="s">
        <v>155</v>
      </c>
      <c r="F59" s="295" t="s">
        <v>157</v>
      </c>
      <c r="G59" s="291" t="s">
        <v>154</v>
      </c>
      <c r="H59" s="293" t="s">
        <v>157</v>
      </c>
      <c r="I59" s="292" t="s">
        <v>155</v>
      </c>
      <c r="J59" s="295" t="s">
        <v>157</v>
      </c>
      <c r="K59" s="291" t="s">
        <v>154</v>
      </c>
      <c r="L59" s="294" t="s">
        <v>155</v>
      </c>
      <c r="M59" s="291" t="s">
        <v>154</v>
      </c>
      <c r="N59" s="294" t="s">
        <v>155</v>
      </c>
      <c r="O59" s="291" t="s">
        <v>154</v>
      </c>
      <c r="P59" s="294" t="s">
        <v>155</v>
      </c>
      <c r="Q59" s="747"/>
      <c r="R59" s="296"/>
      <c r="S59" s="740"/>
      <c r="T59" s="741"/>
      <c r="U59" s="291" t="s">
        <v>154</v>
      </c>
      <c r="V59" s="295" t="s">
        <v>157</v>
      </c>
      <c r="W59" s="292" t="s">
        <v>155</v>
      </c>
      <c r="X59" s="295" t="s">
        <v>157</v>
      </c>
      <c r="Y59" s="291" t="s">
        <v>154</v>
      </c>
      <c r="Z59" s="293" t="s">
        <v>157</v>
      </c>
      <c r="AA59" s="292" t="s">
        <v>155</v>
      </c>
      <c r="AB59" s="295" t="s">
        <v>157</v>
      </c>
      <c r="AC59" s="291" t="s">
        <v>154</v>
      </c>
      <c r="AD59" s="294" t="s">
        <v>155</v>
      </c>
      <c r="AE59" s="291" t="s">
        <v>154</v>
      </c>
      <c r="AF59" s="294" t="s">
        <v>155</v>
      </c>
      <c r="AG59" s="291" t="s">
        <v>154</v>
      </c>
      <c r="AH59" s="294" t="s">
        <v>155</v>
      </c>
      <c r="AI59" s="747"/>
    </row>
    <row r="60" spans="1:35" ht="12.75" customHeight="1" x14ac:dyDescent="0.2">
      <c r="A60" s="732" t="s">
        <v>15</v>
      </c>
      <c r="B60" s="423" t="str">
        <f>$B$19</f>
        <v>Mor</v>
      </c>
      <c r="C60" s="278"/>
      <c r="D60" s="285"/>
      <c r="E60" s="303"/>
      <c r="F60" s="304"/>
      <c r="G60" s="279"/>
      <c r="H60" s="288"/>
      <c r="I60" s="303"/>
      <c r="J60" s="304"/>
      <c r="K60" s="278"/>
      <c r="L60" s="297"/>
      <c r="M60" s="278"/>
      <c r="N60" s="297"/>
      <c r="O60" s="278"/>
      <c r="P60" s="297"/>
      <c r="Q60" s="298"/>
      <c r="S60" s="732" t="s">
        <v>15</v>
      </c>
      <c r="T60" s="423" t="str">
        <f>$B$19</f>
        <v>Mor</v>
      </c>
      <c r="U60" s="278"/>
      <c r="V60" s="285"/>
      <c r="W60" s="303"/>
      <c r="X60" s="304"/>
      <c r="Y60" s="279"/>
      <c r="Z60" s="288"/>
      <c r="AA60" s="303"/>
      <c r="AB60" s="304"/>
      <c r="AC60" s="278"/>
      <c r="AD60" s="297"/>
      <c r="AE60" s="278"/>
      <c r="AF60" s="297"/>
      <c r="AG60" s="278"/>
      <c r="AH60" s="297"/>
      <c r="AI60" s="298"/>
    </row>
    <row r="61" spans="1:35" ht="12.75" customHeight="1" x14ac:dyDescent="0.2">
      <c r="A61" s="733"/>
      <c r="B61" s="424" t="str">
        <f>$B$20</f>
        <v>Aft</v>
      </c>
      <c r="C61" s="411"/>
      <c r="D61" s="412"/>
      <c r="E61" s="413"/>
      <c r="F61" s="414"/>
      <c r="G61" s="415"/>
      <c r="H61" s="416"/>
      <c r="I61" s="413"/>
      <c r="J61" s="414"/>
      <c r="K61" s="411"/>
      <c r="L61" s="417"/>
      <c r="M61" s="411"/>
      <c r="N61" s="417"/>
      <c r="O61" s="411"/>
      <c r="P61" s="417"/>
      <c r="Q61" s="418"/>
      <c r="S61" s="733"/>
      <c r="T61" s="424" t="str">
        <f>$B$20</f>
        <v>Aft</v>
      </c>
      <c r="U61" s="411"/>
      <c r="V61" s="412"/>
      <c r="W61" s="413"/>
      <c r="X61" s="414"/>
      <c r="Y61" s="415"/>
      <c r="Z61" s="416"/>
      <c r="AA61" s="413"/>
      <c r="AB61" s="414"/>
      <c r="AC61" s="411"/>
      <c r="AD61" s="417"/>
      <c r="AE61" s="411"/>
      <c r="AF61" s="417"/>
      <c r="AG61" s="411"/>
      <c r="AH61" s="417"/>
      <c r="AI61" s="418"/>
    </row>
    <row r="62" spans="1:35" ht="12.75" customHeight="1" thickBot="1" x14ac:dyDescent="0.25">
      <c r="A62" s="734"/>
      <c r="B62" s="425" t="str">
        <f>$B$21</f>
        <v>Evn</v>
      </c>
      <c r="C62" s="280"/>
      <c r="D62" s="286"/>
      <c r="E62" s="305"/>
      <c r="F62" s="306"/>
      <c r="G62" s="281"/>
      <c r="H62" s="289"/>
      <c r="I62" s="305"/>
      <c r="J62" s="306"/>
      <c r="K62" s="280"/>
      <c r="L62" s="299"/>
      <c r="M62" s="280"/>
      <c r="N62" s="299"/>
      <c r="O62" s="280"/>
      <c r="P62" s="299"/>
      <c r="Q62" s="300"/>
      <c r="S62" s="734"/>
      <c r="T62" s="425" t="str">
        <f>$B$21</f>
        <v>Evn</v>
      </c>
      <c r="U62" s="280"/>
      <c r="V62" s="286"/>
      <c r="W62" s="305"/>
      <c r="X62" s="306"/>
      <c r="Y62" s="281"/>
      <c r="Z62" s="289"/>
      <c r="AA62" s="305"/>
      <c r="AB62" s="306"/>
      <c r="AC62" s="280"/>
      <c r="AD62" s="299"/>
      <c r="AE62" s="280"/>
      <c r="AF62" s="299"/>
      <c r="AG62" s="280"/>
      <c r="AH62" s="299"/>
      <c r="AI62" s="300"/>
    </row>
    <row r="63" spans="1:35" ht="12.75" customHeight="1" x14ac:dyDescent="0.2">
      <c r="A63" s="732" t="s">
        <v>40</v>
      </c>
      <c r="B63" s="423" t="str">
        <f>$B$19</f>
        <v>Mor</v>
      </c>
      <c r="C63" s="278"/>
      <c r="D63" s="285"/>
      <c r="E63" s="303"/>
      <c r="F63" s="304"/>
      <c r="G63" s="279"/>
      <c r="H63" s="288"/>
      <c r="I63" s="303"/>
      <c r="J63" s="304"/>
      <c r="K63" s="278"/>
      <c r="L63" s="297"/>
      <c r="M63" s="278"/>
      <c r="N63" s="297"/>
      <c r="O63" s="278"/>
      <c r="P63" s="297"/>
      <c r="Q63" s="298"/>
      <c r="S63" s="732" t="s">
        <v>40</v>
      </c>
      <c r="T63" s="423" t="str">
        <f>$B$19</f>
        <v>Mor</v>
      </c>
      <c r="U63" s="278"/>
      <c r="V63" s="285"/>
      <c r="W63" s="303"/>
      <c r="X63" s="304"/>
      <c r="Y63" s="279"/>
      <c r="Z63" s="288"/>
      <c r="AA63" s="303"/>
      <c r="AB63" s="304"/>
      <c r="AC63" s="278"/>
      <c r="AD63" s="297"/>
      <c r="AE63" s="278"/>
      <c r="AF63" s="297"/>
      <c r="AG63" s="278"/>
      <c r="AH63" s="297"/>
      <c r="AI63" s="298"/>
    </row>
    <row r="64" spans="1:35" ht="12.75" customHeight="1" x14ac:dyDescent="0.2">
      <c r="A64" s="733"/>
      <c r="B64" s="424" t="str">
        <f>$B$20</f>
        <v>Aft</v>
      </c>
      <c r="C64" s="403"/>
      <c r="D64" s="404"/>
      <c r="E64" s="405"/>
      <c r="F64" s="406"/>
      <c r="G64" s="407"/>
      <c r="H64" s="408"/>
      <c r="I64" s="405"/>
      <c r="J64" s="406"/>
      <c r="K64" s="403"/>
      <c r="L64" s="409"/>
      <c r="M64" s="403"/>
      <c r="N64" s="409"/>
      <c r="O64" s="403"/>
      <c r="P64" s="409"/>
      <c r="Q64" s="410"/>
      <c r="S64" s="733"/>
      <c r="T64" s="424" t="str">
        <f>$B$20</f>
        <v>Aft</v>
      </c>
      <c r="U64" s="403"/>
      <c r="V64" s="404"/>
      <c r="W64" s="405"/>
      <c r="X64" s="406"/>
      <c r="Y64" s="407"/>
      <c r="Z64" s="408"/>
      <c r="AA64" s="405"/>
      <c r="AB64" s="406"/>
      <c r="AC64" s="403"/>
      <c r="AD64" s="409"/>
      <c r="AE64" s="403"/>
      <c r="AF64" s="409"/>
      <c r="AG64" s="403"/>
      <c r="AH64" s="409"/>
      <c r="AI64" s="410"/>
    </row>
    <row r="65" spans="1:35" ht="12.75" customHeight="1" thickBot="1" x14ac:dyDescent="0.25">
      <c r="A65" s="734"/>
      <c r="B65" s="425" t="str">
        <f>$B$21</f>
        <v>Evn</v>
      </c>
      <c r="C65" s="282"/>
      <c r="D65" s="287"/>
      <c r="E65" s="307"/>
      <c r="F65" s="308"/>
      <c r="G65" s="283"/>
      <c r="H65" s="290"/>
      <c r="I65" s="307"/>
      <c r="J65" s="308"/>
      <c r="K65" s="282"/>
      <c r="L65" s="301"/>
      <c r="M65" s="282"/>
      <c r="N65" s="301"/>
      <c r="O65" s="282"/>
      <c r="P65" s="301"/>
      <c r="Q65" s="302"/>
      <c r="S65" s="734"/>
      <c r="T65" s="425" t="str">
        <f>$B$21</f>
        <v>Evn</v>
      </c>
      <c r="U65" s="282"/>
      <c r="V65" s="287"/>
      <c r="W65" s="307"/>
      <c r="X65" s="308"/>
      <c r="Y65" s="283"/>
      <c r="Z65" s="290"/>
      <c r="AA65" s="307"/>
      <c r="AB65" s="308"/>
      <c r="AC65" s="282"/>
      <c r="AD65" s="301"/>
      <c r="AE65" s="282"/>
      <c r="AF65" s="301"/>
      <c r="AG65" s="282"/>
      <c r="AH65" s="301"/>
      <c r="AI65" s="302"/>
    </row>
    <row r="66" spans="1:35" ht="12.75" customHeight="1" x14ac:dyDescent="0.2">
      <c r="A66" s="732" t="s">
        <v>41</v>
      </c>
      <c r="B66" s="423" t="str">
        <f>$B$19</f>
        <v>Mor</v>
      </c>
      <c r="C66" s="278"/>
      <c r="D66" s="285"/>
      <c r="E66" s="303"/>
      <c r="F66" s="304"/>
      <c r="G66" s="279"/>
      <c r="H66" s="288"/>
      <c r="I66" s="303"/>
      <c r="J66" s="304"/>
      <c r="K66" s="278"/>
      <c r="L66" s="297"/>
      <c r="M66" s="278"/>
      <c r="N66" s="297"/>
      <c r="O66" s="278"/>
      <c r="P66" s="297"/>
      <c r="Q66" s="298"/>
      <c r="S66" s="732" t="s">
        <v>41</v>
      </c>
      <c r="T66" s="423" t="str">
        <f>$B$19</f>
        <v>Mor</v>
      </c>
      <c r="U66" s="278"/>
      <c r="V66" s="285"/>
      <c r="W66" s="303"/>
      <c r="X66" s="304"/>
      <c r="Y66" s="279"/>
      <c r="Z66" s="288"/>
      <c r="AA66" s="303"/>
      <c r="AB66" s="304"/>
      <c r="AC66" s="278"/>
      <c r="AD66" s="297"/>
      <c r="AE66" s="278"/>
      <c r="AF66" s="297"/>
      <c r="AG66" s="278"/>
      <c r="AH66" s="297"/>
      <c r="AI66" s="298"/>
    </row>
    <row r="67" spans="1:35" ht="12.75" customHeight="1" x14ac:dyDescent="0.2">
      <c r="A67" s="733"/>
      <c r="B67" s="424" t="str">
        <f>$B$20</f>
        <v>Aft</v>
      </c>
      <c r="C67" s="403"/>
      <c r="D67" s="404"/>
      <c r="E67" s="405"/>
      <c r="F67" s="406"/>
      <c r="G67" s="407"/>
      <c r="H67" s="408"/>
      <c r="I67" s="405"/>
      <c r="J67" s="406"/>
      <c r="K67" s="403"/>
      <c r="L67" s="409"/>
      <c r="M67" s="403"/>
      <c r="N67" s="409"/>
      <c r="O67" s="403"/>
      <c r="P67" s="409"/>
      <c r="Q67" s="410"/>
      <c r="S67" s="733"/>
      <c r="T67" s="424" t="str">
        <f>$B$20</f>
        <v>Aft</v>
      </c>
      <c r="U67" s="403"/>
      <c r="V67" s="404"/>
      <c r="W67" s="405"/>
      <c r="X67" s="406"/>
      <c r="Y67" s="407"/>
      <c r="Z67" s="408"/>
      <c r="AA67" s="405"/>
      <c r="AB67" s="406"/>
      <c r="AC67" s="403"/>
      <c r="AD67" s="409"/>
      <c r="AE67" s="403"/>
      <c r="AF67" s="409"/>
      <c r="AG67" s="403"/>
      <c r="AH67" s="409"/>
      <c r="AI67" s="410"/>
    </row>
    <row r="68" spans="1:35" ht="12.75" customHeight="1" thickBot="1" x14ac:dyDescent="0.25">
      <c r="A68" s="734"/>
      <c r="B68" s="425" t="str">
        <f>$B$21</f>
        <v>Evn</v>
      </c>
      <c r="C68" s="282"/>
      <c r="D68" s="287"/>
      <c r="E68" s="307"/>
      <c r="F68" s="308"/>
      <c r="G68" s="283"/>
      <c r="H68" s="290"/>
      <c r="I68" s="307"/>
      <c r="J68" s="308"/>
      <c r="K68" s="282"/>
      <c r="L68" s="301"/>
      <c r="M68" s="282"/>
      <c r="N68" s="301"/>
      <c r="O68" s="282"/>
      <c r="P68" s="301"/>
      <c r="Q68" s="302"/>
      <c r="S68" s="734"/>
      <c r="T68" s="425" t="str">
        <f>$B$21</f>
        <v>Evn</v>
      </c>
      <c r="U68" s="282"/>
      <c r="V68" s="287"/>
      <c r="W68" s="307"/>
      <c r="X68" s="308"/>
      <c r="Y68" s="283"/>
      <c r="Z68" s="290"/>
      <c r="AA68" s="307"/>
      <c r="AB68" s="308"/>
      <c r="AC68" s="282"/>
      <c r="AD68" s="301"/>
      <c r="AE68" s="282"/>
      <c r="AF68" s="301"/>
      <c r="AG68" s="282"/>
      <c r="AH68" s="301"/>
      <c r="AI68" s="302"/>
    </row>
    <row r="69" spans="1:35" ht="12.75" customHeight="1" x14ac:dyDescent="0.2">
      <c r="A69" s="732" t="s">
        <v>68</v>
      </c>
      <c r="B69" s="423" t="str">
        <f>$B$19</f>
        <v>Mor</v>
      </c>
      <c r="C69" s="278"/>
      <c r="D69" s="285"/>
      <c r="E69" s="303"/>
      <c r="F69" s="304"/>
      <c r="G69" s="279"/>
      <c r="H69" s="288"/>
      <c r="I69" s="303"/>
      <c r="J69" s="304"/>
      <c r="K69" s="278"/>
      <c r="L69" s="297"/>
      <c r="M69" s="278"/>
      <c r="N69" s="297"/>
      <c r="O69" s="278"/>
      <c r="P69" s="297"/>
      <c r="Q69" s="298"/>
      <c r="S69" s="732" t="s">
        <v>68</v>
      </c>
      <c r="T69" s="423" t="str">
        <f>$B$19</f>
        <v>Mor</v>
      </c>
      <c r="U69" s="278"/>
      <c r="V69" s="285"/>
      <c r="W69" s="303"/>
      <c r="X69" s="304"/>
      <c r="Y69" s="279"/>
      <c r="Z69" s="288"/>
      <c r="AA69" s="303"/>
      <c r="AB69" s="304"/>
      <c r="AC69" s="278"/>
      <c r="AD69" s="297"/>
      <c r="AE69" s="278"/>
      <c r="AF69" s="297"/>
      <c r="AG69" s="278"/>
      <c r="AH69" s="297"/>
      <c r="AI69" s="298"/>
    </row>
    <row r="70" spans="1:35" ht="12.75" customHeight="1" x14ac:dyDescent="0.2">
      <c r="A70" s="733"/>
      <c r="B70" s="424" t="str">
        <f>$B$20</f>
        <v>Aft</v>
      </c>
      <c r="C70" s="403"/>
      <c r="D70" s="404"/>
      <c r="E70" s="405"/>
      <c r="F70" s="406"/>
      <c r="G70" s="407"/>
      <c r="H70" s="408"/>
      <c r="I70" s="405"/>
      <c r="J70" s="406"/>
      <c r="K70" s="403"/>
      <c r="L70" s="409"/>
      <c r="M70" s="403"/>
      <c r="N70" s="409"/>
      <c r="O70" s="403"/>
      <c r="P70" s="409"/>
      <c r="Q70" s="410"/>
      <c r="S70" s="733"/>
      <c r="T70" s="424" t="str">
        <f>$B$20</f>
        <v>Aft</v>
      </c>
      <c r="U70" s="403"/>
      <c r="V70" s="404"/>
      <c r="W70" s="405"/>
      <c r="X70" s="406"/>
      <c r="Y70" s="407"/>
      <c r="Z70" s="408"/>
      <c r="AA70" s="405"/>
      <c r="AB70" s="406"/>
      <c r="AC70" s="403"/>
      <c r="AD70" s="409"/>
      <c r="AE70" s="403"/>
      <c r="AF70" s="409"/>
      <c r="AG70" s="403"/>
      <c r="AH70" s="409"/>
      <c r="AI70" s="410"/>
    </row>
    <row r="71" spans="1:35" ht="13.5" thickBot="1" x14ac:dyDescent="0.25">
      <c r="A71" s="734"/>
      <c r="B71" s="425" t="str">
        <f>$B$21</f>
        <v>Evn</v>
      </c>
      <c r="C71" s="282"/>
      <c r="D71" s="287"/>
      <c r="E71" s="307"/>
      <c r="F71" s="308"/>
      <c r="G71" s="283"/>
      <c r="H71" s="290"/>
      <c r="I71" s="307"/>
      <c r="J71" s="308"/>
      <c r="K71" s="282"/>
      <c r="L71" s="301"/>
      <c r="M71" s="282"/>
      <c r="N71" s="301"/>
      <c r="O71" s="282"/>
      <c r="P71" s="301"/>
      <c r="Q71" s="302"/>
      <c r="S71" s="734"/>
      <c r="T71" s="425" t="str">
        <f>$B$21</f>
        <v>Evn</v>
      </c>
      <c r="U71" s="282"/>
      <c r="V71" s="287"/>
      <c r="W71" s="307"/>
      <c r="X71" s="308"/>
      <c r="Y71" s="283"/>
      <c r="Z71" s="290"/>
      <c r="AA71" s="307"/>
      <c r="AB71" s="308"/>
      <c r="AC71" s="282"/>
      <c r="AD71" s="301"/>
      <c r="AE71" s="282"/>
      <c r="AF71" s="301"/>
      <c r="AG71" s="282"/>
      <c r="AH71" s="301"/>
      <c r="AI71" s="302"/>
    </row>
    <row r="72" spans="1:35" x14ac:dyDescent="0.2">
      <c r="A72" s="732" t="s">
        <v>42</v>
      </c>
      <c r="B72" s="423" t="str">
        <f>$B$19</f>
        <v>Mor</v>
      </c>
      <c r="C72" s="278"/>
      <c r="D72" s="285"/>
      <c r="E72" s="303"/>
      <c r="F72" s="304"/>
      <c r="G72" s="279"/>
      <c r="H72" s="288"/>
      <c r="I72" s="303"/>
      <c r="J72" s="304"/>
      <c r="K72" s="278"/>
      <c r="L72" s="297"/>
      <c r="M72" s="278"/>
      <c r="N72" s="297"/>
      <c r="O72" s="278"/>
      <c r="P72" s="297"/>
      <c r="Q72" s="298"/>
      <c r="S72" s="732" t="s">
        <v>42</v>
      </c>
      <c r="T72" s="423" t="str">
        <f>$B$19</f>
        <v>Mor</v>
      </c>
      <c r="U72" s="278"/>
      <c r="V72" s="285"/>
      <c r="W72" s="303"/>
      <c r="X72" s="304"/>
      <c r="Y72" s="279"/>
      <c r="Z72" s="288"/>
      <c r="AA72" s="303"/>
      <c r="AB72" s="304"/>
      <c r="AC72" s="278"/>
      <c r="AD72" s="297"/>
      <c r="AE72" s="278"/>
      <c r="AF72" s="297"/>
      <c r="AG72" s="278"/>
      <c r="AH72" s="297"/>
      <c r="AI72" s="298"/>
    </row>
    <row r="73" spans="1:35" x14ac:dyDescent="0.2">
      <c r="A73" s="733"/>
      <c r="B73" s="424" t="str">
        <f>$B$20</f>
        <v>Aft</v>
      </c>
      <c r="C73" s="403"/>
      <c r="D73" s="404"/>
      <c r="E73" s="405"/>
      <c r="F73" s="406"/>
      <c r="G73" s="407"/>
      <c r="H73" s="408"/>
      <c r="I73" s="405"/>
      <c r="J73" s="406"/>
      <c r="K73" s="403"/>
      <c r="L73" s="409"/>
      <c r="M73" s="403"/>
      <c r="N73" s="409"/>
      <c r="O73" s="403"/>
      <c r="P73" s="409"/>
      <c r="Q73" s="410"/>
      <c r="S73" s="733"/>
      <c r="T73" s="424" t="str">
        <f>$B$20</f>
        <v>Aft</v>
      </c>
      <c r="U73" s="403"/>
      <c r="V73" s="404"/>
      <c r="W73" s="405"/>
      <c r="X73" s="406"/>
      <c r="Y73" s="407"/>
      <c r="Z73" s="408"/>
      <c r="AA73" s="405"/>
      <c r="AB73" s="406"/>
      <c r="AC73" s="403"/>
      <c r="AD73" s="409"/>
      <c r="AE73" s="403"/>
      <c r="AF73" s="409"/>
      <c r="AG73" s="403"/>
      <c r="AH73" s="409"/>
      <c r="AI73" s="410"/>
    </row>
    <row r="74" spans="1:35" ht="13.5" thickBot="1" x14ac:dyDescent="0.25">
      <c r="A74" s="734"/>
      <c r="B74" s="425" t="str">
        <f>$B$21</f>
        <v>Evn</v>
      </c>
      <c r="C74" s="282"/>
      <c r="D74" s="287"/>
      <c r="E74" s="307"/>
      <c r="F74" s="308"/>
      <c r="G74" s="283"/>
      <c r="H74" s="290"/>
      <c r="I74" s="307"/>
      <c r="J74" s="308"/>
      <c r="K74" s="282"/>
      <c r="L74" s="301"/>
      <c r="M74" s="282"/>
      <c r="N74" s="301"/>
      <c r="O74" s="282"/>
      <c r="P74" s="301"/>
      <c r="Q74" s="302"/>
      <c r="S74" s="734"/>
      <c r="T74" s="425" t="str">
        <f>$B$21</f>
        <v>Evn</v>
      </c>
      <c r="U74" s="282"/>
      <c r="V74" s="287"/>
      <c r="W74" s="307"/>
      <c r="X74" s="308"/>
      <c r="Y74" s="283"/>
      <c r="Z74" s="290"/>
      <c r="AA74" s="307"/>
      <c r="AB74" s="308"/>
      <c r="AC74" s="282"/>
      <c r="AD74" s="301"/>
      <c r="AE74" s="282"/>
      <c r="AF74" s="301"/>
      <c r="AG74" s="282"/>
      <c r="AH74" s="301"/>
      <c r="AI74" s="302"/>
    </row>
    <row r="75" spans="1:35" x14ac:dyDescent="0.2">
      <c r="A75" s="732" t="s">
        <v>43</v>
      </c>
      <c r="B75" s="423" t="str">
        <f>$B$19</f>
        <v>Mor</v>
      </c>
      <c r="C75" s="278"/>
      <c r="D75" s="285"/>
      <c r="E75" s="303"/>
      <c r="F75" s="304"/>
      <c r="G75" s="279"/>
      <c r="H75" s="288"/>
      <c r="I75" s="303"/>
      <c r="J75" s="304"/>
      <c r="K75" s="278"/>
      <c r="L75" s="297"/>
      <c r="M75" s="278"/>
      <c r="N75" s="297"/>
      <c r="O75" s="278"/>
      <c r="P75" s="297"/>
      <c r="Q75" s="298"/>
      <c r="S75" s="732" t="s">
        <v>43</v>
      </c>
      <c r="T75" s="423" t="str">
        <f>$B$19</f>
        <v>Mor</v>
      </c>
      <c r="U75" s="278"/>
      <c r="V75" s="285"/>
      <c r="W75" s="303"/>
      <c r="X75" s="304"/>
      <c r="Y75" s="279"/>
      <c r="Z75" s="288"/>
      <c r="AA75" s="303"/>
      <c r="AB75" s="304"/>
      <c r="AC75" s="278"/>
      <c r="AD75" s="297"/>
      <c r="AE75" s="278"/>
      <c r="AF75" s="297"/>
      <c r="AG75" s="278"/>
      <c r="AH75" s="297"/>
      <c r="AI75" s="298"/>
    </row>
    <row r="76" spans="1:35" x14ac:dyDescent="0.2">
      <c r="A76" s="733"/>
      <c r="B76" s="424" t="str">
        <f>$B$20</f>
        <v>Aft</v>
      </c>
      <c r="C76" s="403"/>
      <c r="D76" s="404"/>
      <c r="E76" s="405"/>
      <c r="F76" s="406"/>
      <c r="G76" s="407"/>
      <c r="H76" s="408"/>
      <c r="I76" s="405"/>
      <c r="J76" s="406"/>
      <c r="K76" s="403"/>
      <c r="L76" s="409"/>
      <c r="M76" s="403"/>
      <c r="N76" s="409"/>
      <c r="O76" s="403"/>
      <c r="P76" s="409"/>
      <c r="Q76" s="410"/>
      <c r="S76" s="733"/>
      <c r="T76" s="424" t="str">
        <f>$B$20</f>
        <v>Aft</v>
      </c>
      <c r="U76" s="403"/>
      <c r="V76" s="404"/>
      <c r="W76" s="405"/>
      <c r="X76" s="406"/>
      <c r="Y76" s="407"/>
      <c r="Z76" s="408"/>
      <c r="AA76" s="405"/>
      <c r="AB76" s="406"/>
      <c r="AC76" s="403"/>
      <c r="AD76" s="409"/>
      <c r="AE76" s="403"/>
      <c r="AF76" s="409"/>
      <c r="AG76" s="403"/>
      <c r="AH76" s="409"/>
      <c r="AI76" s="410"/>
    </row>
    <row r="77" spans="1:35" ht="13.5" thickBot="1" x14ac:dyDescent="0.25">
      <c r="A77" s="734"/>
      <c r="B77" s="425" t="str">
        <f>$B$21</f>
        <v>Evn</v>
      </c>
      <c r="C77" s="282"/>
      <c r="D77" s="287"/>
      <c r="E77" s="307"/>
      <c r="F77" s="308"/>
      <c r="G77" s="283"/>
      <c r="H77" s="290"/>
      <c r="I77" s="307"/>
      <c r="J77" s="308"/>
      <c r="K77" s="282"/>
      <c r="L77" s="301"/>
      <c r="M77" s="282"/>
      <c r="N77" s="301"/>
      <c r="O77" s="282"/>
      <c r="P77" s="301"/>
      <c r="Q77" s="302"/>
      <c r="S77" s="734"/>
      <c r="T77" s="425" t="str">
        <f>$B$21</f>
        <v>Evn</v>
      </c>
      <c r="U77" s="282"/>
      <c r="V77" s="287"/>
      <c r="W77" s="307"/>
      <c r="X77" s="308"/>
      <c r="Y77" s="283"/>
      <c r="Z77" s="290"/>
      <c r="AA77" s="307"/>
      <c r="AB77" s="308"/>
      <c r="AC77" s="282"/>
      <c r="AD77" s="301"/>
      <c r="AE77" s="282"/>
      <c r="AF77" s="301"/>
      <c r="AG77" s="282"/>
      <c r="AH77" s="301"/>
      <c r="AI77" s="302"/>
    </row>
    <row r="78" spans="1:35" x14ac:dyDescent="0.2">
      <c r="A78" s="732" t="s">
        <v>44</v>
      </c>
      <c r="B78" s="423" t="str">
        <f>$B$19</f>
        <v>Mor</v>
      </c>
      <c r="C78" s="278"/>
      <c r="D78" s="285"/>
      <c r="E78" s="303"/>
      <c r="F78" s="304"/>
      <c r="G78" s="279"/>
      <c r="H78" s="288"/>
      <c r="I78" s="303"/>
      <c r="J78" s="304"/>
      <c r="K78" s="278"/>
      <c r="L78" s="297"/>
      <c r="M78" s="278"/>
      <c r="N78" s="297"/>
      <c r="O78" s="278"/>
      <c r="P78" s="297"/>
      <c r="Q78" s="298"/>
      <c r="S78" s="732" t="s">
        <v>44</v>
      </c>
      <c r="T78" s="423" t="str">
        <f>$B$19</f>
        <v>Mor</v>
      </c>
      <c r="U78" s="278"/>
      <c r="V78" s="285"/>
      <c r="W78" s="303"/>
      <c r="X78" s="304"/>
      <c r="Y78" s="279"/>
      <c r="Z78" s="288"/>
      <c r="AA78" s="303"/>
      <c r="AB78" s="304"/>
      <c r="AC78" s="278"/>
      <c r="AD78" s="297"/>
      <c r="AE78" s="278"/>
      <c r="AF78" s="297"/>
      <c r="AG78" s="278"/>
      <c r="AH78" s="297"/>
      <c r="AI78" s="298"/>
    </row>
    <row r="79" spans="1:35" x14ac:dyDescent="0.2">
      <c r="A79" s="733"/>
      <c r="B79" s="424" t="str">
        <f>$B$20</f>
        <v>Aft</v>
      </c>
      <c r="C79" s="411"/>
      <c r="D79" s="412"/>
      <c r="E79" s="413"/>
      <c r="F79" s="414"/>
      <c r="G79" s="415"/>
      <c r="H79" s="416"/>
      <c r="I79" s="413"/>
      <c r="J79" s="414"/>
      <c r="K79" s="438"/>
      <c r="L79" s="417"/>
      <c r="M79" s="438"/>
      <c r="N79" s="417"/>
      <c r="O79" s="438"/>
      <c r="P79" s="417"/>
      <c r="Q79" s="418"/>
      <c r="S79" s="733"/>
      <c r="T79" s="424" t="str">
        <f>$B$20</f>
        <v>Aft</v>
      </c>
      <c r="U79" s="411"/>
      <c r="V79" s="412"/>
      <c r="W79" s="413"/>
      <c r="X79" s="414"/>
      <c r="Y79" s="415"/>
      <c r="Z79" s="416"/>
      <c r="AA79" s="413"/>
      <c r="AB79" s="414"/>
      <c r="AC79" s="438"/>
      <c r="AD79" s="417"/>
      <c r="AE79" s="438"/>
      <c r="AF79" s="417"/>
      <c r="AG79" s="438"/>
      <c r="AH79" s="417"/>
      <c r="AI79" s="410"/>
    </row>
    <row r="80" spans="1:35" ht="13.5" thickBot="1" x14ac:dyDescent="0.25">
      <c r="A80" s="734"/>
      <c r="B80" s="425" t="str">
        <f>$B$21</f>
        <v>Evn</v>
      </c>
      <c r="C80" s="280"/>
      <c r="D80" s="286"/>
      <c r="E80" s="437"/>
      <c r="F80" s="306"/>
      <c r="G80" s="281"/>
      <c r="H80" s="289"/>
      <c r="I80" s="305"/>
      <c r="J80" s="306"/>
      <c r="K80" s="284"/>
      <c r="L80" s="299"/>
      <c r="M80" s="284"/>
      <c r="N80" s="299"/>
      <c r="O80" s="284"/>
      <c r="P80" s="299"/>
      <c r="Q80" s="300"/>
      <c r="S80" s="734"/>
      <c r="T80" s="425" t="str">
        <f>$B$21</f>
        <v>Evn</v>
      </c>
      <c r="U80" s="280"/>
      <c r="V80" s="286"/>
      <c r="W80" s="437"/>
      <c r="X80" s="306"/>
      <c r="Y80" s="281"/>
      <c r="Z80" s="289"/>
      <c r="AA80" s="305"/>
      <c r="AB80" s="306"/>
      <c r="AC80" s="284"/>
      <c r="AD80" s="299"/>
      <c r="AE80" s="284"/>
      <c r="AF80" s="299"/>
      <c r="AG80" s="284"/>
      <c r="AH80" s="299"/>
      <c r="AI80" s="302"/>
    </row>
    <row r="81" spans="1:35" ht="13.5" thickBot="1" x14ac:dyDescent="0.25">
      <c r="A81" s="763" t="s">
        <v>172</v>
      </c>
      <c r="B81" s="764"/>
      <c r="C81" s="530">
        <f ca="1">OFFSET(YTP!$E$68,0,E43-1,1,1)</f>
        <v>0.75</v>
      </c>
      <c r="D81" s="211"/>
      <c r="E81" s="530">
        <f>SUM(E60:E80)</f>
        <v>0</v>
      </c>
      <c r="F81" s="211"/>
      <c r="G81" s="530">
        <f ca="1">OFFSET(YTP!$E$69,0,E43-1,1,1)</f>
        <v>1</v>
      </c>
      <c r="H81" s="211"/>
      <c r="I81" s="530">
        <f>SUM(I60:I80)</f>
        <v>0</v>
      </c>
      <c r="J81" s="211"/>
      <c r="K81" s="530">
        <f ca="1">OFFSET(YTP!$E$67,0,E43-1,1,1)</f>
        <v>6</v>
      </c>
      <c r="L81" s="530">
        <f>SUM(L60:L80)</f>
        <v>0</v>
      </c>
      <c r="M81" s="530">
        <f ca="1">OFFSET(YTP!$E$70,0,E43-1,1,1)</f>
        <v>2</v>
      </c>
      <c r="N81" s="530">
        <f>SUM(N60:N80)</f>
        <v>0</v>
      </c>
      <c r="O81" s="530">
        <f ca="1">OFFSET(YTP!$E$71,0,E43-1,1,1)</f>
        <v>0</v>
      </c>
      <c r="P81" s="530">
        <f>SUM(P60:P80)</f>
        <v>0</v>
      </c>
      <c r="Q81" s="142"/>
      <c r="S81" s="763" t="s">
        <v>172</v>
      </c>
      <c r="T81" s="764"/>
      <c r="U81" s="530">
        <f ca="1">OFFSET(YTP!$E$68,0,W43-1,1,1)</f>
        <v>2.25</v>
      </c>
      <c r="V81" s="211"/>
      <c r="W81" s="530">
        <f>SUM(W60:W80)</f>
        <v>0</v>
      </c>
      <c r="X81" s="211"/>
      <c r="Y81" s="530">
        <f ca="1">OFFSET(YTP!$E$69,0,W43-1,1,1)</f>
        <v>3</v>
      </c>
      <c r="Z81" s="211"/>
      <c r="AA81" s="530">
        <f>SUM(AA60:AA80)</f>
        <v>0</v>
      </c>
      <c r="AB81" s="211"/>
      <c r="AC81" s="530">
        <f ca="1">OFFSET(YTP!$E$67,0,W43-1,1,1)</f>
        <v>3</v>
      </c>
      <c r="AD81" s="530">
        <f>SUM(AD60:AD80)</f>
        <v>0</v>
      </c>
      <c r="AE81" s="530">
        <f ca="1">OFFSET(YTP!$E$70,0,W43-1,1,1)</f>
        <v>3</v>
      </c>
      <c r="AF81" s="530">
        <f>SUM(AF60:AF80)</f>
        <v>0</v>
      </c>
      <c r="AG81" s="530">
        <f ca="1">OFFSET(YTP!$E$71,0,W43-1,1,1)</f>
        <v>0</v>
      </c>
      <c r="AH81" s="530">
        <f>SUM(AH60:AH80)</f>
        <v>0</v>
      </c>
      <c r="AI81" s="142"/>
    </row>
    <row r="82" spans="1:35" x14ac:dyDescent="0.2">
      <c r="N82" s="118"/>
      <c r="P82" s="118"/>
      <c r="Q82" s="118"/>
      <c r="AC82" s="118"/>
      <c r="AD82" s="118"/>
    </row>
    <row r="83" spans="1:35" x14ac:dyDescent="0.2">
      <c r="N83" s="118"/>
      <c r="P83" s="118"/>
      <c r="Q83" s="118"/>
      <c r="AC83" s="118"/>
      <c r="AD83" s="118"/>
    </row>
    <row r="84" spans="1:35" x14ac:dyDescent="0.2">
      <c r="N84" s="118"/>
      <c r="P84" s="118"/>
      <c r="Q84" s="118"/>
      <c r="AC84" s="118"/>
      <c r="AD84" s="118"/>
    </row>
    <row r="85" spans="1:35" x14ac:dyDescent="0.2">
      <c r="N85" s="118"/>
      <c r="P85" s="118"/>
      <c r="Q85" s="118"/>
      <c r="AC85" s="118"/>
      <c r="AD85" s="118"/>
    </row>
    <row r="86" spans="1:35" x14ac:dyDescent="0.2">
      <c r="N86" s="118"/>
      <c r="P86" s="118"/>
      <c r="Q86" s="118"/>
      <c r="AC86" s="118"/>
      <c r="AD86" s="118"/>
    </row>
    <row r="87" spans="1:35" x14ac:dyDescent="0.2">
      <c r="N87" s="118"/>
      <c r="P87" s="118"/>
      <c r="Q87" s="118"/>
      <c r="AC87" s="118"/>
      <c r="AD87" s="118"/>
    </row>
    <row r="88" spans="1:35" x14ac:dyDescent="0.2">
      <c r="N88" s="118"/>
      <c r="P88" s="118"/>
      <c r="Q88" s="118"/>
      <c r="AC88" s="118"/>
      <c r="AD88" s="118"/>
    </row>
    <row r="89" spans="1:35" x14ac:dyDescent="0.2">
      <c r="N89" s="118"/>
      <c r="P89" s="118"/>
      <c r="Q89" s="118"/>
      <c r="AC89" s="118"/>
      <c r="AD89" s="118"/>
    </row>
    <row r="90" spans="1:35" x14ac:dyDescent="0.2">
      <c r="N90" s="118"/>
      <c r="P90" s="118"/>
      <c r="Q90" s="118"/>
      <c r="AC90" s="118"/>
      <c r="AD90" s="118"/>
    </row>
    <row r="91" spans="1:35" x14ac:dyDescent="0.2">
      <c r="N91" s="118"/>
      <c r="P91" s="118"/>
      <c r="Q91" s="118"/>
      <c r="AC91" s="118"/>
      <c r="AD91" s="118"/>
    </row>
    <row r="92" spans="1:35" x14ac:dyDescent="0.2">
      <c r="N92" s="118"/>
      <c r="P92" s="118"/>
      <c r="Q92" s="118"/>
      <c r="AC92" s="118"/>
      <c r="AD92" s="118"/>
    </row>
    <row r="93" spans="1:35" x14ac:dyDescent="0.2">
      <c r="N93" s="118"/>
      <c r="P93" s="118"/>
      <c r="Q93" s="118"/>
      <c r="AC93" s="118"/>
      <c r="AD93" s="118"/>
    </row>
    <row r="94" spans="1:35" x14ac:dyDescent="0.2">
      <c r="N94" s="118"/>
      <c r="P94" s="118"/>
      <c r="Q94" s="118"/>
      <c r="AC94" s="118"/>
      <c r="AD94" s="118"/>
    </row>
    <row r="95" spans="1:35" x14ac:dyDescent="0.2">
      <c r="N95" s="118"/>
      <c r="P95" s="118"/>
      <c r="Q95" s="118"/>
      <c r="AC95" s="118"/>
      <c r="AD95" s="118"/>
    </row>
    <row r="96" spans="1:35" x14ac:dyDescent="0.2">
      <c r="N96" s="118"/>
      <c r="P96" s="118"/>
      <c r="Q96" s="118"/>
      <c r="AC96" s="118"/>
      <c r="AD96" s="118"/>
    </row>
    <row r="97" spans="18:18" s="118" customFormat="1" x14ac:dyDescent="0.2">
      <c r="R97" s="27"/>
    </row>
    <row r="98" spans="18:18" s="118" customFormat="1" x14ac:dyDescent="0.2">
      <c r="R98" s="27"/>
    </row>
    <row r="99" spans="18:18" s="118" customFormat="1" x14ac:dyDescent="0.2">
      <c r="R99" s="27"/>
    </row>
    <row r="100" spans="18:18" s="118" customFormat="1" x14ac:dyDescent="0.2">
      <c r="R100" s="27"/>
    </row>
    <row r="101" spans="18:18" s="118" customFormat="1" x14ac:dyDescent="0.2">
      <c r="R101" s="27"/>
    </row>
    <row r="102" spans="18:18" s="118" customFormat="1" x14ac:dyDescent="0.2">
      <c r="R102" s="27"/>
    </row>
    <row r="103" spans="18:18" s="118" customFormat="1" x14ac:dyDescent="0.2">
      <c r="R103" s="27"/>
    </row>
    <row r="104" spans="18:18" s="118" customFormat="1" x14ac:dyDescent="0.2">
      <c r="R104" s="27"/>
    </row>
    <row r="105" spans="18:18" s="118" customFormat="1" x14ac:dyDescent="0.2">
      <c r="R105" s="27"/>
    </row>
    <row r="106" spans="18:18" s="118" customFormat="1" x14ac:dyDescent="0.2">
      <c r="R106" s="27"/>
    </row>
    <row r="107" spans="18:18" s="118" customFormat="1" x14ac:dyDescent="0.2">
      <c r="R107" s="27"/>
    </row>
    <row r="108" spans="18:18" s="118" customFormat="1" x14ac:dyDescent="0.2">
      <c r="R108" s="27"/>
    </row>
    <row r="109" spans="18:18" s="118" customFormat="1" x14ac:dyDescent="0.2">
      <c r="R109" s="27"/>
    </row>
    <row r="110" spans="18:18" s="118" customFormat="1" x14ac:dyDescent="0.2">
      <c r="R110" s="27"/>
    </row>
    <row r="111" spans="18:18" s="118" customFormat="1" x14ac:dyDescent="0.2">
      <c r="R111" s="27"/>
    </row>
    <row r="112" spans="18:18" s="118" customFormat="1" x14ac:dyDescent="0.2">
      <c r="R112" s="27"/>
    </row>
    <row r="113" spans="18:18" s="118" customFormat="1" x14ac:dyDescent="0.2">
      <c r="R113" s="27"/>
    </row>
    <row r="114" spans="18:18" s="118" customFormat="1" x14ac:dyDescent="0.2">
      <c r="R114" s="27"/>
    </row>
    <row r="115" spans="18:18" s="118" customFormat="1" x14ac:dyDescent="0.2">
      <c r="R115" s="27"/>
    </row>
    <row r="116" spans="18:18" s="118" customFormat="1" x14ac:dyDescent="0.2">
      <c r="R116" s="27"/>
    </row>
    <row r="117" spans="18:18" s="118" customFormat="1" x14ac:dyDescent="0.2">
      <c r="R117" s="27"/>
    </row>
    <row r="118" spans="18:18" s="118" customFormat="1" x14ac:dyDescent="0.2">
      <c r="R118" s="27"/>
    </row>
    <row r="119" spans="18:18" s="118" customFormat="1" x14ac:dyDescent="0.2">
      <c r="R119" s="27"/>
    </row>
    <row r="120" spans="18:18" s="118" customFormat="1" x14ac:dyDescent="0.2">
      <c r="R120" s="27"/>
    </row>
    <row r="121" spans="18:18" s="118" customFormat="1" x14ac:dyDescent="0.2">
      <c r="R121" s="27"/>
    </row>
    <row r="122" spans="18:18" s="118" customFormat="1" x14ac:dyDescent="0.2">
      <c r="R122" s="27"/>
    </row>
    <row r="123" spans="18:18" s="118" customFormat="1" x14ac:dyDescent="0.2">
      <c r="R123" s="27"/>
    </row>
    <row r="124" spans="18:18" s="118" customFormat="1" x14ac:dyDescent="0.2">
      <c r="R124" s="27"/>
    </row>
    <row r="125" spans="18:18" s="118" customFormat="1" x14ac:dyDescent="0.2">
      <c r="R125" s="27"/>
    </row>
    <row r="126" spans="18:18" s="118" customFormat="1" x14ac:dyDescent="0.2">
      <c r="R126" s="27"/>
    </row>
    <row r="127" spans="18:18" s="118" customFormat="1" x14ac:dyDescent="0.2">
      <c r="R127" s="27"/>
    </row>
    <row r="128" spans="18:18" s="118" customFormat="1" x14ac:dyDescent="0.2">
      <c r="R128" s="27"/>
    </row>
    <row r="129" spans="18:18" s="118" customFormat="1" x14ac:dyDescent="0.2">
      <c r="R129" s="27"/>
    </row>
    <row r="130" spans="18:18" s="118" customFormat="1" x14ac:dyDescent="0.2">
      <c r="R130" s="27"/>
    </row>
    <row r="131" spans="18:18" s="118" customFormat="1" x14ac:dyDescent="0.2">
      <c r="R131" s="27"/>
    </row>
    <row r="132" spans="18:18" s="118" customFormat="1" x14ac:dyDescent="0.2">
      <c r="R132" s="27"/>
    </row>
    <row r="133" spans="18:18" s="118" customFormat="1" x14ac:dyDescent="0.2">
      <c r="R133" s="27"/>
    </row>
    <row r="134" spans="18:18" s="118" customFormat="1" x14ac:dyDescent="0.2">
      <c r="R134" s="27"/>
    </row>
    <row r="135" spans="18:18" s="118" customFormat="1" x14ac:dyDescent="0.2">
      <c r="R135" s="27"/>
    </row>
    <row r="136" spans="18:18" s="118" customFormat="1" x14ac:dyDescent="0.2">
      <c r="R136" s="27"/>
    </row>
    <row r="137" spans="18:18" s="118" customFormat="1" x14ac:dyDescent="0.2">
      <c r="R137" s="27"/>
    </row>
    <row r="138" spans="18:18" s="118" customFormat="1" x14ac:dyDescent="0.2">
      <c r="R138" s="27"/>
    </row>
    <row r="139" spans="18:18" s="118" customFormat="1" x14ac:dyDescent="0.2">
      <c r="R139" s="27"/>
    </row>
    <row r="140" spans="18:18" s="118" customFormat="1" x14ac:dyDescent="0.2">
      <c r="R140" s="27"/>
    </row>
    <row r="141" spans="18:18" s="118" customFormat="1" x14ac:dyDescent="0.2">
      <c r="R141" s="27"/>
    </row>
    <row r="142" spans="18:18" s="118" customFormat="1" x14ac:dyDescent="0.2">
      <c r="R142" s="27"/>
    </row>
    <row r="143" spans="18:18" s="118" customFormat="1" x14ac:dyDescent="0.2">
      <c r="R143" s="27"/>
    </row>
    <row r="144" spans="18:18" s="118" customFormat="1" x14ac:dyDescent="0.2">
      <c r="R144" s="27"/>
    </row>
    <row r="145" spans="18:18" s="118" customFormat="1" x14ac:dyDescent="0.2">
      <c r="R145" s="27"/>
    </row>
    <row r="146" spans="18:18" s="118" customFormat="1" x14ac:dyDescent="0.2">
      <c r="R146" s="27"/>
    </row>
    <row r="147" spans="18:18" s="118" customFormat="1" x14ac:dyDescent="0.2">
      <c r="R147" s="27"/>
    </row>
    <row r="148" spans="18:18" s="118" customFormat="1" x14ac:dyDescent="0.2">
      <c r="R148" s="27"/>
    </row>
    <row r="149" spans="18:18" s="118" customFormat="1" x14ac:dyDescent="0.2">
      <c r="R149" s="27"/>
    </row>
    <row r="150" spans="18:18" s="118" customFormat="1" x14ac:dyDescent="0.2">
      <c r="R150" s="27"/>
    </row>
    <row r="151" spans="18:18" s="118" customFormat="1" x14ac:dyDescent="0.2">
      <c r="R151" s="27"/>
    </row>
    <row r="152" spans="18:18" s="118" customFormat="1" x14ac:dyDescent="0.2">
      <c r="R152" s="27"/>
    </row>
    <row r="153" spans="18:18" s="118" customFormat="1" x14ac:dyDescent="0.2">
      <c r="R153" s="27"/>
    </row>
    <row r="154" spans="18:18" s="118" customFormat="1" x14ac:dyDescent="0.2">
      <c r="R154" s="27"/>
    </row>
    <row r="155" spans="18:18" s="118" customFormat="1" x14ac:dyDescent="0.2">
      <c r="R155" s="27"/>
    </row>
    <row r="156" spans="18:18" s="118" customFormat="1" x14ac:dyDescent="0.2">
      <c r="R156" s="27"/>
    </row>
    <row r="157" spans="18:18" s="118" customFormat="1" x14ac:dyDescent="0.2">
      <c r="R157" s="27"/>
    </row>
    <row r="158" spans="18:18" s="118" customFormat="1" x14ac:dyDescent="0.2">
      <c r="R158" s="27"/>
    </row>
    <row r="159" spans="18:18" s="118" customFormat="1" x14ac:dyDescent="0.2">
      <c r="R159" s="27"/>
    </row>
    <row r="160" spans="18:18" s="118" customFormat="1" x14ac:dyDescent="0.2">
      <c r="R160" s="27"/>
    </row>
    <row r="161" spans="18:18" s="118" customFormat="1" x14ac:dyDescent="0.2">
      <c r="R161" s="27"/>
    </row>
    <row r="162" spans="18:18" s="118" customFormat="1" x14ac:dyDescent="0.2">
      <c r="R162" s="27"/>
    </row>
    <row r="163" spans="18:18" s="118" customFormat="1" x14ac:dyDescent="0.2">
      <c r="R163" s="27"/>
    </row>
    <row r="164" spans="18:18" s="118" customFormat="1" x14ac:dyDescent="0.2">
      <c r="R164" s="27"/>
    </row>
    <row r="165" spans="18:18" s="118" customFormat="1" x14ac:dyDescent="0.2">
      <c r="R165" s="27"/>
    </row>
    <row r="166" spans="18:18" s="118" customFormat="1" x14ac:dyDescent="0.2">
      <c r="R166" s="27"/>
    </row>
    <row r="167" spans="18:18" s="118" customFormat="1" x14ac:dyDescent="0.2">
      <c r="R167" s="27"/>
    </row>
    <row r="168" spans="18:18" s="118" customFormat="1" x14ac:dyDescent="0.2">
      <c r="R168" s="27"/>
    </row>
    <row r="169" spans="18:18" s="118" customFormat="1" x14ac:dyDescent="0.2">
      <c r="R169" s="27"/>
    </row>
    <row r="170" spans="18:18" s="118" customFormat="1" x14ac:dyDescent="0.2">
      <c r="R170" s="27"/>
    </row>
    <row r="171" spans="18:18" s="118" customFormat="1" x14ac:dyDescent="0.2">
      <c r="R171" s="27"/>
    </row>
    <row r="172" spans="18:18" s="118" customFormat="1" x14ac:dyDescent="0.2">
      <c r="R172" s="27"/>
    </row>
    <row r="173" spans="18:18" s="118" customFormat="1" x14ac:dyDescent="0.2">
      <c r="R173" s="27"/>
    </row>
    <row r="174" spans="18:18" s="118" customFormat="1" x14ac:dyDescent="0.2">
      <c r="R174" s="27"/>
    </row>
    <row r="175" spans="18:18" s="118" customFormat="1" x14ac:dyDescent="0.2">
      <c r="R175" s="27"/>
    </row>
    <row r="176" spans="18:18" s="118" customFormat="1" x14ac:dyDescent="0.2">
      <c r="R176" s="27"/>
    </row>
    <row r="177" spans="18:18" s="118" customFormat="1" x14ac:dyDescent="0.2">
      <c r="R177" s="27"/>
    </row>
    <row r="178" spans="18:18" s="118" customFormat="1" x14ac:dyDescent="0.2">
      <c r="R178" s="27"/>
    </row>
    <row r="179" spans="18:18" s="118" customFormat="1" x14ac:dyDescent="0.2">
      <c r="R179" s="27"/>
    </row>
    <row r="180" spans="18:18" s="118" customFormat="1" x14ac:dyDescent="0.2">
      <c r="R180" s="27"/>
    </row>
    <row r="181" spans="18:18" s="118" customFormat="1" x14ac:dyDescent="0.2">
      <c r="R181" s="27"/>
    </row>
    <row r="182" spans="18:18" s="118" customFormat="1" x14ac:dyDescent="0.2">
      <c r="R182" s="27"/>
    </row>
    <row r="183" spans="18:18" s="118" customFormat="1" x14ac:dyDescent="0.2">
      <c r="R183" s="27"/>
    </row>
    <row r="184" spans="18:18" s="118" customFormat="1" x14ac:dyDescent="0.2">
      <c r="R184" s="27"/>
    </row>
    <row r="185" spans="18:18" s="118" customFormat="1" x14ac:dyDescent="0.2">
      <c r="R185" s="27"/>
    </row>
    <row r="186" spans="18:18" s="118" customFormat="1" x14ac:dyDescent="0.2">
      <c r="R186" s="27"/>
    </row>
    <row r="187" spans="18:18" s="118" customFormat="1" x14ac:dyDescent="0.2">
      <c r="R187" s="27"/>
    </row>
    <row r="188" spans="18:18" s="118" customFormat="1" x14ac:dyDescent="0.2">
      <c r="R188" s="27"/>
    </row>
    <row r="189" spans="18:18" s="118" customFormat="1" x14ac:dyDescent="0.2">
      <c r="R189" s="27"/>
    </row>
    <row r="190" spans="18:18" s="118" customFormat="1" x14ac:dyDescent="0.2">
      <c r="R190" s="27"/>
    </row>
    <row r="191" spans="18:18" s="118" customFormat="1" x14ac:dyDescent="0.2">
      <c r="R191" s="27"/>
    </row>
    <row r="192" spans="18:18" s="118" customFormat="1" x14ac:dyDescent="0.2">
      <c r="R192" s="27"/>
    </row>
    <row r="193" spans="18:18" s="118" customFormat="1" x14ac:dyDescent="0.2">
      <c r="R193" s="27"/>
    </row>
    <row r="194" spans="18:18" s="118" customFormat="1" x14ac:dyDescent="0.2">
      <c r="R194" s="27"/>
    </row>
    <row r="195" spans="18:18" s="118" customFormat="1" x14ac:dyDescent="0.2">
      <c r="R195" s="27"/>
    </row>
    <row r="196" spans="18:18" s="118" customFormat="1" x14ac:dyDescent="0.2">
      <c r="R196" s="27"/>
    </row>
    <row r="197" spans="18:18" s="118" customFormat="1" x14ac:dyDescent="0.2">
      <c r="R197" s="27"/>
    </row>
    <row r="198" spans="18:18" s="118" customFormat="1" x14ac:dyDescent="0.2">
      <c r="R198" s="27"/>
    </row>
    <row r="199" spans="18:18" s="118" customFormat="1" x14ac:dyDescent="0.2">
      <c r="R199" s="27"/>
    </row>
    <row r="200" spans="18:18" s="118" customFormat="1" x14ac:dyDescent="0.2">
      <c r="R200" s="27"/>
    </row>
    <row r="201" spans="18:18" s="118" customFormat="1" x14ac:dyDescent="0.2">
      <c r="R201" s="27"/>
    </row>
    <row r="202" spans="18:18" s="118" customFormat="1" x14ac:dyDescent="0.2">
      <c r="R202" s="27"/>
    </row>
    <row r="203" spans="18:18" s="118" customFormat="1" x14ac:dyDescent="0.2">
      <c r="R203" s="27"/>
    </row>
    <row r="204" spans="18:18" s="118" customFormat="1" x14ac:dyDescent="0.2">
      <c r="R204" s="27"/>
    </row>
    <row r="205" spans="18:18" s="118" customFormat="1" x14ac:dyDescent="0.2">
      <c r="R205" s="27"/>
    </row>
    <row r="206" spans="18:18" s="118" customFormat="1" x14ac:dyDescent="0.2">
      <c r="R206" s="27"/>
    </row>
    <row r="207" spans="18:18" s="118" customFormat="1" x14ac:dyDescent="0.2">
      <c r="R207" s="27"/>
    </row>
    <row r="208" spans="18:18" s="118" customFormat="1" x14ac:dyDescent="0.2">
      <c r="R208" s="27"/>
    </row>
    <row r="209" spans="18:18" s="118" customFormat="1" x14ac:dyDescent="0.2">
      <c r="R209" s="27"/>
    </row>
    <row r="210" spans="18:18" s="118" customFormat="1" x14ac:dyDescent="0.2">
      <c r="R210" s="27"/>
    </row>
    <row r="211" spans="18:18" s="118" customFormat="1" x14ac:dyDescent="0.2">
      <c r="R211" s="27"/>
    </row>
    <row r="212" spans="18:18" s="118" customFormat="1" x14ac:dyDescent="0.2">
      <c r="R212" s="27"/>
    </row>
    <row r="213" spans="18:18" s="118" customFormat="1" x14ac:dyDescent="0.2">
      <c r="R213" s="27"/>
    </row>
    <row r="214" spans="18:18" s="118" customFormat="1" x14ac:dyDescent="0.2">
      <c r="R214" s="27"/>
    </row>
    <row r="215" spans="18:18" s="118" customFormat="1" x14ac:dyDescent="0.2">
      <c r="R215" s="27"/>
    </row>
    <row r="216" spans="18:18" s="118" customFormat="1" x14ac:dyDescent="0.2">
      <c r="R216" s="27"/>
    </row>
    <row r="217" spans="18:18" s="118" customFormat="1" x14ac:dyDescent="0.2">
      <c r="R217" s="27"/>
    </row>
    <row r="218" spans="18:18" s="118" customFormat="1" x14ac:dyDescent="0.2">
      <c r="R218" s="27"/>
    </row>
    <row r="219" spans="18:18" s="118" customFormat="1" x14ac:dyDescent="0.2">
      <c r="R219" s="27"/>
    </row>
    <row r="220" spans="18:18" s="118" customFormat="1" x14ac:dyDescent="0.2">
      <c r="R220" s="27"/>
    </row>
    <row r="221" spans="18:18" s="118" customFormat="1" x14ac:dyDescent="0.2">
      <c r="R221" s="27"/>
    </row>
    <row r="222" spans="18:18" s="118" customFormat="1" x14ac:dyDescent="0.2">
      <c r="R222" s="27"/>
    </row>
    <row r="223" spans="18:18" s="118" customFormat="1" x14ac:dyDescent="0.2">
      <c r="R223" s="27"/>
    </row>
    <row r="224" spans="18:18" s="118" customFormat="1" x14ac:dyDescent="0.2">
      <c r="R224" s="27"/>
    </row>
    <row r="225" spans="18:18" s="118" customFormat="1" x14ac:dyDescent="0.2">
      <c r="R225" s="27"/>
    </row>
    <row r="226" spans="18:18" s="118" customFormat="1" x14ac:dyDescent="0.2">
      <c r="R226" s="27"/>
    </row>
    <row r="227" spans="18:18" s="118" customFormat="1" x14ac:dyDescent="0.2">
      <c r="R227" s="27"/>
    </row>
    <row r="228" spans="18:18" s="118" customFormat="1" x14ac:dyDescent="0.2">
      <c r="R228" s="27"/>
    </row>
    <row r="229" spans="18:18" s="118" customFormat="1" x14ac:dyDescent="0.2">
      <c r="R229" s="27"/>
    </row>
    <row r="230" spans="18:18" s="118" customFormat="1" x14ac:dyDescent="0.2">
      <c r="R230" s="27"/>
    </row>
    <row r="231" spans="18:18" s="118" customFormat="1" x14ac:dyDescent="0.2">
      <c r="R231" s="27"/>
    </row>
    <row r="232" spans="18:18" s="118" customFormat="1" x14ac:dyDescent="0.2">
      <c r="R232" s="27"/>
    </row>
    <row r="233" spans="18:18" s="118" customFormat="1" x14ac:dyDescent="0.2">
      <c r="R233" s="27"/>
    </row>
    <row r="234" spans="18:18" s="118" customFormat="1" x14ac:dyDescent="0.2">
      <c r="R234" s="27"/>
    </row>
    <row r="235" spans="18:18" s="118" customFormat="1" x14ac:dyDescent="0.2">
      <c r="R235" s="27"/>
    </row>
    <row r="236" spans="18:18" s="118" customFormat="1" x14ac:dyDescent="0.2">
      <c r="R236" s="27"/>
    </row>
    <row r="237" spans="18:18" s="118" customFormat="1" x14ac:dyDescent="0.2">
      <c r="R237" s="27"/>
    </row>
    <row r="238" spans="18:18" s="118" customFormat="1" x14ac:dyDescent="0.2">
      <c r="R238" s="27"/>
    </row>
    <row r="239" spans="18:18" s="118" customFormat="1" x14ac:dyDescent="0.2">
      <c r="R239" s="27"/>
    </row>
    <row r="240" spans="18:18" s="118" customFormat="1" x14ac:dyDescent="0.2">
      <c r="R240" s="27"/>
    </row>
    <row r="241" spans="18:18" s="118" customFormat="1" x14ac:dyDescent="0.2">
      <c r="R241" s="27"/>
    </row>
    <row r="242" spans="18:18" s="118" customFormat="1" x14ac:dyDescent="0.2">
      <c r="R242" s="27"/>
    </row>
    <row r="243" spans="18:18" s="118" customFormat="1" x14ac:dyDescent="0.2">
      <c r="R243" s="27"/>
    </row>
    <row r="244" spans="18:18" s="118" customFormat="1" x14ac:dyDescent="0.2">
      <c r="R244" s="27"/>
    </row>
    <row r="245" spans="18:18" s="118" customFormat="1" x14ac:dyDescent="0.2">
      <c r="R245" s="27"/>
    </row>
    <row r="246" spans="18:18" s="118" customFormat="1" x14ac:dyDescent="0.2">
      <c r="R246" s="27"/>
    </row>
    <row r="247" spans="18:18" s="118" customFormat="1" x14ac:dyDescent="0.2">
      <c r="R247" s="27"/>
    </row>
    <row r="248" spans="18:18" s="118" customFormat="1" x14ac:dyDescent="0.2">
      <c r="R248" s="27"/>
    </row>
    <row r="249" spans="18:18" s="118" customFormat="1" x14ac:dyDescent="0.2">
      <c r="R249" s="27"/>
    </row>
    <row r="250" spans="18:18" s="118" customFormat="1" x14ac:dyDescent="0.2">
      <c r="R250" s="27"/>
    </row>
    <row r="251" spans="18:18" s="118" customFormat="1" x14ac:dyDescent="0.2">
      <c r="R251" s="27"/>
    </row>
    <row r="252" spans="18:18" s="118" customFormat="1" x14ac:dyDescent="0.2">
      <c r="R252" s="27"/>
    </row>
    <row r="253" spans="18:18" s="118" customFormat="1" x14ac:dyDescent="0.2">
      <c r="R253" s="27"/>
    </row>
    <row r="254" spans="18:18" s="118" customFormat="1" x14ac:dyDescent="0.2">
      <c r="R254" s="27"/>
    </row>
    <row r="255" spans="18:18" s="118" customFormat="1" x14ac:dyDescent="0.2">
      <c r="R255" s="27"/>
    </row>
    <row r="256" spans="18:18" s="118" customFormat="1" x14ac:dyDescent="0.2">
      <c r="R256" s="27"/>
    </row>
    <row r="257" spans="18:18" s="118" customFormat="1" x14ac:dyDescent="0.2">
      <c r="R257" s="27"/>
    </row>
    <row r="258" spans="18:18" s="118" customFormat="1" x14ac:dyDescent="0.2">
      <c r="R258" s="27"/>
    </row>
    <row r="259" spans="18:18" s="118" customFormat="1" x14ac:dyDescent="0.2">
      <c r="R259" s="27"/>
    </row>
    <row r="260" spans="18:18" s="118" customFormat="1" x14ac:dyDescent="0.2">
      <c r="R260" s="27"/>
    </row>
    <row r="261" spans="18:18" s="118" customFormat="1" x14ac:dyDescent="0.2">
      <c r="R261" s="27"/>
    </row>
    <row r="262" spans="18:18" s="118" customFormat="1" x14ac:dyDescent="0.2">
      <c r="R262" s="27"/>
    </row>
    <row r="263" spans="18:18" s="118" customFormat="1" x14ac:dyDescent="0.2">
      <c r="R263" s="27"/>
    </row>
    <row r="264" spans="18:18" s="118" customFormat="1" x14ac:dyDescent="0.2">
      <c r="R264" s="27"/>
    </row>
    <row r="265" spans="18:18" s="118" customFormat="1" x14ac:dyDescent="0.2">
      <c r="R265" s="27"/>
    </row>
    <row r="266" spans="18:18" s="118" customFormat="1" x14ac:dyDescent="0.2">
      <c r="R266" s="27"/>
    </row>
    <row r="267" spans="18:18" s="118" customFormat="1" x14ac:dyDescent="0.2">
      <c r="R267" s="27"/>
    </row>
    <row r="268" spans="18:18" s="118" customFormat="1" x14ac:dyDescent="0.2">
      <c r="R268" s="27"/>
    </row>
    <row r="269" spans="18:18" s="118" customFormat="1" x14ac:dyDescent="0.2">
      <c r="R269" s="27"/>
    </row>
    <row r="270" spans="18:18" s="118" customFormat="1" x14ac:dyDescent="0.2">
      <c r="R270" s="27"/>
    </row>
    <row r="271" spans="18:18" s="118" customFormat="1" x14ac:dyDescent="0.2">
      <c r="R271" s="27"/>
    </row>
    <row r="272" spans="18:18" s="118" customFormat="1" x14ac:dyDescent="0.2">
      <c r="R272" s="27"/>
    </row>
    <row r="273" spans="18:18" s="118" customFormat="1" x14ac:dyDescent="0.2">
      <c r="R273" s="27"/>
    </row>
    <row r="274" spans="18:18" s="118" customFormat="1" x14ac:dyDescent="0.2">
      <c r="R274" s="27"/>
    </row>
    <row r="275" spans="18:18" s="118" customFormat="1" x14ac:dyDescent="0.2">
      <c r="R275" s="27"/>
    </row>
    <row r="276" spans="18:18" s="118" customFormat="1" x14ac:dyDescent="0.2">
      <c r="R276" s="27"/>
    </row>
    <row r="277" spans="18:18" s="118" customFormat="1" x14ac:dyDescent="0.2">
      <c r="R277" s="27"/>
    </row>
    <row r="278" spans="18:18" s="118" customFormat="1" x14ac:dyDescent="0.2">
      <c r="R278" s="27"/>
    </row>
    <row r="279" spans="18:18" s="118" customFormat="1" x14ac:dyDescent="0.2">
      <c r="R279" s="27"/>
    </row>
    <row r="280" spans="18:18" s="118" customFormat="1" x14ac:dyDescent="0.2">
      <c r="R280" s="27"/>
    </row>
    <row r="281" spans="18:18" s="118" customFormat="1" x14ac:dyDescent="0.2">
      <c r="R281" s="27"/>
    </row>
    <row r="282" spans="18:18" s="118" customFormat="1" x14ac:dyDescent="0.2">
      <c r="R282" s="27"/>
    </row>
    <row r="283" spans="18:18" s="118" customFormat="1" x14ac:dyDescent="0.2">
      <c r="R283" s="27"/>
    </row>
    <row r="284" spans="18:18" s="118" customFormat="1" x14ac:dyDescent="0.2">
      <c r="R284" s="27"/>
    </row>
    <row r="285" spans="18:18" s="118" customFormat="1" x14ac:dyDescent="0.2">
      <c r="R285" s="27"/>
    </row>
    <row r="286" spans="18:18" s="118" customFormat="1" x14ac:dyDescent="0.2">
      <c r="R286" s="27"/>
    </row>
    <row r="287" spans="18:18" s="118" customFormat="1" x14ac:dyDescent="0.2">
      <c r="R287" s="27"/>
    </row>
    <row r="288" spans="18:18" s="118" customFormat="1" x14ac:dyDescent="0.2">
      <c r="R288" s="27"/>
    </row>
    <row r="289" spans="18:18" s="118" customFormat="1" x14ac:dyDescent="0.2">
      <c r="R289" s="27"/>
    </row>
    <row r="290" spans="18:18" s="118" customFormat="1" x14ac:dyDescent="0.2">
      <c r="R290" s="27"/>
    </row>
    <row r="291" spans="18:18" s="118" customFormat="1" x14ac:dyDescent="0.2">
      <c r="R291" s="27"/>
    </row>
    <row r="292" spans="18:18" s="118" customFormat="1" x14ac:dyDescent="0.2">
      <c r="R292" s="27"/>
    </row>
    <row r="293" spans="18:18" s="118" customFormat="1" x14ac:dyDescent="0.2">
      <c r="R293" s="27"/>
    </row>
    <row r="294" spans="18:18" s="118" customFormat="1" x14ac:dyDescent="0.2">
      <c r="R294" s="27"/>
    </row>
    <row r="295" spans="18:18" s="118" customFormat="1" x14ac:dyDescent="0.2">
      <c r="R295" s="27"/>
    </row>
    <row r="296" spans="18:18" s="118" customFormat="1" x14ac:dyDescent="0.2">
      <c r="R296" s="27"/>
    </row>
    <row r="297" spans="18:18" s="118" customFormat="1" x14ac:dyDescent="0.2">
      <c r="R297" s="27"/>
    </row>
    <row r="298" spans="18:18" s="118" customFormat="1" x14ac:dyDescent="0.2">
      <c r="R298" s="27"/>
    </row>
    <row r="299" spans="18:18" s="118" customFormat="1" x14ac:dyDescent="0.2">
      <c r="R299" s="27"/>
    </row>
    <row r="300" spans="18:18" s="118" customFormat="1" x14ac:dyDescent="0.2">
      <c r="R300" s="27"/>
    </row>
    <row r="301" spans="18:18" s="118" customFormat="1" x14ac:dyDescent="0.2">
      <c r="R301" s="27"/>
    </row>
    <row r="302" spans="18:18" s="118" customFormat="1" x14ac:dyDescent="0.2">
      <c r="R302" s="27"/>
    </row>
    <row r="303" spans="18:18" s="118" customFormat="1" x14ac:dyDescent="0.2">
      <c r="R303" s="27"/>
    </row>
    <row r="304" spans="18:18" s="118" customFormat="1" x14ac:dyDescent="0.2">
      <c r="R304" s="27"/>
    </row>
    <row r="305" spans="18:18" s="118" customFormat="1" x14ac:dyDescent="0.2">
      <c r="R305" s="27"/>
    </row>
    <row r="306" spans="18:18" s="118" customFormat="1" x14ac:dyDescent="0.2">
      <c r="R306" s="27"/>
    </row>
    <row r="307" spans="18:18" s="118" customFormat="1" x14ac:dyDescent="0.2">
      <c r="R307" s="27"/>
    </row>
    <row r="308" spans="18:18" s="118" customFormat="1" x14ac:dyDescent="0.2">
      <c r="R308" s="27"/>
    </row>
    <row r="309" spans="18:18" s="118" customFormat="1" x14ac:dyDescent="0.2">
      <c r="R309" s="27"/>
    </row>
    <row r="310" spans="18:18" s="118" customFormat="1" x14ac:dyDescent="0.2">
      <c r="R310" s="27"/>
    </row>
    <row r="311" spans="18:18" s="118" customFormat="1" x14ac:dyDescent="0.2">
      <c r="R311" s="27"/>
    </row>
    <row r="312" spans="18:18" s="118" customFormat="1" x14ac:dyDescent="0.2">
      <c r="R312" s="27"/>
    </row>
    <row r="313" spans="18:18" s="118" customFormat="1" x14ac:dyDescent="0.2">
      <c r="R313" s="27"/>
    </row>
    <row r="314" spans="18:18" s="118" customFormat="1" x14ac:dyDescent="0.2">
      <c r="R314" s="27"/>
    </row>
    <row r="315" spans="18:18" s="118" customFormat="1" x14ac:dyDescent="0.2">
      <c r="R315" s="27"/>
    </row>
    <row r="316" spans="18:18" s="118" customFormat="1" x14ac:dyDescent="0.2">
      <c r="R316" s="27"/>
    </row>
    <row r="317" spans="18:18" s="118" customFormat="1" x14ac:dyDescent="0.2">
      <c r="R317" s="27"/>
    </row>
    <row r="318" spans="18:18" s="118" customFormat="1" x14ac:dyDescent="0.2">
      <c r="R318" s="27"/>
    </row>
    <row r="319" spans="18:18" s="118" customFormat="1" x14ac:dyDescent="0.2">
      <c r="R319" s="27"/>
    </row>
    <row r="320" spans="18:18" s="118" customFormat="1" x14ac:dyDescent="0.2">
      <c r="R320" s="27"/>
    </row>
    <row r="321" spans="18:18" s="118" customFormat="1" x14ac:dyDescent="0.2">
      <c r="R321" s="27"/>
    </row>
    <row r="322" spans="18:18" s="118" customFormat="1" x14ac:dyDescent="0.2">
      <c r="R322" s="27"/>
    </row>
    <row r="323" spans="18:18" s="118" customFormat="1" x14ac:dyDescent="0.2">
      <c r="R323" s="27"/>
    </row>
    <row r="324" spans="18:18" s="118" customFormat="1" x14ac:dyDescent="0.2">
      <c r="R324" s="27"/>
    </row>
    <row r="325" spans="18:18" s="118" customFormat="1" x14ac:dyDescent="0.2">
      <c r="R325" s="27"/>
    </row>
    <row r="326" spans="18:18" s="118" customFormat="1" x14ac:dyDescent="0.2">
      <c r="R326" s="27"/>
    </row>
    <row r="327" spans="18:18" s="118" customFormat="1" x14ac:dyDescent="0.2">
      <c r="R327" s="27"/>
    </row>
    <row r="328" spans="18:18" s="118" customFormat="1" x14ac:dyDescent="0.2">
      <c r="R328" s="27"/>
    </row>
    <row r="329" spans="18:18" s="118" customFormat="1" x14ac:dyDescent="0.2">
      <c r="R329" s="27"/>
    </row>
    <row r="330" spans="18:18" s="118" customFormat="1" x14ac:dyDescent="0.2">
      <c r="R330" s="27"/>
    </row>
    <row r="331" spans="18:18" s="118" customFormat="1" x14ac:dyDescent="0.2">
      <c r="R331" s="27"/>
    </row>
    <row r="332" spans="18:18" s="118" customFormat="1" x14ac:dyDescent="0.2">
      <c r="R332" s="27"/>
    </row>
    <row r="333" spans="18:18" s="118" customFormat="1" x14ac:dyDescent="0.2">
      <c r="R333" s="27"/>
    </row>
    <row r="334" spans="18:18" s="118" customFormat="1" x14ac:dyDescent="0.2">
      <c r="R334" s="27"/>
    </row>
    <row r="335" spans="18:18" s="118" customFormat="1" x14ac:dyDescent="0.2">
      <c r="R335" s="27"/>
    </row>
    <row r="336" spans="18:18" s="118" customFormat="1" x14ac:dyDescent="0.2">
      <c r="R336" s="27"/>
    </row>
    <row r="337" spans="18:18" s="118" customFormat="1" x14ac:dyDescent="0.2">
      <c r="R337" s="27"/>
    </row>
    <row r="338" spans="18:18" s="118" customFormat="1" x14ac:dyDescent="0.2">
      <c r="R338" s="27"/>
    </row>
    <row r="339" spans="18:18" s="118" customFormat="1" x14ac:dyDescent="0.2">
      <c r="R339" s="27"/>
    </row>
    <row r="340" spans="18:18" s="118" customFormat="1" x14ac:dyDescent="0.2">
      <c r="R340" s="27"/>
    </row>
    <row r="341" spans="18:18" s="118" customFormat="1" x14ac:dyDescent="0.2">
      <c r="R341" s="27"/>
    </row>
    <row r="342" spans="18:18" s="118" customFormat="1" x14ac:dyDescent="0.2">
      <c r="R342" s="27"/>
    </row>
    <row r="343" spans="18:18" s="118" customFormat="1" x14ac:dyDescent="0.2">
      <c r="R343" s="27"/>
    </row>
    <row r="344" spans="18:18" s="118" customFormat="1" x14ac:dyDescent="0.2">
      <c r="R344" s="27"/>
    </row>
    <row r="345" spans="18:18" s="118" customFormat="1" x14ac:dyDescent="0.2">
      <c r="R345" s="27"/>
    </row>
    <row r="346" spans="18:18" s="118" customFormat="1" x14ac:dyDescent="0.2">
      <c r="R346" s="27"/>
    </row>
    <row r="347" spans="18:18" s="118" customFormat="1" x14ac:dyDescent="0.2">
      <c r="R347" s="27"/>
    </row>
    <row r="348" spans="18:18" s="118" customFormat="1" x14ac:dyDescent="0.2">
      <c r="R348" s="27"/>
    </row>
    <row r="349" spans="18:18" s="118" customFormat="1" x14ac:dyDescent="0.2">
      <c r="R349" s="27"/>
    </row>
    <row r="350" spans="18:18" s="118" customFormat="1" x14ac:dyDescent="0.2">
      <c r="R350" s="27"/>
    </row>
    <row r="351" spans="18:18" s="118" customFormat="1" x14ac:dyDescent="0.2">
      <c r="R351" s="27"/>
    </row>
    <row r="352" spans="18:18" s="118" customFormat="1" x14ac:dyDescent="0.2">
      <c r="R352" s="27"/>
    </row>
    <row r="353" spans="18:18" s="118" customFormat="1" x14ac:dyDescent="0.2">
      <c r="R353" s="27"/>
    </row>
    <row r="354" spans="18:18" s="118" customFormat="1" x14ac:dyDescent="0.2">
      <c r="R354" s="27"/>
    </row>
    <row r="355" spans="18:18" s="118" customFormat="1" x14ac:dyDescent="0.2">
      <c r="R355" s="27"/>
    </row>
    <row r="356" spans="18:18" s="118" customFormat="1" x14ac:dyDescent="0.2">
      <c r="R356" s="27"/>
    </row>
    <row r="357" spans="18:18" s="118" customFormat="1" x14ac:dyDescent="0.2">
      <c r="R357" s="27"/>
    </row>
    <row r="358" spans="18:18" s="118" customFormat="1" x14ac:dyDescent="0.2">
      <c r="R358" s="27"/>
    </row>
    <row r="359" spans="18:18" s="118" customFormat="1" x14ac:dyDescent="0.2">
      <c r="R359" s="27"/>
    </row>
    <row r="360" spans="18:18" s="118" customFormat="1" x14ac:dyDescent="0.2">
      <c r="R360" s="27"/>
    </row>
    <row r="361" spans="18:18" s="118" customFormat="1" x14ac:dyDescent="0.2">
      <c r="R361" s="27"/>
    </row>
    <row r="362" spans="18:18" s="118" customFormat="1" x14ac:dyDescent="0.2">
      <c r="R362" s="27"/>
    </row>
    <row r="363" spans="18:18" s="118" customFormat="1" x14ac:dyDescent="0.2">
      <c r="R363" s="27"/>
    </row>
    <row r="364" spans="18:18" s="118" customFormat="1" x14ac:dyDescent="0.2">
      <c r="R364" s="27"/>
    </row>
    <row r="365" spans="18:18" s="118" customFormat="1" x14ac:dyDescent="0.2">
      <c r="R365" s="27"/>
    </row>
    <row r="366" spans="18:18" s="118" customFormat="1" x14ac:dyDescent="0.2">
      <c r="R366" s="27"/>
    </row>
    <row r="367" spans="18:18" s="118" customFormat="1" x14ac:dyDescent="0.2">
      <c r="R367" s="27"/>
    </row>
    <row r="368" spans="18:18" s="118" customFormat="1" x14ac:dyDescent="0.2">
      <c r="R368" s="27"/>
    </row>
    <row r="369" spans="18:18" s="118" customFormat="1" x14ac:dyDescent="0.2">
      <c r="R369" s="27"/>
    </row>
    <row r="370" spans="18:18" s="118" customFormat="1" x14ac:dyDescent="0.2">
      <c r="R370" s="27"/>
    </row>
    <row r="371" spans="18:18" s="118" customFormat="1" x14ac:dyDescent="0.2">
      <c r="R371" s="27"/>
    </row>
    <row r="372" spans="18:18" s="118" customFormat="1" x14ac:dyDescent="0.2">
      <c r="R372" s="27"/>
    </row>
    <row r="373" spans="18:18" s="118" customFormat="1" x14ac:dyDescent="0.2">
      <c r="R373" s="27"/>
    </row>
    <row r="374" spans="18:18" s="118" customFormat="1" x14ac:dyDescent="0.2">
      <c r="R374" s="27"/>
    </row>
    <row r="375" spans="18:18" s="118" customFormat="1" x14ac:dyDescent="0.2">
      <c r="R375" s="27"/>
    </row>
    <row r="376" spans="18:18" s="118" customFormat="1" x14ac:dyDescent="0.2">
      <c r="R376" s="27"/>
    </row>
    <row r="377" spans="18:18" s="118" customFormat="1" x14ac:dyDescent="0.2">
      <c r="R377" s="27"/>
    </row>
    <row r="378" spans="18:18" s="118" customFormat="1" x14ac:dyDescent="0.2">
      <c r="R378" s="27"/>
    </row>
    <row r="379" spans="18:18" s="118" customFormat="1" x14ac:dyDescent="0.2">
      <c r="R379" s="27"/>
    </row>
    <row r="380" spans="18:18" s="118" customFormat="1" x14ac:dyDescent="0.2">
      <c r="R380" s="27"/>
    </row>
    <row r="381" spans="18:18" s="118" customFormat="1" x14ac:dyDescent="0.2">
      <c r="R381" s="27"/>
    </row>
    <row r="382" spans="18:18" s="118" customFormat="1" x14ac:dyDescent="0.2">
      <c r="R382" s="27"/>
    </row>
    <row r="383" spans="18:18" s="118" customFormat="1" x14ac:dyDescent="0.2">
      <c r="R383" s="27"/>
    </row>
    <row r="384" spans="18:18" s="118" customFormat="1" x14ac:dyDescent="0.2">
      <c r="R384" s="27"/>
    </row>
    <row r="385" spans="18:18" s="118" customFormat="1" x14ac:dyDescent="0.2">
      <c r="R385" s="27"/>
    </row>
    <row r="386" spans="18:18" s="118" customFormat="1" x14ac:dyDescent="0.2">
      <c r="R386" s="27"/>
    </row>
    <row r="387" spans="18:18" s="118" customFormat="1" x14ac:dyDescent="0.2">
      <c r="R387" s="27"/>
    </row>
    <row r="388" spans="18:18" s="118" customFormat="1" x14ac:dyDescent="0.2">
      <c r="R388" s="27"/>
    </row>
    <row r="389" spans="18:18" s="118" customFormat="1" x14ac:dyDescent="0.2">
      <c r="R389" s="27"/>
    </row>
    <row r="390" spans="18:18" s="118" customFormat="1" x14ac:dyDescent="0.2">
      <c r="R390" s="27"/>
    </row>
    <row r="391" spans="18:18" s="118" customFormat="1" x14ac:dyDescent="0.2">
      <c r="R391" s="27"/>
    </row>
    <row r="392" spans="18:18" s="118" customFormat="1" x14ac:dyDescent="0.2">
      <c r="R392" s="27"/>
    </row>
    <row r="393" spans="18:18" s="118" customFormat="1" x14ac:dyDescent="0.2">
      <c r="R393" s="27"/>
    </row>
    <row r="394" spans="18:18" s="118" customFormat="1" x14ac:dyDescent="0.2">
      <c r="R394" s="27"/>
    </row>
    <row r="395" spans="18:18" s="118" customFormat="1" x14ac:dyDescent="0.2">
      <c r="R395" s="27"/>
    </row>
    <row r="396" spans="18:18" s="118" customFormat="1" x14ac:dyDescent="0.2">
      <c r="R396" s="27"/>
    </row>
    <row r="397" spans="18:18" s="118" customFormat="1" x14ac:dyDescent="0.2">
      <c r="R397" s="27"/>
    </row>
    <row r="398" spans="18:18" s="118" customFormat="1" x14ac:dyDescent="0.2">
      <c r="R398" s="27"/>
    </row>
    <row r="399" spans="18:18" s="118" customFormat="1" x14ac:dyDescent="0.2">
      <c r="R399" s="27"/>
    </row>
    <row r="400" spans="18:18" s="118" customFormat="1" x14ac:dyDescent="0.2">
      <c r="R400" s="27"/>
    </row>
    <row r="401" spans="18:18" s="118" customFormat="1" x14ac:dyDescent="0.2">
      <c r="R401" s="27"/>
    </row>
    <row r="402" spans="18:18" s="118" customFormat="1" x14ac:dyDescent="0.2">
      <c r="R402" s="27"/>
    </row>
    <row r="403" spans="18:18" s="118" customFormat="1" x14ac:dyDescent="0.2">
      <c r="R403" s="27"/>
    </row>
    <row r="404" spans="18:18" s="118" customFormat="1" x14ac:dyDescent="0.2">
      <c r="R404" s="27"/>
    </row>
    <row r="405" spans="18:18" s="118" customFormat="1" x14ac:dyDescent="0.2">
      <c r="R405" s="27"/>
    </row>
    <row r="406" spans="18:18" s="118" customFormat="1" x14ac:dyDescent="0.2">
      <c r="R406" s="27"/>
    </row>
    <row r="407" spans="18:18" s="118" customFormat="1" x14ac:dyDescent="0.2">
      <c r="R407" s="27"/>
    </row>
    <row r="408" spans="18:18" s="118" customFormat="1" x14ac:dyDescent="0.2">
      <c r="R408" s="27"/>
    </row>
    <row r="409" spans="18:18" s="118" customFormat="1" x14ac:dyDescent="0.2">
      <c r="R409" s="27"/>
    </row>
    <row r="410" spans="18:18" s="118" customFormat="1" x14ac:dyDescent="0.2">
      <c r="R410" s="27"/>
    </row>
    <row r="411" spans="18:18" s="118" customFormat="1" x14ac:dyDescent="0.2">
      <c r="R411" s="27"/>
    </row>
    <row r="412" spans="18:18" s="118" customFormat="1" x14ac:dyDescent="0.2">
      <c r="R412" s="27"/>
    </row>
    <row r="413" spans="18:18" s="118" customFormat="1" x14ac:dyDescent="0.2">
      <c r="R413" s="27"/>
    </row>
    <row r="414" spans="18:18" s="118" customFormat="1" x14ac:dyDescent="0.2">
      <c r="R414" s="27"/>
    </row>
    <row r="415" spans="18:18" s="118" customFormat="1" x14ac:dyDescent="0.2">
      <c r="R415" s="27"/>
    </row>
    <row r="416" spans="18:18" s="118" customFormat="1" x14ac:dyDescent="0.2">
      <c r="R416" s="27"/>
    </row>
    <row r="417" spans="18:18" s="118" customFormat="1" x14ac:dyDescent="0.2">
      <c r="R417" s="27"/>
    </row>
    <row r="418" spans="18:18" s="118" customFormat="1" x14ac:dyDescent="0.2">
      <c r="R418" s="27"/>
    </row>
    <row r="419" spans="18:18" s="118" customFormat="1" x14ac:dyDescent="0.2">
      <c r="R419" s="27"/>
    </row>
    <row r="420" spans="18:18" s="118" customFormat="1" x14ac:dyDescent="0.2">
      <c r="R420" s="27"/>
    </row>
    <row r="421" spans="18:18" s="118" customFormat="1" x14ac:dyDescent="0.2">
      <c r="R421" s="27"/>
    </row>
    <row r="422" spans="18:18" s="118" customFormat="1" x14ac:dyDescent="0.2">
      <c r="R422" s="27"/>
    </row>
    <row r="423" spans="18:18" s="118" customFormat="1" x14ac:dyDescent="0.2">
      <c r="R423" s="27"/>
    </row>
    <row r="424" spans="18:18" s="118" customFormat="1" x14ac:dyDescent="0.2">
      <c r="R424" s="27"/>
    </row>
    <row r="425" spans="18:18" s="118" customFormat="1" x14ac:dyDescent="0.2">
      <c r="R425" s="27"/>
    </row>
    <row r="426" spans="18:18" s="118" customFormat="1" x14ac:dyDescent="0.2">
      <c r="R426" s="27"/>
    </row>
    <row r="427" spans="18:18" s="118" customFormat="1" x14ac:dyDescent="0.2">
      <c r="R427" s="27"/>
    </row>
    <row r="428" spans="18:18" s="118" customFormat="1" x14ac:dyDescent="0.2">
      <c r="R428" s="27"/>
    </row>
    <row r="429" spans="18:18" s="118" customFormat="1" x14ac:dyDescent="0.2">
      <c r="R429" s="27"/>
    </row>
    <row r="430" spans="18:18" s="118" customFormat="1" x14ac:dyDescent="0.2">
      <c r="R430" s="27"/>
    </row>
    <row r="431" spans="18:18" s="118" customFormat="1" x14ac:dyDescent="0.2">
      <c r="R431" s="27"/>
    </row>
    <row r="432" spans="18:18" s="118" customFormat="1" x14ac:dyDescent="0.2">
      <c r="R432" s="27"/>
    </row>
    <row r="433" spans="18:18" s="118" customFormat="1" x14ac:dyDescent="0.2">
      <c r="R433" s="27"/>
    </row>
    <row r="434" spans="18:18" s="118" customFormat="1" x14ac:dyDescent="0.2">
      <c r="R434" s="27"/>
    </row>
    <row r="435" spans="18:18" s="118" customFormat="1" x14ac:dyDescent="0.2">
      <c r="R435" s="27"/>
    </row>
    <row r="436" spans="18:18" s="118" customFormat="1" x14ac:dyDescent="0.2">
      <c r="R436" s="27"/>
    </row>
    <row r="437" spans="18:18" s="118" customFormat="1" x14ac:dyDescent="0.2">
      <c r="R437" s="27"/>
    </row>
    <row r="438" spans="18:18" s="118" customFormat="1" x14ac:dyDescent="0.2">
      <c r="R438" s="27"/>
    </row>
    <row r="439" spans="18:18" s="118" customFormat="1" x14ac:dyDescent="0.2">
      <c r="R439" s="27"/>
    </row>
    <row r="440" spans="18:18" s="118" customFormat="1" x14ac:dyDescent="0.2">
      <c r="R440" s="27"/>
    </row>
    <row r="441" spans="18:18" s="118" customFormat="1" x14ac:dyDescent="0.2">
      <c r="R441" s="27"/>
    </row>
    <row r="442" spans="18:18" s="118" customFormat="1" x14ac:dyDescent="0.2">
      <c r="R442" s="27"/>
    </row>
    <row r="443" spans="18:18" s="118" customFormat="1" x14ac:dyDescent="0.2">
      <c r="R443" s="27"/>
    </row>
    <row r="444" spans="18:18" s="118" customFormat="1" x14ac:dyDescent="0.2">
      <c r="R444" s="27"/>
    </row>
    <row r="445" spans="18:18" s="118" customFormat="1" x14ac:dyDescent="0.2">
      <c r="R445" s="27"/>
    </row>
    <row r="446" spans="18:18" s="118" customFormat="1" x14ac:dyDescent="0.2">
      <c r="R446" s="27"/>
    </row>
    <row r="447" spans="18:18" s="118" customFormat="1" x14ac:dyDescent="0.2">
      <c r="R447" s="27"/>
    </row>
    <row r="448" spans="18:18" s="118" customFormat="1" x14ac:dyDescent="0.2">
      <c r="R448" s="27"/>
    </row>
    <row r="449" spans="18:18" s="118" customFormat="1" x14ac:dyDescent="0.2">
      <c r="R449" s="27"/>
    </row>
    <row r="450" spans="18:18" s="118" customFormat="1" x14ac:dyDescent="0.2">
      <c r="R450" s="27"/>
    </row>
    <row r="451" spans="18:18" s="118" customFormat="1" x14ac:dyDescent="0.2">
      <c r="R451" s="27"/>
    </row>
    <row r="452" spans="18:18" s="118" customFormat="1" x14ac:dyDescent="0.2">
      <c r="R452" s="27"/>
    </row>
    <row r="453" spans="18:18" s="118" customFormat="1" x14ac:dyDescent="0.2">
      <c r="R453" s="27"/>
    </row>
    <row r="454" spans="18:18" s="118" customFormat="1" x14ac:dyDescent="0.2">
      <c r="R454" s="27"/>
    </row>
    <row r="455" spans="18:18" s="118" customFormat="1" x14ac:dyDescent="0.2">
      <c r="R455" s="27"/>
    </row>
    <row r="456" spans="18:18" s="118" customFormat="1" x14ac:dyDescent="0.2">
      <c r="R456" s="27"/>
    </row>
    <row r="457" spans="18:18" s="118" customFormat="1" x14ac:dyDescent="0.2">
      <c r="R457" s="27"/>
    </row>
    <row r="458" spans="18:18" s="118" customFormat="1" x14ac:dyDescent="0.2">
      <c r="R458" s="27"/>
    </row>
    <row r="459" spans="18:18" s="118" customFormat="1" x14ac:dyDescent="0.2">
      <c r="R459" s="27"/>
    </row>
    <row r="460" spans="18:18" s="118" customFormat="1" x14ac:dyDescent="0.2">
      <c r="R460" s="27"/>
    </row>
    <row r="461" spans="18:18" s="118" customFormat="1" x14ac:dyDescent="0.2">
      <c r="R461" s="27"/>
    </row>
    <row r="462" spans="18:18" s="118" customFormat="1" x14ac:dyDescent="0.2">
      <c r="R462" s="27"/>
    </row>
    <row r="463" spans="18:18" s="118" customFormat="1" x14ac:dyDescent="0.2">
      <c r="R463" s="27"/>
    </row>
    <row r="464" spans="18:18" s="118" customFormat="1" x14ac:dyDescent="0.2">
      <c r="R464" s="27"/>
    </row>
    <row r="465" spans="18:18" s="118" customFormat="1" x14ac:dyDescent="0.2">
      <c r="R465" s="27"/>
    </row>
    <row r="466" spans="18:18" s="118" customFormat="1" x14ac:dyDescent="0.2">
      <c r="R466" s="27"/>
    </row>
    <row r="467" spans="18:18" s="118" customFormat="1" x14ac:dyDescent="0.2">
      <c r="R467" s="27"/>
    </row>
    <row r="468" spans="18:18" s="118" customFormat="1" x14ac:dyDescent="0.2">
      <c r="R468" s="27"/>
    </row>
    <row r="469" spans="18:18" s="118" customFormat="1" x14ac:dyDescent="0.2">
      <c r="R469" s="27"/>
    </row>
    <row r="470" spans="18:18" s="118" customFormat="1" x14ac:dyDescent="0.2">
      <c r="R470" s="27"/>
    </row>
    <row r="471" spans="18:18" s="118" customFormat="1" x14ac:dyDescent="0.2">
      <c r="R471" s="27"/>
    </row>
    <row r="472" spans="18:18" s="118" customFormat="1" x14ac:dyDescent="0.2">
      <c r="R472" s="27"/>
    </row>
    <row r="473" spans="18:18" s="118" customFormat="1" x14ac:dyDescent="0.2">
      <c r="R473" s="27"/>
    </row>
    <row r="474" spans="18:18" s="118" customFormat="1" x14ac:dyDescent="0.2">
      <c r="R474" s="27"/>
    </row>
    <row r="475" spans="18:18" s="118" customFormat="1" x14ac:dyDescent="0.2">
      <c r="R475" s="27"/>
    </row>
    <row r="476" spans="18:18" s="118" customFormat="1" x14ac:dyDescent="0.2">
      <c r="R476" s="27"/>
    </row>
    <row r="477" spans="18:18" s="118" customFormat="1" x14ac:dyDescent="0.2">
      <c r="R477" s="27"/>
    </row>
    <row r="478" spans="18:18" s="118" customFormat="1" x14ac:dyDescent="0.2">
      <c r="R478" s="27"/>
    </row>
    <row r="479" spans="18:18" s="118" customFormat="1" x14ac:dyDescent="0.2">
      <c r="R479" s="27"/>
    </row>
    <row r="480" spans="18:18" s="118" customFormat="1" x14ac:dyDescent="0.2">
      <c r="R480" s="27"/>
    </row>
    <row r="481" spans="18:18" s="118" customFormat="1" x14ac:dyDescent="0.2">
      <c r="R481" s="27"/>
    </row>
    <row r="482" spans="18:18" s="118" customFormat="1" x14ac:dyDescent="0.2">
      <c r="R482" s="27"/>
    </row>
    <row r="483" spans="18:18" s="118" customFormat="1" x14ac:dyDescent="0.2">
      <c r="R483" s="27"/>
    </row>
    <row r="484" spans="18:18" s="118" customFormat="1" x14ac:dyDescent="0.2">
      <c r="R484" s="27"/>
    </row>
    <row r="485" spans="18:18" s="118" customFormat="1" x14ac:dyDescent="0.2">
      <c r="R485" s="27"/>
    </row>
    <row r="486" spans="18:18" s="118" customFormat="1" x14ac:dyDescent="0.2">
      <c r="R486" s="27"/>
    </row>
    <row r="487" spans="18:18" s="118" customFormat="1" x14ac:dyDescent="0.2">
      <c r="R487" s="27"/>
    </row>
    <row r="488" spans="18:18" s="118" customFormat="1" x14ac:dyDescent="0.2">
      <c r="R488" s="27"/>
    </row>
    <row r="489" spans="18:18" s="118" customFormat="1" x14ac:dyDescent="0.2">
      <c r="R489" s="27"/>
    </row>
    <row r="490" spans="18:18" s="118" customFormat="1" x14ac:dyDescent="0.2">
      <c r="R490" s="27"/>
    </row>
    <row r="491" spans="18:18" s="118" customFormat="1" x14ac:dyDescent="0.2">
      <c r="R491" s="27"/>
    </row>
    <row r="492" spans="18:18" s="118" customFormat="1" x14ac:dyDescent="0.2">
      <c r="R492" s="27"/>
    </row>
    <row r="493" spans="18:18" s="118" customFormat="1" x14ac:dyDescent="0.2">
      <c r="R493" s="27"/>
    </row>
    <row r="494" spans="18:18" s="118" customFormat="1" x14ac:dyDescent="0.2">
      <c r="R494" s="27"/>
    </row>
    <row r="495" spans="18:18" s="118" customFormat="1" x14ac:dyDescent="0.2">
      <c r="R495" s="27"/>
    </row>
    <row r="496" spans="18:18" s="118" customFormat="1" x14ac:dyDescent="0.2">
      <c r="R496" s="27"/>
    </row>
    <row r="497" spans="18:18" s="118" customFormat="1" x14ac:dyDescent="0.2">
      <c r="R497" s="27"/>
    </row>
    <row r="498" spans="18:18" s="118" customFormat="1" x14ac:dyDescent="0.2">
      <c r="R498" s="27"/>
    </row>
    <row r="499" spans="18:18" s="118" customFormat="1" x14ac:dyDescent="0.2">
      <c r="R499" s="27"/>
    </row>
    <row r="500" spans="18:18" s="118" customFormat="1" x14ac:dyDescent="0.2">
      <c r="R500" s="27"/>
    </row>
    <row r="501" spans="18:18" s="118" customFormat="1" x14ac:dyDescent="0.2">
      <c r="R501" s="27"/>
    </row>
    <row r="502" spans="18:18" s="118" customFormat="1" x14ac:dyDescent="0.2">
      <c r="R502" s="27"/>
    </row>
    <row r="503" spans="18:18" s="118" customFormat="1" x14ac:dyDescent="0.2">
      <c r="R503" s="27"/>
    </row>
    <row r="504" spans="18:18" s="118" customFormat="1" x14ac:dyDescent="0.2">
      <c r="R504" s="27"/>
    </row>
    <row r="505" spans="18:18" s="118" customFormat="1" x14ac:dyDescent="0.2">
      <c r="R505" s="27"/>
    </row>
    <row r="506" spans="18:18" s="118" customFormat="1" x14ac:dyDescent="0.2">
      <c r="R506" s="27"/>
    </row>
    <row r="507" spans="18:18" s="118" customFormat="1" x14ac:dyDescent="0.2">
      <c r="R507" s="27"/>
    </row>
    <row r="508" spans="18:18" s="118" customFormat="1" x14ac:dyDescent="0.2">
      <c r="R508" s="27"/>
    </row>
    <row r="509" spans="18:18" s="118" customFormat="1" x14ac:dyDescent="0.2">
      <c r="R509" s="27"/>
    </row>
    <row r="510" spans="18:18" s="118" customFormat="1" x14ac:dyDescent="0.2">
      <c r="R510" s="27"/>
    </row>
    <row r="511" spans="18:18" s="118" customFormat="1" x14ac:dyDescent="0.2">
      <c r="R511" s="27"/>
    </row>
    <row r="512" spans="18:18" s="118" customFormat="1" x14ac:dyDescent="0.2">
      <c r="R512" s="27"/>
    </row>
    <row r="513" spans="18:18" s="118" customFormat="1" x14ac:dyDescent="0.2">
      <c r="R513" s="27"/>
    </row>
    <row r="514" spans="18:18" s="118" customFormat="1" x14ac:dyDescent="0.2">
      <c r="R514" s="27"/>
    </row>
    <row r="515" spans="18:18" s="118" customFormat="1" x14ac:dyDescent="0.2">
      <c r="R515" s="27"/>
    </row>
    <row r="516" spans="18:18" s="118" customFormat="1" x14ac:dyDescent="0.2">
      <c r="R516" s="27"/>
    </row>
    <row r="517" spans="18:18" s="118" customFormat="1" x14ac:dyDescent="0.2">
      <c r="R517" s="27"/>
    </row>
    <row r="518" spans="18:18" s="118" customFormat="1" x14ac:dyDescent="0.2">
      <c r="R518" s="27"/>
    </row>
    <row r="519" spans="18:18" s="118" customFormat="1" x14ac:dyDescent="0.2">
      <c r="R519" s="27"/>
    </row>
    <row r="520" spans="18:18" s="118" customFormat="1" x14ac:dyDescent="0.2">
      <c r="R520" s="27"/>
    </row>
    <row r="521" spans="18:18" s="118" customFormat="1" x14ac:dyDescent="0.2">
      <c r="R521" s="27"/>
    </row>
    <row r="522" spans="18:18" s="118" customFormat="1" x14ac:dyDescent="0.2">
      <c r="R522" s="27"/>
    </row>
    <row r="523" spans="18:18" s="118" customFormat="1" x14ac:dyDescent="0.2">
      <c r="R523" s="27"/>
    </row>
    <row r="524" spans="18:18" s="118" customFormat="1" x14ac:dyDescent="0.2">
      <c r="R524" s="27"/>
    </row>
    <row r="525" spans="18:18" s="118" customFormat="1" x14ac:dyDescent="0.2">
      <c r="R525" s="27"/>
    </row>
    <row r="526" spans="18:18" s="118" customFormat="1" x14ac:dyDescent="0.2">
      <c r="R526" s="27"/>
    </row>
    <row r="527" spans="18:18" s="118" customFormat="1" x14ac:dyDescent="0.2">
      <c r="R527" s="27"/>
    </row>
    <row r="528" spans="18:18" s="118" customFormat="1" x14ac:dyDescent="0.2">
      <c r="R528" s="27"/>
    </row>
    <row r="529" spans="18:18" s="118" customFormat="1" x14ac:dyDescent="0.2">
      <c r="R529" s="27"/>
    </row>
    <row r="530" spans="18:18" s="118" customFormat="1" x14ac:dyDescent="0.2">
      <c r="R530" s="27"/>
    </row>
    <row r="531" spans="18:18" s="118" customFormat="1" x14ac:dyDescent="0.2">
      <c r="R531" s="27"/>
    </row>
    <row r="532" spans="18:18" s="118" customFormat="1" x14ac:dyDescent="0.2">
      <c r="R532" s="27"/>
    </row>
    <row r="533" spans="18:18" s="118" customFormat="1" x14ac:dyDescent="0.2">
      <c r="R533" s="27"/>
    </row>
    <row r="534" spans="18:18" s="118" customFormat="1" x14ac:dyDescent="0.2">
      <c r="R534" s="27"/>
    </row>
    <row r="535" spans="18:18" s="118" customFormat="1" x14ac:dyDescent="0.2">
      <c r="R535" s="27"/>
    </row>
    <row r="536" spans="18:18" s="118" customFormat="1" x14ac:dyDescent="0.2">
      <c r="R536" s="27"/>
    </row>
    <row r="537" spans="18:18" s="118" customFormat="1" x14ac:dyDescent="0.2">
      <c r="R537" s="27"/>
    </row>
    <row r="538" spans="18:18" s="118" customFormat="1" x14ac:dyDescent="0.2">
      <c r="R538" s="27"/>
    </row>
    <row r="539" spans="18:18" s="118" customFormat="1" x14ac:dyDescent="0.2">
      <c r="R539" s="27"/>
    </row>
    <row r="540" spans="18:18" s="118" customFormat="1" x14ac:dyDescent="0.2">
      <c r="R540" s="27"/>
    </row>
    <row r="541" spans="18:18" s="118" customFormat="1" x14ac:dyDescent="0.2">
      <c r="R541" s="27"/>
    </row>
    <row r="542" spans="18:18" s="118" customFormat="1" x14ac:dyDescent="0.2">
      <c r="R542" s="27"/>
    </row>
    <row r="543" spans="18:18" s="118" customFormat="1" x14ac:dyDescent="0.2">
      <c r="R543" s="27"/>
    </row>
    <row r="544" spans="18:18" s="118" customFormat="1" x14ac:dyDescent="0.2">
      <c r="R544" s="27"/>
    </row>
    <row r="545" spans="18:19" s="118" customFormat="1" x14ac:dyDescent="0.2">
      <c r="R545" s="27"/>
    </row>
    <row r="546" spans="18:19" s="118" customFormat="1" x14ac:dyDescent="0.2">
      <c r="R546" s="104"/>
      <c r="S546" s="104"/>
    </row>
    <row r="547" spans="18:19" s="118" customFormat="1" x14ac:dyDescent="0.2">
      <c r="R547" s="104"/>
      <c r="S547" s="104"/>
    </row>
    <row r="548" spans="18:19" s="118" customFormat="1" x14ac:dyDescent="0.2">
      <c r="R548" s="104"/>
      <c r="S548" s="104"/>
    </row>
    <row r="549" spans="18:19" s="118" customFormat="1" x14ac:dyDescent="0.2">
      <c r="R549" s="104"/>
      <c r="S549" s="104"/>
    </row>
    <row r="550" spans="18:19" s="118" customFormat="1" x14ac:dyDescent="0.2">
      <c r="R550" s="104"/>
      <c r="S550" s="104"/>
    </row>
    <row r="551" spans="18:19" s="118" customFormat="1" x14ac:dyDescent="0.2">
      <c r="R551" s="104"/>
      <c r="S551" s="104"/>
    </row>
    <row r="552" spans="18:19" s="118" customFormat="1" x14ac:dyDescent="0.2">
      <c r="R552" s="104"/>
      <c r="S552" s="104"/>
    </row>
    <row r="553" spans="18:19" s="118" customFormat="1" x14ac:dyDescent="0.2">
      <c r="R553" s="104"/>
      <c r="S553" s="104"/>
    </row>
    <row r="554" spans="18:19" s="118" customFormat="1" x14ac:dyDescent="0.2">
      <c r="R554" s="104"/>
      <c r="S554" s="104"/>
    </row>
    <row r="555" spans="18:19" s="118" customFormat="1" x14ac:dyDescent="0.2">
      <c r="R555" s="104"/>
      <c r="S555" s="104"/>
    </row>
    <row r="556" spans="18:19" s="118" customFormat="1" x14ac:dyDescent="0.2">
      <c r="R556" s="104"/>
      <c r="S556" s="104"/>
    </row>
    <row r="557" spans="18:19" s="118" customFormat="1" x14ac:dyDescent="0.2">
      <c r="R557" s="104"/>
      <c r="S557" s="104"/>
    </row>
    <row r="558" spans="18:19" s="118" customFormat="1" x14ac:dyDescent="0.2">
      <c r="R558" s="104"/>
      <c r="S558" s="104"/>
    </row>
    <row r="559" spans="18:19" s="118" customFormat="1" x14ac:dyDescent="0.2">
      <c r="R559" s="104"/>
      <c r="S559" s="104"/>
    </row>
    <row r="560" spans="18:19" s="118" customFormat="1" x14ac:dyDescent="0.2">
      <c r="R560" s="104"/>
      <c r="S560" s="104"/>
    </row>
    <row r="561" spans="1:30" x14ac:dyDescent="0.2">
      <c r="N561" s="118"/>
      <c r="P561" s="118"/>
      <c r="Q561" s="118"/>
      <c r="AC561" s="118"/>
      <c r="AD561" s="118"/>
    </row>
    <row r="562" spans="1:30" x14ac:dyDescent="0.2">
      <c r="N562" s="118"/>
      <c r="P562" s="118"/>
      <c r="Q562" s="118"/>
      <c r="AC562" s="118"/>
      <c r="AD562" s="118"/>
    </row>
    <row r="563" spans="1:30" x14ac:dyDescent="0.2">
      <c r="M563" s="110"/>
      <c r="N563" s="91"/>
      <c r="O563" s="110"/>
      <c r="P563" s="91"/>
      <c r="Q563" s="118"/>
      <c r="AC563" s="118"/>
      <c r="AD563" s="118"/>
    </row>
    <row r="564" spans="1:30" x14ac:dyDescent="0.2">
      <c r="A564" s="100"/>
      <c r="B564" s="100"/>
      <c r="C564" s="101"/>
      <c r="D564" s="101"/>
      <c r="E564" s="101"/>
      <c r="F564" s="101"/>
      <c r="G564" s="99"/>
      <c r="H564" s="99"/>
      <c r="I564" s="99"/>
      <c r="J564" s="102"/>
      <c r="K564" s="99"/>
      <c r="L564" s="103"/>
      <c r="M564" s="111"/>
      <c r="N564" s="115"/>
      <c r="O564" s="111"/>
      <c r="P564" s="115"/>
      <c r="Q564" s="118"/>
      <c r="AC564" s="118"/>
      <c r="AD564" s="118"/>
    </row>
    <row r="565" spans="1:30" x14ac:dyDescent="0.2">
      <c r="A565" s="105"/>
      <c r="B565" s="105"/>
      <c r="C565" s="105"/>
      <c r="D565" s="105"/>
      <c r="E565" s="105"/>
      <c r="F565" s="101"/>
      <c r="G565" s="99"/>
      <c r="H565" s="99"/>
      <c r="I565" s="99"/>
      <c r="J565" s="102"/>
      <c r="K565" s="99"/>
      <c r="L565" s="103"/>
      <c r="M565" s="111"/>
      <c r="N565" s="115"/>
      <c r="O565" s="111"/>
      <c r="P565" s="115"/>
      <c r="Q565" s="118"/>
      <c r="AC565" s="118"/>
      <c r="AD565" s="118"/>
    </row>
    <row r="566" spans="1:30" x14ac:dyDescent="0.2">
      <c r="A566" s="101"/>
      <c r="B566" s="101"/>
      <c r="C566" s="101"/>
      <c r="D566" s="101"/>
      <c r="E566" s="101"/>
      <c r="F566" s="101"/>
      <c r="G566" s="101"/>
      <c r="H566" s="101"/>
      <c r="I566" s="101"/>
      <c r="J566" s="101"/>
      <c r="K566" s="101"/>
      <c r="L566" s="101"/>
      <c r="M566" s="111"/>
      <c r="N566" s="115"/>
      <c r="O566" s="111"/>
      <c r="P566" s="115"/>
      <c r="Q566" s="118"/>
      <c r="AC566" s="118"/>
      <c r="AD566" s="118"/>
    </row>
    <row r="567" spans="1:30" x14ac:dyDescent="0.2">
      <c r="A567" s="101"/>
      <c r="B567" s="101"/>
      <c r="C567" s="101"/>
      <c r="D567" s="101"/>
      <c r="E567" s="101"/>
      <c r="F567" s="101"/>
      <c r="G567" s="101"/>
      <c r="H567" s="101"/>
      <c r="I567" s="101"/>
      <c r="J567" s="101"/>
      <c r="K567" s="101"/>
      <c r="L567" s="101"/>
      <c r="M567" s="111"/>
      <c r="N567" s="115"/>
      <c r="O567" s="111"/>
      <c r="P567" s="115"/>
      <c r="Q567" s="118"/>
      <c r="T567" s="99"/>
      <c r="U567" s="99"/>
      <c r="V567" s="102"/>
      <c r="W567" s="101"/>
      <c r="X567" s="101"/>
      <c r="Y567" s="101"/>
      <c r="Z567" s="101"/>
      <c r="AC567" s="111"/>
      <c r="AD567" s="115"/>
    </row>
    <row r="568" spans="1:30" x14ac:dyDescent="0.2">
      <c r="A568" s="99"/>
      <c r="B568" s="99"/>
      <c r="C568" s="102"/>
      <c r="D568" s="102"/>
      <c r="E568" s="102"/>
      <c r="F568" s="101"/>
      <c r="G568" s="101"/>
      <c r="H568" s="101"/>
      <c r="I568" s="101"/>
      <c r="J568" s="101"/>
      <c r="K568" s="101"/>
      <c r="L568" s="101"/>
      <c r="M568" s="101"/>
      <c r="N568" s="111"/>
      <c r="O568" s="101"/>
      <c r="P568" s="111"/>
      <c r="Q568" s="115"/>
      <c r="T568" s="101"/>
      <c r="U568" s="101"/>
      <c r="V568" s="101"/>
      <c r="W568" s="101"/>
      <c r="X568" s="101"/>
      <c r="Y568" s="101"/>
      <c r="Z568" s="101"/>
      <c r="AA568" s="101"/>
      <c r="AB568" s="101"/>
      <c r="AC568" s="111"/>
      <c r="AD568" s="115"/>
    </row>
    <row r="569" spans="1:30" x14ac:dyDescent="0.2">
      <c r="A569" s="101"/>
      <c r="B569" s="101"/>
      <c r="C569" s="101"/>
      <c r="D569" s="101"/>
      <c r="E569" s="101"/>
      <c r="F569" s="101"/>
      <c r="G569" s="101"/>
      <c r="H569" s="101"/>
      <c r="I569" s="101"/>
      <c r="J569" s="101"/>
      <c r="K569" s="101"/>
      <c r="L569" s="101"/>
      <c r="M569" s="101"/>
      <c r="N569" s="111"/>
      <c r="O569" s="101"/>
      <c r="P569" s="111"/>
      <c r="Q569" s="115"/>
      <c r="T569" s="99"/>
      <c r="U569" s="99"/>
      <c r="V569" s="439"/>
      <c r="W569" s="439"/>
      <c r="X569" s="439"/>
      <c r="Y569" s="439"/>
      <c r="Z569" s="439"/>
      <c r="AA569" s="101"/>
      <c r="AB569" s="101"/>
      <c r="AC569" s="111"/>
      <c r="AD569" s="115"/>
    </row>
    <row r="570" spans="1:30" x14ac:dyDescent="0.2">
      <c r="A570" s="99"/>
      <c r="B570" s="99"/>
      <c r="C570" s="762"/>
      <c r="D570" s="762"/>
      <c r="E570" s="762"/>
      <c r="F570" s="762"/>
      <c r="G570" s="762"/>
      <c r="H570" s="762"/>
      <c r="I570" s="762"/>
      <c r="J570" s="762"/>
      <c r="K570" s="762"/>
      <c r="L570" s="762"/>
      <c r="M570" s="762"/>
      <c r="N570" s="111"/>
      <c r="O570" s="439"/>
      <c r="P570" s="111"/>
      <c r="Q570" s="115"/>
      <c r="T570" s="101"/>
      <c r="U570" s="101"/>
      <c r="V570" s="439"/>
      <c r="W570" s="439"/>
      <c r="X570" s="439"/>
      <c r="Y570" s="439"/>
      <c r="Z570" s="439"/>
      <c r="AA570" s="439"/>
      <c r="AB570" s="439"/>
      <c r="AC570" s="111"/>
      <c r="AD570" s="115"/>
    </row>
    <row r="571" spans="1:30" x14ac:dyDescent="0.2">
      <c r="A571" s="101"/>
      <c r="B571" s="101"/>
      <c r="C571" s="762"/>
      <c r="D571" s="762"/>
      <c r="E571" s="762"/>
      <c r="F571" s="762"/>
      <c r="G571" s="762"/>
      <c r="H571" s="762"/>
      <c r="I571" s="762"/>
      <c r="J571" s="762"/>
      <c r="K571" s="762"/>
      <c r="L571" s="762"/>
      <c r="M571" s="762"/>
      <c r="N571" s="111"/>
      <c r="O571" s="439"/>
      <c r="P571" s="111"/>
      <c r="Q571" s="115"/>
      <c r="T571" s="101"/>
      <c r="U571" s="101"/>
      <c r="V571" s="439"/>
      <c r="W571" s="439"/>
      <c r="X571" s="439"/>
      <c r="Y571" s="439"/>
      <c r="Z571" s="439"/>
      <c r="AA571" s="439"/>
      <c r="AB571" s="439"/>
      <c r="AC571" s="111"/>
      <c r="AD571" s="115"/>
    </row>
    <row r="572" spans="1:30" x14ac:dyDescent="0.2">
      <c r="A572" s="101"/>
      <c r="B572" s="101"/>
      <c r="C572" s="762"/>
      <c r="D572" s="762"/>
      <c r="E572" s="762"/>
      <c r="F572" s="762"/>
      <c r="G572" s="762"/>
      <c r="H572" s="762"/>
      <c r="I572" s="762"/>
      <c r="J572" s="762"/>
      <c r="K572" s="762"/>
      <c r="L572" s="762"/>
      <c r="M572" s="762"/>
      <c r="N572" s="111"/>
      <c r="O572" s="439"/>
      <c r="P572" s="111"/>
      <c r="Q572" s="115"/>
      <c r="T572" s="101"/>
      <c r="U572" s="101"/>
      <c r="V572" s="439"/>
      <c r="W572" s="439"/>
      <c r="X572" s="439"/>
      <c r="Y572" s="439"/>
      <c r="Z572" s="439"/>
      <c r="AA572" s="439"/>
      <c r="AB572" s="439"/>
      <c r="AC572" s="111"/>
      <c r="AD572" s="115"/>
    </row>
    <row r="573" spans="1:30" x14ac:dyDescent="0.2">
      <c r="A573" s="101"/>
      <c r="B573" s="101"/>
      <c r="C573" s="762"/>
      <c r="D573" s="762"/>
      <c r="E573" s="762"/>
      <c r="F573" s="762"/>
      <c r="G573" s="762"/>
      <c r="H573" s="762"/>
      <c r="I573" s="762"/>
      <c r="J573" s="762"/>
      <c r="K573" s="762"/>
      <c r="L573" s="762"/>
      <c r="M573" s="762"/>
      <c r="N573" s="111"/>
      <c r="O573" s="439"/>
      <c r="P573" s="111"/>
      <c r="Q573" s="115"/>
      <c r="T573" s="101"/>
      <c r="U573" s="101"/>
      <c r="V573" s="101"/>
      <c r="W573" s="101"/>
      <c r="X573" s="101"/>
      <c r="Y573" s="101"/>
      <c r="Z573" s="101"/>
      <c r="AA573" s="439"/>
      <c r="AB573" s="439"/>
      <c r="AC573" s="111"/>
      <c r="AD573" s="115"/>
    </row>
    <row r="574" spans="1:30" x14ac:dyDescent="0.2">
      <c r="A574" s="101"/>
      <c r="B574" s="101"/>
      <c r="C574" s="101"/>
      <c r="D574" s="101"/>
      <c r="E574" s="101"/>
      <c r="F574" s="101"/>
      <c r="G574" s="101"/>
      <c r="H574" s="101"/>
      <c r="I574" s="101"/>
      <c r="J574" s="101"/>
      <c r="K574" s="101"/>
      <c r="L574" s="101"/>
      <c r="M574" s="101"/>
      <c r="N574" s="111"/>
      <c r="O574" s="101"/>
      <c r="P574" s="111"/>
      <c r="Q574" s="115"/>
      <c r="T574" s="101"/>
      <c r="U574" s="101"/>
      <c r="V574" s="106"/>
      <c r="W574" s="106"/>
      <c r="X574" s="106"/>
      <c r="Y574" s="106"/>
      <c r="Z574" s="106"/>
      <c r="AA574" s="101"/>
      <c r="AB574" s="101"/>
      <c r="AC574" s="112"/>
      <c r="AD574" s="116"/>
    </row>
    <row r="575" spans="1:30" x14ac:dyDescent="0.2">
      <c r="A575" s="101"/>
      <c r="B575" s="101"/>
      <c r="C575" s="106"/>
      <c r="D575" s="106"/>
      <c r="E575" s="106"/>
      <c r="F575" s="106"/>
      <c r="G575" s="106"/>
      <c r="H575" s="106"/>
      <c r="I575" s="106"/>
      <c r="J575" s="106"/>
      <c r="K575" s="106"/>
      <c r="L575" s="106"/>
      <c r="M575" s="106"/>
      <c r="N575" s="112"/>
      <c r="O575" s="106"/>
      <c r="P575" s="112"/>
      <c r="Q575" s="116"/>
      <c r="T575" s="107"/>
      <c r="U575" s="107"/>
      <c r="V575" s="108"/>
      <c r="W575" s="108"/>
      <c r="X575" s="108"/>
      <c r="Y575" s="108"/>
      <c r="Z575" s="108"/>
      <c r="AA575" s="106"/>
      <c r="AB575" s="106"/>
      <c r="AC575" s="113"/>
      <c r="AD575" s="117"/>
    </row>
    <row r="576" spans="1:30" x14ac:dyDescent="0.2">
      <c r="A576" s="107"/>
      <c r="B576" s="107"/>
      <c r="C576" s="108"/>
      <c r="D576" s="108"/>
      <c r="E576" s="108"/>
      <c r="F576" s="108"/>
      <c r="G576" s="108"/>
      <c r="H576" s="108"/>
      <c r="I576" s="108"/>
      <c r="J576" s="108"/>
      <c r="K576" s="108"/>
      <c r="L576" s="108"/>
      <c r="M576" s="108"/>
      <c r="N576" s="113"/>
      <c r="O576" s="108"/>
      <c r="P576" s="113"/>
      <c r="Q576" s="117"/>
      <c r="T576" s="107"/>
      <c r="U576" s="107"/>
      <c r="V576" s="108"/>
      <c r="W576" s="108"/>
      <c r="X576" s="108"/>
      <c r="Y576" s="108"/>
      <c r="Z576" s="108"/>
      <c r="AA576" s="108"/>
      <c r="AB576" s="108"/>
      <c r="AC576" s="113"/>
      <c r="AD576" s="117"/>
    </row>
    <row r="577" spans="1:30" x14ac:dyDescent="0.2">
      <c r="A577" s="107"/>
      <c r="B577" s="107"/>
      <c r="C577" s="108"/>
      <c r="D577" s="108"/>
      <c r="E577" s="108"/>
      <c r="F577" s="108"/>
      <c r="G577" s="108"/>
      <c r="H577" s="108"/>
      <c r="I577" s="108"/>
      <c r="J577" s="108"/>
      <c r="K577" s="108"/>
      <c r="L577" s="108"/>
      <c r="M577" s="108"/>
      <c r="N577" s="113"/>
      <c r="O577" s="108"/>
      <c r="P577" s="113"/>
      <c r="Q577" s="117"/>
      <c r="T577" s="107"/>
      <c r="U577" s="107"/>
      <c r="V577" s="108"/>
      <c r="W577" s="108"/>
      <c r="X577" s="108"/>
      <c r="Y577" s="108"/>
      <c r="Z577" s="108"/>
      <c r="AA577" s="108"/>
      <c r="AB577" s="108"/>
      <c r="AC577" s="113"/>
      <c r="AD577" s="117"/>
    </row>
    <row r="578" spans="1:30" x14ac:dyDescent="0.2">
      <c r="A578" s="107"/>
      <c r="B578" s="107"/>
      <c r="C578" s="108"/>
      <c r="D578" s="108"/>
      <c r="E578" s="108"/>
      <c r="F578" s="108"/>
      <c r="G578" s="108"/>
      <c r="H578" s="108"/>
      <c r="I578" s="108"/>
      <c r="J578" s="108"/>
      <c r="K578" s="108"/>
      <c r="L578" s="108"/>
      <c r="M578" s="108"/>
      <c r="N578" s="113"/>
      <c r="O578" s="108"/>
      <c r="P578" s="113"/>
      <c r="Q578" s="117"/>
      <c r="T578" s="107"/>
      <c r="U578" s="107"/>
      <c r="V578" s="108"/>
      <c r="W578" s="108"/>
      <c r="X578" s="108"/>
      <c r="Y578" s="108"/>
      <c r="Z578" s="108"/>
      <c r="AA578" s="108"/>
      <c r="AB578" s="108"/>
      <c r="AC578" s="113"/>
      <c r="AD578" s="117"/>
    </row>
    <row r="579" spans="1:30" x14ac:dyDescent="0.2">
      <c r="A579" s="107"/>
      <c r="B579" s="107"/>
      <c r="C579" s="108"/>
      <c r="D579" s="108"/>
      <c r="E579" s="108"/>
      <c r="F579" s="108"/>
      <c r="G579" s="108"/>
      <c r="H579" s="108"/>
      <c r="I579" s="108"/>
      <c r="J579" s="108"/>
      <c r="K579" s="108"/>
      <c r="L579" s="108"/>
      <c r="M579" s="108"/>
      <c r="N579" s="113"/>
      <c r="O579" s="108"/>
      <c r="P579" s="113"/>
      <c r="Q579" s="117"/>
      <c r="T579" s="107"/>
      <c r="U579" s="107"/>
      <c r="V579" s="108"/>
      <c r="W579" s="108"/>
      <c r="X579" s="108"/>
      <c r="Y579" s="108"/>
      <c r="Z579" s="108"/>
      <c r="AA579" s="108"/>
      <c r="AB579" s="108"/>
      <c r="AC579" s="113"/>
      <c r="AD579" s="117"/>
    </row>
    <row r="580" spans="1:30" x14ac:dyDescent="0.2">
      <c r="A580" s="107"/>
      <c r="B580" s="107"/>
      <c r="C580" s="108"/>
      <c r="D580" s="108"/>
      <c r="E580" s="108"/>
      <c r="F580" s="108"/>
      <c r="G580" s="108"/>
      <c r="H580" s="108"/>
      <c r="I580" s="108"/>
      <c r="J580" s="108"/>
      <c r="K580" s="108"/>
      <c r="L580" s="108"/>
      <c r="M580" s="108"/>
      <c r="N580" s="113"/>
      <c r="O580" s="108"/>
      <c r="P580" s="113"/>
      <c r="Q580" s="117"/>
      <c r="T580" s="107"/>
      <c r="U580" s="107"/>
      <c r="V580" s="108"/>
      <c r="W580" s="108"/>
      <c r="X580" s="108"/>
      <c r="Y580" s="108"/>
      <c r="Z580" s="108"/>
      <c r="AA580" s="108"/>
      <c r="AB580" s="108"/>
      <c r="AC580" s="113"/>
      <c r="AD580" s="117"/>
    </row>
    <row r="581" spans="1:30" x14ac:dyDescent="0.2">
      <c r="A581" s="107"/>
      <c r="B581" s="107"/>
      <c r="C581" s="108"/>
      <c r="D581" s="108"/>
      <c r="E581" s="108"/>
      <c r="F581" s="108"/>
      <c r="G581" s="108"/>
      <c r="H581" s="108"/>
      <c r="I581" s="108"/>
      <c r="J581" s="108"/>
      <c r="K581" s="108"/>
      <c r="L581" s="108"/>
      <c r="M581" s="108"/>
      <c r="N581" s="113"/>
      <c r="O581" s="108"/>
      <c r="P581" s="113"/>
      <c r="Q581" s="117"/>
      <c r="T581" s="107"/>
      <c r="U581" s="107"/>
      <c r="V581" s="108"/>
      <c r="W581" s="108"/>
      <c r="X581" s="108"/>
      <c r="Y581" s="108"/>
      <c r="Z581" s="108"/>
      <c r="AA581" s="108"/>
      <c r="AB581" s="108"/>
      <c r="AC581" s="113"/>
      <c r="AD581" s="117"/>
    </row>
    <row r="582" spans="1:30" x14ac:dyDescent="0.2">
      <c r="A582" s="107"/>
      <c r="B582" s="107"/>
      <c r="C582" s="108"/>
      <c r="D582" s="108"/>
      <c r="E582" s="108"/>
      <c r="F582" s="108"/>
      <c r="G582" s="108"/>
      <c r="H582" s="108"/>
      <c r="I582" s="108"/>
      <c r="J582" s="108"/>
      <c r="K582" s="108"/>
      <c r="L582" s="108"/>
      <c r="M582" s="108"/>
      <c r="N582" s="113"/>
      <c r="O582" s="108"/>
      <c r="P582" s="113"/>
      <c r="Q582" s="117"/>
      <c r="AA582" s="108"/>
      <c r="AB582" s="108"/>
    </row>
  </sheetData>
  <mergeCells count="108">
    <mergeCell ref="M1:P1"/>
    <mergeCell ref="AE1:AH1"/>
    <mergeCell ref="A2:C4"/>
    <mergeCell ref="K2:K8"/>
    <mergeCell ref="L2:L8"/>
    <mergeCell ref="S2:U4"/>
    <mergeCell ref="AC2:AC8"/>
    <mergeCell ref="AD2:AD8"/>
    <mergeCell ref="D14:Q14"/>
    <mergeCell ref="V14:AI14"/>
    <mergeCell ref="D15:Q15"/>
    <mergeCell ref="V15:AI15"/>
    <mergeCell ref="A17:B18"/>
    <mergeCell ref="C17:F17"/>
    <mergeCell ref="G17:J17"/>
    <mergeCell ref="K17:L17"/>
    <mergeCell ref="M17:N17"/>
    <mergeCell ref="O17:P17"/>
    <mergeCell ref="A10:B15"/>
    <mergeCell ref="C10:Q10"/>
    <mergeCell ref="S10:T15"/>
    <mergeCell ref="U10:AI10"/>
    <mergeCell ref="D11:Q11"/>
    <mergeCell ref="V11:AI11"/>
    <mergeCell ref="D12:Q12"/>
    <mergeCell ref="V12:AI12"/>
    <mergeCell ref="D13:Q13"/>
    <mergeCell ref="V13:AI13"/>
    <mergeCell ref="A25:A27"/>
    <mergeCell ref="S25:S27"/>
    <mergeCell ref="A28:A30"/>
    <mergeCell ref="S28:S30"/>
    <mergeCell ref="A31:A33"/>
    <mergeCell ref="S31:S33"/>
    <mergeCell ref="AG17:AH17"/>
    <mergeCell ref="AI17:AI18"/>
    <mergeCell ref="A19:A21"/>
    <mergeCell ref="S19:S21"/>
    <mergeCell ref="A22:A24"/>
    <mergeCell ref="S22:S24"/>
    <mergeCell ref="Q17:Q18"/>
    <mergeCell ref="S17:T18"/>
    <mergeCell ref="U17:X17"/>
    <mergeCell ref="Y17:AB17"/>
    <mergeCell ref="AC17:AD17"/>
    <mergeCell ref="AE17:AF17"/>
    <mergeCell ref="M42:P42"/>
    <mergeCell ref="AE42:AH42"/>
    <mergeCell ref="A43:C45"/>
    <mergeCell ref="K43:K49"/>
    <mergeCell ref="L43:L49"/>
    <mergeCell ref="S43:U45"/>
    <mergeCell ref="AC43:AC49"/>
    <mergeCell ref="AD43:AD49"/>
    <mergeCell ref="A34:A36"/>
    <mergeCell ref="S34:S36"/>
    <mergeCell ref="A37:A39"/>
    <mergeCell ref="S37:S39"/>
    <mergeCell ref="A40:B40"/>
    <mergeCell ref="S40:T40"/>
    <mergeCell ref="D55:Q55"/>
    <mergeCell ref="V55:AI55"/>
    <mergeCell ref="D56:Q56"/>
    <mergeCell ref="V56:AI56"/>
    <mergeCell ref="A58:B59"/>
    <mergeCell ref="C58:F58"/>
    <mergeCell ref="G58:J58"/>
    <mergeCell ref="K58:L58"/>
    <mergeCell ref="M58:N58"/>
    <mergeCell ref="O58:P58"/>
    <mergeCell ref="A51:B56"/>
    <mergeCell ref="C51:Q51"/>
    <mergeCell ref="S51:T56"/>
    <mergeCell ref="U51:AI51"/>
    <mergeCell ref="D52:Q52"/>
    <mergeCell ref="V52:AI52"/>
    <mergeCell ref="D53:Q53"/>
    <mergeCell ref="V53:AI53"/>
    <mergeCell ref="D54:Q54"/>
    <mergeCell ref="V54:AI54"/>
    <mergeCell ref="A66:A68"/>
    <mergeCell ref="S66:S68"/>
    <mergeCell ref="A69:A71"/>
    <mergeCell ref="S69:S71"/>
    <mergeCell ref="A72:A74"/>
    <mergeCell ref="S72:S74"/>
    <mergeCell ref="AG58:AH58"/>
    <mergeCell ref="AI58:AI59"/>
    <mergeCell ref="A60:A62"/>
    <mergeCell ref="S60:S62"/>
    <mergeCell ref="A63:A65"/>
    <mergeCell ref="S63:S65"/>
    <mergeCell ref="Q58:Q59"/>
    <mergeCell ref="S58:T59"/>
    <mergeCell ref="U58:X58"/>
    <mergeCell ref="Y58:AB58"/>
    <mergeCell ref="AC58:AD58"/>
    <mergeCell ref="AE58:AF58"/>
    <mergeCell ref="C570:M570"/>
    <mergeCell ref="C571:M571"/>
    <mergeCell ref="C572:M572"/>
    <mergeCell ref="C573:M573"/>
    <mergeCell ref="A75:A77"/>
    <mergeCell ref="S75:S77"/>
    <mergeCell ref="A78:A80"/>
    <mergeCell ref="S78:S80"/>
    <mergeCell ref="A81:B81"/>
    <mergeCell ref="S81:T81"/>
  </mergeCells>
  <conditionalFormatting sqref="AD2">
    <cfRule type="cellIs" dxfId="770" priority="122" operator="notEqual">
      <formula>0</formula>
    </cfRule>
  </conditionalFormatting>
  <conditionalFormatting sqref="L2">
    <cfRule type="cellIs" dxfId="769" priority="125" operator="notEqual">
      <formula>0</formula>
    </cfRule>
  </conditionalFormatting>
  <conditionalFormatting sqref="F3">
    <cfRule type="cellIs" dxfId="768" priority="124" operator="notEqual">
      <formula>IF(OR(COUNT(C19:C21)&lt;&gt;0,COUNT(G19:G21)&lt;&gt;0),1,0)+IF(OR(COUNT(C22:C24)&lt;&gt;0,COUNT(G22:G24)&lt;&gt;0),1,0)+IF(OR(COUNT(C25:C27)&lt;&gt;0,COUNT(G25:G27)&lt;&gt;0),1,0)+IF(OR(COUNT(C28:C30)&lt;&gt;0,COUNT(G28:G30)&lt;&gt;0),1,0)+IF(OR(COUNT(C31:C33)&lt;&gt;0,COUNT(G31:G33)&lt;&gt;0),1,0)+IF(OR(COUNT(C34:C36)&lt;&gt;0,COUNT(G34:G36)&lt;&gt;0),1,0)+IF(OR(COUNT(C37:C39)&lt;&gt;0,COUNT(G37:G39)&lt;&gt;0),1,0)</formula>
    </cfRule>
  </conditionalFormatting>
  <conditionalFormatting sqref="X3">
    <cfRule type="cellIs" dxfId="767" priority="123" operator="notEqual">
      <formula>IF(OR(COUNT(U19:U21)&lt;&gt;0,COUNT(Y19:Y21)&lt;&gt;0),1,0)+IF(OR(COUNT(U22:U24)&lt;&gt;0,COUNT(Y22:Y24)&lt;&gt;0),1,0)+IF(OR(COUNT(U25:U27)&lt;&gt;0,COUNT(Y25:Y27)&lt;&gt;0),1,0)+IF(OR(COUNT(U28:U30)&lt;&gt;0,COUNT(Y28:Y30)&lt;&gt;0),1,0)+IF(OR(COUNT(U31:U33)&lt;&gt;0,COUNT(Y31:Y33)&lt;&gt;0),1,0)+IF(OR(COUNT(U34:U36)&lt;&gt;0,COUNT(Y34:Y36)&lt;&gt;0),1,0)+IF(OR(COUNT(U37:U39)&lt;&gt;0,COUNT(Y37:Y39)&lt;&gt;0),1,0)</formula>
    </cfRule>
  </conditionalFormatting>
  <conditionalFormatting sqref="C40">
    <cfRule type="cellIs" dxfId="766" priority="99" operator="between">
      <formula>0.9*SUM($C$19:$C$39)</formula>
      <formula>1.1*SUM($C$19:$C$39)</formula>
    </cfRule>
  </conditionalFormatting>
  <conditionalFormatting sqref="K40">
    <cfRule type="cellIs" dxfId="765" priority="98" operator="between">
      <formula>0.9*SUM(K19:K39)</formula>
      <formula>1.1*SUM(K19:K39)</formula>
    </cfRule>
  </conditionalFormatting>
  <conditionalFormatting sqref="M40">
    <cfRule type="cellIs" dxfId="764" priority="97" operator="between">
      <formula>0.9*SUM(M19:M39)</formula>
      <formula>1.1*SUM(M19:M39)</formula>
    </cfRule>
  </conditionalFormatting>
  <conditionalFormatting sqref="O40">
    <cfRule type="cellIs" dxfId="763" priority="96" operator="between">
      <formula>0.9*SUM(O19:O39)</formula>
      <formula>1.1*SUM(O19:O39)</formula>
    </cfRule>
  </conditionalFormatting>
  <conditionalFormatting sqref="I40">
    <cfRule type="cellIs" dxfId="762" priority="95" operator="between">
      <formula>0.9*$G$40</formula>
      <formula>1.1*$G$40</formula>
    </cfRule>
  </conditionalFormatting>
  <conditionalFormatting sqref="L40">
    <cfRule type="cellIs" dxfId="761" priority="94" operator="between">
      <formula>0.9*$K$40</formula>
      <formula>1.1*$K$40</formula>
    </cfRule>
  </conditionalFormatting>
  <conditionalFormatting sqref="N40">
    <cfRule type="cellIs" dxfId="760" priority="93" operator="between">
      <formula>0.9*$M$40</formula>
      <formula>1.1*$M$40</formula>
    </cfRule>
  </conditionalFormatting>
  <conditionalFormatting sqref="P40">
    <cfRule type="cellIs" dxfId="759" priority="92" operator="between">
      <formula>0.9*$O$40</formula>
      <formula>1.1*$O$40</formula>
    </cfRule>
  </conditionalFormatting>
  <conditionalFormatting sqref="U40">
    <cfRule type="cellIs" dxfId="758" priority="91" operator="between">
      <formula>0.9*SUM(U19:U39)</formula>
      <formula>1.1*SUM(U19:U39)</formula>
    </cfRule>
  </conditionalFormatting>
  <conditionalFormatting sqref="Y40">
    <cfRule type="cellIs" dxfId="757" priority="90" operator="between">
      <formula>0.9*SUM(Y19:Y39)</formula>
      <formula>1.1*SUM(U19:Y39)</formula>
    </cfRule>
  </conditionalFormatting>
  <conditionalFormatting sqref="AC40">
    <cfRule type="cellIs" dxfId="756" priority="89" operator="between">
      <formula>0.9*SUM(AC19:AC39)</formula>
      <formula>1.1*SUM(AC19:AC39)</formula>
    </cfRule>
  </conditionalFormatting>
  <conditionalFormatting sqref="AE40">
    <cfRule type="cellIs" dxfId="755" priority="88" operator="between">
      <formula>0.9*SUM(AE19:AE39)</formula>
      <formula>1.1*SUM(AE19:AE39)</formula>
    </cfRule>
  </conditionalFormatting>
  <conditionalFormatting sqref="AG40">
    <cfRule type="cellIs" dxfId="754" priority="87" operator="between">
      <formula>0.9*SUM(AG19:AG39)</formula>
      <formula>1.1*SUM(AG19:AG39)</formula>
    </cfRule>
  </conditionalFormatting>
  <conditionalFormatting sqref="W40">
    <cfRule type="cellIs" dxfId="753" priority="86" operator="between">
      <formula>0.9*$U$40</formula>
      <formula>1.1*$U$40</formula>
    </cfRule>
  </conditionalFormatting>
  <conditionalFormatting sqref="AA40">
    <cfRule type="cellIs" dxfId="752" priority="85" operator="between">
      <formula>0.9*$Y$40</formula>
      <formula>1.1*$Y$40</formula>
    </cfRule>
  </conditionalFormatting>
  <conditionalFormatting sqref="AD40">
    <cfRule type="cellIs" dxfId="751" priority="84" operator="between">
      <formula>0.9*$AC$40</formula>
      <formula>1.1*$AC$40</formula>
    </cfRule>
  </conditionalFormatting>
  <conditionalFormatting sqref="AF40">
    <cfRule type="cellIs" dxfId="750" priority="83" operator="between">
      <formula>0.9*$AE$40</formula>
      <formula>1.1*$AE$40</formula>
    </cfRule>
  </conditionalFormatting>
  <conditionalFormatting sqref="AH40">
    <cfRule type="cellIs" dxfId="749" priority="82" operator="between">
      <formula>0.9*$AG$40</formula>
      <formula>1.1*$AG$40</formula>
    </cfRule>
  </conditionalFormatting>
  <conditionalFormatting sqref="G40">
    <cfRule type="cellIs" dxfId="748" priority="81" operator="between">
      <formula>0.9*SUM($G$19:$G$39)</formula>
      <formula>1.1*SUM($G$19:$G$39)</formula>
    </cfRule>
  </conditionalFormatting>
  <conditionalFormatting sqref="E40">
    <cfRule type="cellIs" dxfId="747" priority="80" operator="between">
      <formula>0.9*$C$40</formula>
      <formula>1.1*$C$40</formula>
    </cfRule>
  </conditionalFormatting>
  <conditionalFormatting sqref="C81">
    <cfRule type="cellIs" dxfId="746" priority="79" operator="between">
      <formula>0.9*SUM(C60:C80)</formula>
      <formula>1.1*SUM(C60:C80)</formula>
    </cfRule>
  </conditionalFormatting>
  <conditionalFormatting sqref="G81">
    <cfRule type="cellIs" dxfId="745" priority="78" operator="between">
      <formula>0.9*SUM(G60:G80)</formula>
      <formula>1.1*SUM(G60:G80)</formula>
    </cfRule>
  </conditionalFormatting>
  <conditionalFormatting sqref="K81">
    <cfRule type="cellIs" dxfId="744" priority="77" operator="between">
      <formula>0.9*SUM(K60:K80)</formula>
      <formula>1.1*SUM(K60:K80)</formula>
    </cfRule>
  </conditionalFormatting>
  <conditionalFormatting sqref="M81">
    <cfRule type="cellIs" dxfId="743" priority="76" operator="between">
      <formula>0.9*SUM(M60:M80)</formula>
      <formula>1.1*SUM(M60:M80)</formula>
    </cfRule>
  </conditionalFormatting>
  <conditionalFormatting sqref="O81">
    <cfRule type="cellIs" dxfId="742" priority="75" operator="between">
      <formula>0.9*SUM(O60:O80)</formula>
      <formula>1.1*SUM(O60:O80)</formula>
    </cfRule>
  </conditionalFormatting>
  <conditionalFormatting sqref="E81">
    <cfRule type="cellIs" dxfId="741" priority="74" operator="between">
      <formula>0.9*$C$81</formula>
      <formula>1.1*$C$81</formula>
    </cfRule>
  </conditionalFormatting>
  <conditionalFormatting sqref="I81">
    <cfRule type="cellIs" dxfId="740" priority="73" operator="between">
      <formula>0.9*$G$81</formula>
      <formula>1.1*$G$81</formula>
    </cfRule>
  </conditionalFormatting>
  <conditionalFormatting sqref="L81">
    <cfRule type="cellIs" dxfId="739" priority="72" operator="between">
      <formula>0.9*$K$81</formula>
      <formula>1.1*$K$81</formula>
    </cfRule>
  </conditionalFormatting>
  <conditionalFormatting sqref="N81">
    <cfRule type="cellIs" dxfId="738" priority="71" operator="between">
      <formula>0.9*$M$81</formula>
      <formula>1.1*$M$81</formula>
    </cfRule>
  </conditionalFormatting>
  <conditionalFormatting sqref="P81">
    <cfRule type="cellIs" dxfId="737" priority="70" operator="between">
      <formula>0.9*$O$81</formula>
      <formula>1.1*$O$81</formula>
    </cfRule>
  </conditionalFormatting>
  <conditionalFormatting sqref="U81">
    <cfRule type="cellIs" dxfId="736" priority="69" operator="between">
      <formula>0.9*SUM(U60:U80)</formula>
      <formula>1.1*SUM(U60:U80)</formula>
    </cfRule>
  </conditionalFormatting>
  <conditionalFormatting sqref="Y81">
    <cfRule type="cellIs" dxfId="735" priority="68" operator="between">
      <formula>0.9*SUM(Y60:Y80)</formula>
      <formula>1.1*SUM(Y60:Y80)</formula>
    </cfRule>
  </conditionalFormatting>
  <conditionalFormatting sqref="AC81">
    <cfRule type="cellIs" dxfId="734" priority="67" operator="between">
      <formula>0.9*SUM(AC60:AC80)</formula>
      <formula>1.1*SUM(AC60:AC80)</formula>
    </cfRule>
  </conditionalFormatting>
  <conditionalFormatting sqref="AE81">
    <cfRule type="cellIs" dxfId="733" priority="66" operator="between">
      <formula>0.9*SUM(AE60:AE80)</formula>
      <formula>1.1*SUM(AE60:AE80)</formula>
    </cfRule>
  </conditionalFormatting>
  <conditionalFormatting sqref="AG81">
    <cfRule type="cellIs" dxfId="732" priority="65" operator="between">
      <formula>0.9*SUM(AG60:AG80)</formula>
      <formula>1.1*SUM(AG60:AG80)</formula>
    </cfRule>
  </conditionalFormatting>
  <conditionalFormatting sqref="W81">
    <cfRule type="cellIs" dxfId="731" priority="64" operator="between">
      <formula>0.9*$U$81</formula>
      <formula>1.1*$U$81</formula>
    </cfRule>
  </conditionalFormatting>
  <conditionalFormatting sqref="AA81">
    <cfRule type="cellIs" dxfId="730" priority="63" operator="between">
      <formula>0.9*$Y$81</formula>
      <formula>1.1*$Y$81</formula>
    </cfRule>
  </conditionalFormatting>
  <conditionalFormatting sqref="AD81">
    <cfRule type="cellIs" dxfId="729" priority="62" operator="between">
      <formula>0.9*$AC$81</formula>
      <formula>1.1*$AC$81</formula>
    </cfRule>
  </conditionalFormatting>
  <conditionalFormatting sqref="AF81">
    <cfRule type="cellIs" dxfId="728" priority="61" operator="between">
      <formula>0.9*$AE$81</formula>
      <formula>1.1*$AE$81</formula>
    </cfRule>
  </conditionalFormatting>
  <conditionalFormatting sqref="AH81">
    <cfRule type="cellIs" dxfId="727" priority="60" operator="between">
      <formula>0.9*$AG$81</formula>
      <formula>1.1*$AG$81</formula>
    </cfRule>
  </conditionalFormatting>
  <conditionalFormatting sqref="X5">
    <cfRule type="cellIs" dxfId="726" priority="57" operator="notEqual">
      <formula>COUNT($AC$19:$AC$39)</formula>
    </cfRule>
  </conditionalFormatting>
  <conditionalFormatting sqref="F5">
    <cfRule type="cellIs" dxfId="725" priority="56" operator="notEqual">
      <formula>COUNT($K$19:$K$39)</formula>
    </cfRule>
  </conditionalFormatting>
  <conditionalFormatting sqref="F44">
    <cfRule type="cellIs" dxfId="724" priority="55" operator="notEqual">
      <formula>IF(OR(COUNT(C60:C62)&lt;&gt;0,COUNT(G60:G62)&lt;&gt;0),1,0)+IF(OR(COUNT(C63:C65)&lt;&gt;0,COUNT(G63:G65)&lt;&gt;0),1,0)+IF(OR(COUNT(C66:C68)&lt;&gt;0,COUNT(G66:G68)&lt;&gt;0),1,0)+IF(OR(COUNT(C69:C71)&lt;&gt;0,COUNT(G69:G71)&lt;&gt;0),1,0)+IF(OR(COUNT(C72:C74)&lt;&gt;0,COUNT(G72:G74)&lt;&gt;0),1,0)+IF(OR(COUNT(C75:C77)&lt;&gt;0,COUNT(G75:G77)&lt;&gt;0),1,0)+IF(OR(COUNT(C78:C80)&lt;&gt;0,COUNT(G78:G80)&lt;&gt;0),1,0)</formula>
    </cfRule>
  </conditionalFormatting>
  <conditionalFormatting sqref="X44">
    <cfRule type="cellIs" dxfId="723" priority="54" operator="notEqual">
      <formula>IF(OR(COUNT(U60:U62)&lt;&gt;0,COUNT(Y60:Y62)&lt;&gt;0),1,0)+IF(OR(COUNT(U63:U65)&lt;&gt;0,COUNT(Y63:Y65)&lt;&gt;0),1,0)+IF(OR(COUNT(U66:U68)&lt;&gt;0,COUNT(Y66:Y68)&lt;&gt;0),1,0)+IF(OR(COUNT(U69:U71)&lt;&gt;0,COUNT(Y69:Y71)&lt;&gt;0),1,0)+IF(OR(COUNT(U72:U74)&lt;&gt;0,COUNT(Y72:Y74)&lt;&gt;0),1,0)+IF(OR(COUNT(U75:U77)&lt;&gt;0,COUNT(Y75:Y77)&lt;&gt;0),1,0)+IF(OR(COUNT(U78:U80)&lt;&gt;0,COUNT(Y78:Y80)&lt;&gt;0),1,0)</formula>
    </cfRule>
  </conditionalFormatting>
  <conditionalFormatting sqref="AD43">
    <cfRule type="cellIs" dxfId="722" priority="52" operator="notEqual">
      <formula>0</formula>
    </cfRule>
  </conditionalFormatting>
  <conditionalFormatting sqref="L43">
    <cfRule type="cellIs" dxfId="721" priority="53" operator="notEqual">
      <formula>0</formula>
    </cfRule>
  </conditionalFormatting>
  <conditionalFormatting sqref="X46">
    <cfRule type="cellIs" dxfId="720" priority="51" operator="notEqual">
      <formula>COUNT($AC$60:$AC$80)</formula>
    </cfRule>
  </conditionalFormatting>
  <conditionalFormatting sqref="F46">
    <cfRule type="cellIs" dxfId="719" priority="50" operator="notEqual">
      <formula>COUNT($K$60:$K$80)</formula>
    </cfRule>
  </conditionalFormatting>
  <dataValidations count="3">
    <dataValidation type="list" allowBlank="1" showInputMessage="1" showErrorMessage="1" promptTitle="Phases" sqref="A100:B103 A93:B94 A97:B97" xr:uid="{83BEF33E-028A-4BCC-BAC9-3AF5A58D045A}">
      <formula1>$A$89:$A$103</formula1>
    </dataValidation>
    <dataValidation type="whole" errorStyle="warning" allowBlank="1" showInputMessage="1" showErrorMessage="1" promptTitle="Integers" prompt="Must be an integer between 1 and 52 inclusive." sqref="W2 E2 E43 W43" xr:uid="{2090EC97-FDD3-464C-B265-B07AE3D09675}">
      <formula1>1</formula1>
      <formula2>52</formula2>
    </dataValidation>
    <dataValidation type="decimal" allowBlank="1" showInputMessage="1" showErrorMessage="1" error="Must be blank or values between 0 an 100 inclusice." sqref="Q19:Q39 AI19:AI39 Q60:Q80 AI60:AI80" xr:uid="{15AA25C3-72EC-4FB3-8990-3B92AB37AA82}">
      <formula1>0</formula1>
      <formula2>100</formula2>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38" operator="containsText" id="{B4B8E76C-9DD4-40D5-B2ED-95D431FD866B}">
            <xm:f>NOT(ISERROR(SEARCH($BH$7,E4)))</xm:f>
            <xm:f>$BH$7</xm:f>
            <x14:dxf>
              <fill>
                <patternFill>
                  <bgColor rgb="FF00B050"/>
                </patternFill>
              </fill>
            </x14:dxf>
          </x14:cfRule>
          <x14:cfRule type="containsText" priority="39" operator="containsText" id="{A90802C0-86CD-44F5-87E5-1BE6ADCDC206}">
            <xm:f>NOT(ISERROR(SEARCH($BH$6,E4)))</xm:f>
            <xm:f>$BH$6</xm:f>
            <x14:dxf>
              <fill>
                <patternFill>
                  <bgColor theme="3" tint="0.79998168889431442"/>
                </patternFill>
              </fill>
            </x14:dxf>
          </x14:cfRule>
          <x14:cfRule type="containsText" priority="40" operator="containsText" id="{851A24A3-A0D0-431D-8D1C-55D5EB747D96}">
            <xm:f>NOT(ISERROR(SEARCH($BH$5,E4)))</xm:f>
            <xm:f>$BH$5</xm:f>
            <x14:dxf>
              <fill>
                <patternFill>
                  <bgColor rgb="FF92D050"/>
                </patternFill>
              </fill>
            </x14:dxf>
          </x14:cfRule>
          <x14:cfRule type="containsText" priority="41" operator="containsText" id="{E3CDE96C-25B6-46A3-B5CB-BE44863F97E6}">
            <xm:f>NOT(ISERROR(SEARCH($BH$4,E4)))</xm:f>
            <xm:f>$BH$4</xm:f>
            <x14:dxf>
              <fill>
                <patternFill>
                  <bgColor rgb="FF66FF66"/>
                </patternFill>
              </fill>
            </x14:dxf>
          </x14:cfRule>
          <x14:cfRule type="containsText" priority="42" operator="containsText" id="{91E1BCA8-5999-4756-AE1E-AD5603401F65}">
            <xm:f>NOT(ISERROR(SEARCH($BH$3,E4)))</xm:f>
            <xm:f>$BH$3</xm:f>
            <x14:dxf>
              <fill>
                <patternFill>
                  <bgColor theme="5" tint="0.59996337778862885"/>
                </patternFill>
              </fill>
            </x14:dxf>
          </x14:cfRule>
          <x14:cfRule type="containsText" priority="43" operator="containsText" id="{E6E321C7-63C8-4273-AB11-69B11532A715}">
            <xm:f>NOT(ISERROR(SEARCH($BH$2,E4)))</xm:f>
            <xm:f>$BH$2</xm:f>
            <x14:dxf>
              <fill>
                <patternFill>
                  <bgColor theme="5" tint="0.79998168889431442"/>
                </patternFill>
              </fill>
            </x14:dxf>
          </x14:cfRule>
          <xm:sqref>E4</xm:sqref>
        </x14:conditionalFormatting>
        <x14:conditionalFormatting xmlns:xm="http://schemas.microsoft.com/office/excel/2006/main">
          <x14:cfRule type="containsText" priority="32" operator="containsText" id="{D8FEC64A-9FDC-4A32-B0C1-736203CA86D1}">
            <xm:f>NOT(ISERROR(SEARCH($BH$7,W4)))</xm:f>
            <xm:f>$BH$7</xm:f>
            <x14:dxf>
              <fill>
                <patternFill>
                  <bgColor rgb="FF00B050"/>
                </patternFill>
              </fill>
            </x14:dxf>
          </x14:cfRule>
          <x14:cfRule type="containsText" priority="33" operator="containsText" id="{5EAFA742-51C8-4461-8CDA-536294509B2E}">
            <xm:f>NOT(ISERROR(SEARCH($BH$6,W4)))</xm:f>
            <xm:f>$BH$6</xm:f>
            <x14:dxf>
              <fill>
                <patternFill>
                  <bgColor theme="3" tint="0.79998168889431442"/>
                </patternFill>
              </fill>
            </x14:dxf>
          </x14:cfRule>
          <x14:cfRule type="containsText" priority="34" operator="containsText" id="{7DCA4CFC-EA8B-4484-87BD-1F440748FBB2}">
            <xm:f>NOT(ISERROR(SEARCH($BH$5,W4)))</xm:f>
            <xm:f>$BH$5</xm:f>
            <x14:dxf>
              <fill>
                <patternFill>
                  <bgColor rgb="FF92D050"/>
                </patternFill>
              </fill>
            </x14:dxf>
          </x14:cfRule>
          <x14:cfRule type="containsText" priority="35" operator="containsText" id="{A9902B53-F5B3-49DB-87D5-1478CCC90F6D}">
            <xm:f>NOT(ISERROR(SEARCH($BH$4,W4)))</xm:f>
            <xm:f>$BH$4</xm:f>
            <x14:dxf>
              <fill>
                <patternFill>
                  <bgColor rgb="FF66FF66"/>
                </patternFill>
              </fill>
            </x14:dxf>
          </x14:cfRule>
          <x14:cfRule type="containsText" priority="36" operator="containsText" id="{2D46EB6A-5D73-4ED2-98E2-3A340C9EE4B6}">
            <xm:f>NOT(ISERROR(SEARCH($BH$3,W4)))</xm:f>
            <xm:f>$BH$3</xm:f>
            <x14:dxf>
              <fill>
                <patternFill>
                  <bgColor theme="5" tint="0.59996337778862885"/>
                </patternFill>
              </fill>
            </x14:dxf>
          </x14:cfRule>
          <x14:cfRule type="containsText" priority="37" operator="containsText" id="{8FBF09BE-65F7-4056-9D85-FDBB436F7B72}">
            <xm:f>NOT(ISERROR(SEARCH($BH$2,W4)))</xm:f>
            <xm:f>$BH$2</xm:f>
            <x14:dxf>
              <fill>
                <patternFill>
                  <bgColor theme="5" tint="0.79998168889431442"/>
                </patternFill>
              </fill>
            </x14:dxf>
          </x14:cfRule>
          <xm:sqref>W4</xm:sqref>
        </x14:conditionalFormatting>
        <x14:conditionalFormatting xmlns:xm="http://schemas.microsoft.com/office/excel/2006/main">
          <x14:cfRule type="containsText" priority="26" operator="containsText" id="{093E5528-C17F-4421-9255-830DA7759930}">
            <xm:f>NOT(ISERROR(SEARCH($BH$7,E45)))</xm:f>
            <xm:f>$BH$7</xm:f>
            <x14:dxf>
              <fill>
                <patternFill>
                  <bgColor rgb="FF00B050"/>
                </patternFill>
              </fill>
            </x14:dxf>
          </x14:cfRule>
          <x14:cfRule type="containsText" priority="27" operator="containsText" id="{50672588-2B09-4D7D-A288-D7529D0C90D9}">
            <xm:f>NOT(ISERROR(SEARCH($BH$6,E45)))</xm:f>
            <xm:f>$BH$6</xm:f>
            <x14:dxf>
              <fill>
                <patternFill>
                  <bgColor theme="3" tint="0.79998168889431442"/>
                </patternFill>
              </fill>
            </x14:dxf>
          </x14:cfRule>
          <x14:cfRule type="containsText" priority="28" operator="containsText" id="{A1570D4F-204E-44FE-8E5F-646E612C3530}">
            <xm:f>NOT(ISERROR(SEARCH($BH$5,E45)))</xm:f>
            <xm:f>$BH$5</xm:f>
            <x14:dxf>
              <fill>
                <patternFill>
                  <bgColor rgb="FF92D050"/>
                </patternFill>
              </fill>
            </x14:dxf>
          </x14:cfRule>
          <x14:cfRule type="containsText" priority="29" operator="containsText" id="{2458E99C-8C52-4309-99F8-A8E63D9AB4E5}">
            <xm:f>NOT(ISERROR(SEARCH($BH$4,E45)))</xm:f>
            <xm:f>$BH$4</xm:f>
            <x14:dxf>
              <fill>
                <patternFill>
                  <bgColor rgb="FF66FF66"/>
                </patternFill>
              </fill>
            </x14:dxf>
          </x14:cfRule>
          <x14:cfRule type="containsText" priority="30" operator="containsText" id="{5651481C-3FAB-4495-A7B9-53610B2EDFB1}">
            <xm:f>NOT(ISERROR(SEARCH($BH$3,E45)))</xm:f>
            <xm:f>$BH$3</xm:f>
            <x14:dxf>
              <fill>
                <patternFill>
                  <bgColor theme="5" tint="0.59996337778862885"/>
                </patternFill>
              </fill>
            </x14:dxf>
          </x14:cfRule>
          <x14:cfRule type="containsText" priority="31" operator="containsText" id="{0C028016-8D0D-44C4-A4D5-39480B52B4BF}">
            <xm:f>NOT(ISERROR(SEARCH($BH$2,E45)))</xm:f>
            <xm:f>$BH$2</xm:f>
            <x14:dxf>
              <fill>
                <patternFill>
                  <bgColor theme="5" tint="0.79998168889431442"/>
                </patternFill>
              </fill>
            </x14:dxf>
          </x14:cfRule>
          <xm:sqref>E45</xm:sqref>
        </x14:conditionalFormatting>
        <x14:conditionalFormatting xmlns:xm="http://schemas.microsoft.com/office/excel/2006/main">
          <x14:cfRule type="containsText" priority="2" operator="containsText" id="{FF67C8BA-C6D6-4A73-BB84-1912FFF02975}">
            <xm:f>NOT(ISERROR(SEARCH($BH$7,W45)))</xm:f>
            <xm:f>$BH$7</xm:f>
            <x14:dxf>
              <fill>
                <patternFill>
                  <bgColor theme="6" tint="-0.24994659260841701"/>
                </patternFill>
              </fill>
            </x14:dxf>
          </x14:cfRule>
          <x14:cfRule type="containsText" priority="3" operator="containsText" id="{51472513-B2B2-444B-ABD2-EF9F2DF7EB63}">
            <xm:f>NOT(ISERROR(SEARCH($BH$6,W45)))</xm:f>
            <xm:f>$BH$6</xm:f>
            <x14:dxf>
              <fill>
                <patternFill>
                  <bgColor theme="3" tint="0.79998168889431442"/>
                </patternFill>
              </fill>
            </x14:dxf>
          </x14:cfRule>
          <x14:cfRule type="containsText" priority="4" operator="containsText" id="{8D4007C4-AB3E-4DB4-8587-477DD13A173C}">
            <xm:f>NOT(ISERROR(SEARCH($BH$5,W45)))</xm:f>
            <xm:f>$BH$5</xm:f>
            <x14:dxf>
              <fill>
                <patternFill>
                  <bgColor rgb="FF92D050"/>
                </patternFill>
              </fill>
            </x14:dxf>
          </x14:cfRule>
          <x14:cfRule type="containsText" priority="5" operator="containsText" id="{E03DBF7E-BCD1-41B9-A307-B44BD1031E8A}">
            <xm:f>NOT(ISERROR(SEARCH($BH$4,W45)))</xm:f>
            <xm:f>$BH$4</xm:f>
            <x14:dxf>
              <fill>
                <patternFill>
                  <bgColor rgb="FF66FF66"/>
                </patternFill>
              </fill>
            </x14:dxf>
          </x14:cfRule>
          <x14:cfRule type="containsText" priority="6" operator="containsText" id="{D4060AE9-FAAD-4825-AFC0-857B301C92EC}">
            <xm:f>NOT(ISERROR(SEARCH($BH$3,W45)))</xm:f>
            <xm:f>$BH$3</xm:f>
            <x14:dxf>
              <fill>
                <patternFill>
                  <bgColor theme="5" tint="0.59996337778862885"/>
                </patternFill>
              </fill>
            </x14:dxf>
          </x14:cfRule>
          <x14:cfRule type="containsText" priority="7" operator="containsText" id="{70126F33-FEFF-4CFD-81FD-09DC52A0101B}">
            <xm:f>NOT(ISERROR(SEARCH($BH$2,W45)))</xm:f>
            <xm:f>$BH$2</xm:f>
            <x14:dxf>
              <fill>
                <patternFill>
                  <bgColor theme="5" tint="0.79998168889431442"/>
                </patternFill>
              </fill>
            </x14:dxf>
          </x14:cfRule>
          <xm:sqref>W45</xm:sqref>
        </x14:conditionalFormatting>
        <x14:conditionalFormatting xmlns:xm="http://schemas.microsoft.com/office/excel/2006/main">
          <x14:cfRule type="containsText" priority="1" operator="containsText" id="{645B385A-EF95-4639-B5C4-3963263F5946}">
            <xm:f>NOT(ISERROR(SEARCH($BG$4,E4)))</xm:f>
            <xm:f>$BG$4</xm:f>
            <x14:dxf>
              <fill>
                <patternFill patternType="none">
                  <bgColor auto="1"/>
                </patternFill>
              </fill>
            </x14:dxf>
          </x14:cfRule>
          <xm:sqref>E4 E45 W45 W4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AB71C2C6-4806-43A2-84CE-F8960CA45FFD}">
          <x14:formula1>
            <xm:f>'Basic Athlete Data'!$K$34:$K$47</xm:f>
          </x14:formula1>
          <xm:sqref>AE2:AE8 M2:M8 O2:O8 AG2:AG8 O43:O49 M43:M49 AE43:AE49 AG43:AG49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D486F-05B8-4015-8A81-A7815AB5CEE6}">
  <sheetPr>
    <tabColor rgb="FFFFC000"/>
  </sheetPr>
  <dimension ref="A1:BI582"/>
  <sheetViews>
    <sheetView zoomScaleNormal="100" workbookViewId="0">
      <selection activeCell="D52" sqref="D52:Q52"/>
    </sheetView>
  </sheetViews>
  <sheetFormatPr defaultColWidth="17.28515625" defaultRowHeight="12.75" x14ac:dyDescent="0.2"/>
  <cols>
    <col min="1" max="1" width="15.7109375" style="118" customWidth="1"/>
    <col min="2" max="2" width="4.5703125" style="118" customWidth="1"/>
    <col min="3" max="13" width="11.140625" style="118" customWidth="1"/>
    <col min="14" max="14" width="11.140625" style="110" customWidth="1"/>
    <col min="15" max="15" width="11.140625" style="118" customWidth="1"/>
    <col min="16" max="16" width="11.140625" style="110" customWidth="1"/>
    <col min="17" max="17" width="11.140625" style="91" customWidth="1"/>
    <col min="18" max="18" width="1.42578125" style="27" customWidth="1"/>
    <col min="19" max="19" width="13.7109375" style="118" customWidth="1"/>
    <col min="20" max="20" width="5.140625" style="118" customWidth="1"/>
    <col min="21" max="28" width="11.140625" style="118" customWidth="1"/>
    <col min="29" max="29" width="11.140625" style="110" customWidth="1"/>
    <col min="30" max="30" width="11.140625" style="91" customWidth="1"/>
    <col min="31" max="35" width="11.140625" style="118" customWidth="1"/>
    <col min="36" max="16384" width="17.28515625" style="118"/>
  </cols>
  <sheetData>
    <row r="1" spans="1:61" ht="16.5" thickBot="1" x14ac:dyDescent="0.3">
      <c r="M1" s="765" t="s">
        <v>214</v>
      </c>
      <c r="N1" s="766"/>
      <c r="O1" s="766"/>
      <c r="P1" s="767"/>
      <c r="AE1" s="765" t="s">
        <v>214</v>
      </c>
      <c r="AF1" s="766"/>
      <c r="AG1" s="766"/>
      <c r="AH1" s="767"/>
      <c r="BG1" s="166" t="s">
        <v>19</v>
      </c>
      <c r="BH1" s="166" t="s">
        <v>18</v>
      </c>
      <c r="BI1" s="166" t="s">
        <v>392</v>
      </c>
    </row>
    <row r="2" spans="1:61" ht="12.75" customHeight="1" thickBot="1" x14ac:dyDescent="0.25">
      <c r="A2" s="690" t="s">
        <v>67</v>
      </c>
      <c r="B2" s="690"/>
      <c r="C2" s="690"/>
      <c r="D2" s="24" t="s">
        <v>31</v>
      </c>
      <c r="E2" s="388">
        <f>'MP 13-16'!W43+1</f>
        <v>17</v>
      </c>
      <c r="F2" s="380" t="s">
        <v>209</v>
      </c>
      <c r="G2" s="376" t="s">
        <v>174</v>
      </c>
      <c r="H2" s="144">
        <f ca="1">OFFSET(YTP!$E$72,0,E2-1,1,1)</f>
        <v>9.25</v>
      </c>
      <c r="I2" s="131" t="s">
        <v>176</v>
      </c>
      <c r="J2" s="309">
        <f>SUM(E19:E39,I19:I39,L19:L39,P19:P39,N19:N39)</f>
        <v>0</v>
      </c>
      <c r="K2" s="724" t="s">
        <v>188</v>
      </c>
      <c r="L2" s="727" t="str">
        <f ca="1">OFFSET(YTP!$E$9,0,E2-1,1,1)</f>
        <v>WC - Cairo</v>
      </c>
      <c r="M2" s="485" t="str">
        <f>Score_1_label</f>
        <v>Series 1</v>
      </c>
      <c r="N2" s="428"/>
      <c r="O2" s="485" t="str">
        <f>Score_8_label</f>
        <v>Kneeling</v>
      </c>
      <c r="P2" s="429"/>
      <c r="S2" s="690" t="s">
        <v>67</v>
      </c>
      <c r="T2" s="690"/>
      <c r="U2" s="690"/>
      <c r="V2" s="24" t="s">
        <v>31</v>
      </c>
      <c r="W2" s="277">
        <f>$E$2+1</f>
        <v>18</v>
      </c>
      <c r="X2" s="380" t="s">
        <v>209</v>
      </c>
      <c r="Y2" s="130" t="s">
        <v>174</v>
      </c>
      <c r="Z2" s="144">
        <f ca="1">OFFSET(YTP!$E$72,0,W2-1,1,1)</f>
        <v>8.75</v>
      </c>
      <c r="AA2" s="131" t="s">
        <v>176</v>
      </c>
      <c r="AB2" s="309">
        <f>SUM(W19:W39,AA19:AA39,AD19:AD39,AH19:AH39,AF19:AF39)</f>
        <v>0</v>
      </c>
      <c r="AC2" s="724" t="s">
        <v>188</v>
      </c>
      <c r="AD2" s="727" t="str">
        <f ca="1">OFFSET(YTP!$E$9,0,W2-1,1,1)</f>
        <v>Coast to Coast</v>
      </c>
      <c r="AE2" s="485" t="str">
        <f>Score_1_label</f>
        <v>Series 1</v>
      </c>
      <c r="AF2" s="428"/>
      <c r="AG2" s="485" t="str">
        <f>Score_8_label</f>
        <v>Kneeling</v>
      </c>
      <c r="AH2" s="429"/>
      <c r="BG2" s="605" t="s">
        <v>197</v>
      </c>
      <c r="BH2" s="601" t="s">
        <v>72</v>
      </c>
      <c r="BI2" s="458" t="s">
        <v>393</v>
      </c>
    </row>
    <row r="3" spans="1:61" ht="16.5" thickBot="1" x14ac:dyDescent="0.25">
      <c r="A3" s="690"/>
      <c r="B3" s="690"/>
      <c r="C3" s="690"/>
      <c r="D3" s="63" t="s">
        <v>34</v>
      </c>
      <c r="E3" s="374">
        <f>YTP_Start_Date+7*(E2-1)</f>
        <v>44613</v>
      </c>
      <c r="F3" s="382">
        <f ca="1">OFFSET(YTP!$E$14,0,E2-1,1,1)</f>
        <v>3</v>
      </c>
      <c r="G3" s="377" t="s">
        <v>158</v>
      </c>
      <c r="H3" s="129">
        <f>SUM(D15:D35,H15:H35)</f>
        <v>0</v>
      </c>
      <c r="I3" s="128" t="s">
        <v>159</v>
      </c>
      <c r="J3" s="310">
        <f>SUM(F19:F39,J19:J39)</f>
        <v>0</v>
      </c>
      <c r="K3" s="725"/>
      <c r="L3" s="728"/>
      <c r="M3" s="486" t="str">
        <f>Score_2_label</f>
        <v>Series 2</v>
      </c>
      <c r="N3" s="431"/>
      <c r="O3" s="486" t="str">
        <f>Score_9_label</f>
        <v>Prone</v>
      </c>
      <c r="P3" s="432"/>
      <c r="S3" s="690"/>
      <c r="T3" s="690"/>
      <c r="U3" s="690"/>
      <c r="V3" s="63" t="s">
        <v>34</v>
      </c>
      <c r="W3" s="136">
        <f>YTP_Start_Date+7*(W2-1)</f>
        <v>44620</v>
      </c>
      <c r="X3" s="382">
        <f ca="1">OFFSET(YTP!$E$14,0,W2-1,1,1)</f>
        <v>1</v>
      </c>
      <c r="Y3" s="132" t="s">
        <v>158</v>
      </c>
      <c r="Z3" s="129">
        <f>SUM(V15:V35,Z15:Z35)</f>
        <v>0</v>
      </c>
      <c r="AA3" s="128" t="s">
        <v>159</v>
      </c>
      <c r="AB3" s="310">
        <f>SUM(X19:X39,AB19:AB39)</f>
        <v>0</v>
      </c>
      <c r="AC3" s="725"/>
      <c r="AD3" s="728"/>
      <c r="AE3" s="486" t="str">
        <f>Score_2_label</f>
        <v>Series 2</v>
      </c>
      <c r="AF3" s="431"/>
      <c r="AG3" s="486" t="str">
        <f>Score_9_label</f>
        <v>Prone</v>
      </c>
      <c r="AH3" s="432"/>
      <c r="BG3" s="604" t="s">
        <v>13</v>
      </c>
      <c r="BH3" s="602" t="s">
        <v>73</v>
      </c>
      <c r="BI3" s="29" t="s">
        <v>394</v>
      </c>
    </row>
    <row r="4" spans="1:61" ht="12.75" customHeight="1" thickBot="1" x14ac:dyDescent="0.25">
      <c r="A4" s="690"/>
      <c r="B4" s="690"/>
      <c r="C4" s="690"/>
      <c r="D4" s="64" t="s">
        <v>35</v>
      </c>
      <c r="E4" s="375" t="str">
        <f ca="1">IF(OFFSET(YTP!$E$6,0,E2-1,1,1)="",'MP 13-16'!W45,IF(OFFSET(YTP!$E$6,0,E2-1,1,1)="General","General",IF(OFFSET(YTP!$E$6,0,E2-1,1,1)="Specific","Specific",IF(OFFSET(YTP!$E$6,0,E2-1,1,1)="Pre-Competition","Pre-Comp",IF(OFFSET(YTP!$E$6,0,E2-1,1,1)="Regular","Reg. Comp",IF(OFFSET(YTP!$E$6,0,E2-1,1,1)="Major","Major Comp",IF(OFFSET(YTP!$E$6,0,E2-1,1,1)="Taper","Taper","Transition")))))))</f>
        <v>Major Comp</v>
      </c>
      <c r="F4" s="379" t="s">
        <v>215</v>
      </c>
      <c r="G4" s="377" t="s">
        <v>177</v>
      </c>
      <c r="H4" s="129">
        <f ca="1">OFFSET(YTP!$E$74,0,E2-1,1,1)</f>
        <v>101.31578947368422</v>
      </c>
      <c r="I4" s="128" t="s">
        <v>178</v>
      </c>
      <c r="J4" s="310" t="e">
        <f>AVERAGEA(Q19:Q39)</f>
        <v>#DIV/0!</v>
      </c>
      <c r="K4" s="725"/>
      <c r="L4" s="728"/>
      <c r="M4" s="486" t="str">
        <f>Score_3_label</f>
        <v>Series 3</v>
      </c>
      <c r="N4" s="431"/>
      <c r="O4" s="486" t="str">
        <f>Score_10_label</f>
        <v>Standing</v>
      </c>
      <c r="P4" s="432"/>
      <c r="S4" s="690"/>
      <c r="T4" s="690"/>
      <c r="U4" s="690"/>
      <c r="V4" s="64" t="s">
        <v>35</v>
      </c>
      <c r="W4" s="140" t="str">
        <f ca="1">IF(OFFSET(YTP!$E$6,0,W2-1,1,1)="",E4,IF(OFFSET(YTP!$E$6,0,W2-1,1,1)="General","General",IF(OFFSET(YTP!$E$6,0,W2-1,1,1)="Specific","Specific",IF(OFFSET(YTP!$E$6,0,W2-1,1,1)="Pre-Competition","Pre-Comp",IF(OFFSET(YTP!$E$6,0,W2-1,1,1)="Regular","Reg. Comp",IF(OFFSET(YTP!$E$6,0,W2-1,1,1)="Major","Major Comp",IF(OFFSET(YTP!$E$6,0,W2-1,1,1)="Taper","Taper","Transition")))))))</f>
        <v>Reg. Comp</v>
      </c>
      <c r="X4" s="379" t="s">
        <v>215</v>
      </c>
      <c r="Y4" s="132" t="s">
        <v>177</v>
      </c>
      <c r="Z4" s="129">
        <f ca="1">OFFSET(YTP!$E$74,0,W2-1,1,1)</f>
        <v>103.94736842105263</v>
      </c>
      <c r="AA4" s="128" t="s">
        <v>178</v>
      </c>
      <c r="AB4" s="310" t="e">
        <f>AVERAGEA(AI19:AI39)</f>
        <v>#DIV/0!</v>
      </c>
      <c r="AC4" s="725"/>
      <c r="AD4" s="728"/>
      <c r="AE4" s="486" t="str">
        <f>Score_3_label</f>
        <v>Series 3</v>
      </c>
      <c r="AF4" s="431"/>
      <c r="AG4" s="486" t="str">
        <f>Score_10_label</f>
        <v>Standing</v>
      </c>
      <c r="AH4" s="432"/>
      <c r="BG4" s="603" t="s">
        <v>71</v>
      </c>
      <c r="BH4" s="600" t="s">
        <v>152</v>
      </c>
      <c r="BI4" s="27" t="s">
        <v>395</v>
      </c>
    </row>
    <row r="5" spans="1:61" ht="12.75" customHeight="1" thickBot="1" x14ac:dyDescent="0.25">
      <c r="A5" s="99"/>
      <c r="B5" s="99"/>
      <c r="C5" s="143"/>
      <c r="D5" s="143"/>
      <c r="E5" s="143"/>
      <c r="F5" s="383">
        <f ca="1">OFFSET(YTP!$E$15,0,E2-1,1,1)</f>
        <v>2</v>
      </c>
      <c r="G5" s="378" t="s">
        <v>175</v>
      </c>
      <c r="H5" s="135">
        <f ca="1">OFFSET(YTP!$E$75,0,E2-1,1,1)</f>
        <v>65.766389658356417</v>
      </c>
      <c r="I5" s="134" t="s">
        <v>151</v>
      </c>
      <c r="J5" s="311" t="e">
        <f>((100*J2/YTP!$E$66)/7.5)*(J4/10)</f>
        <v>#DIV/0!</v>
      </c>
      <c r="K5" s="725"/>
      <c r="L5" s="728"/>
      <c r="M5" s="486" t="str">
        <f>Score_4_label</f>
        <v>Series 4</v>
      </c>
      <c r="N5" s="431"/>
      <c r="O5" s="486" t="str">
        <f>Score_11_label</f>
        <v>Qualifier</v>
      </c>
      <c r="P5" s="432"/>
      <c r="S5" s="99"/>
      <c r="T5" s="99"/>
      <c r="U5" s="143"/>
      <c r="V5" s="143"/>
      <c r="W5" s="143"/>
      <c r="X5" s="383">
        <f ca="1">OFFSET(YTP!$E$15,0,W2-1,1,1)</f>
        <v>4</v>
      </c>
      <c r="Y5" s="133" t="s">
        <v>175</v>
      </c>
      <c r="Z5" s="135">
        <f ca="1">OFFSET(YTP!$E$75,0,W2-1,1,1)</f>
        <v>63.827331486611271</v>
      </c>
      <c r="AA5" s="134" t="s">
        <v>151</v>
      </c>
      <c r="AB5" s="311" t="e">
        <f>((100*AB2/YTP!$E$66)/7.5)*(AB4/10)</f>
        <v>#DIV/0!</v>
      </c>
      <c r="AC5" s="725"/>
      <c r="AD5" s="728"/>
      <c r="AE5" s="486" t="str">
        <f>Score_4_label</f>
        <v>Series 4</v>
      </c>
      <c r="AF5" s="431"/>
      <c r="AG5" s="486" t="str">
        <f>Score_11_label</f>
        <v>Qualifier</v>
      </c>
      <c r="AH5" s="432"/>
      <c r="BG5" s="27"/>
      <c r="BH5" s="606" t="s">
        <v>231</v>
      </c>
      <c r="BI5" s="27" t="s">
        <v>396</v>
      </c>
    </row>
    <row r="6" spans="1:61" s="27" customFormat="1" ht="12.75" customHeight="1" x14ac:dyDescent="0.2">
      <c r="A6" s="99"/>
      <c r="B6" s="99"/>
      <c r="C6" s="143"/>
      <c r="D6" s="143"/>
      <c r="E6" s="143"/>
      <c r="F6" s="103"/>
      <c r="G6" s="99"/>
      <c r="H6" s="102"/>
      <c r="I6" s="99"/>
      <c r="J6" s="102"/>
      <c r="K6" s="725"/>
      <c r="L6" s="728"/>
      <c r="M6" s="486" t="str">
        <f>Score_5_label</f>
        <v>Series 5</v>
      </c>
      <c r="N6" s="431"/>
      <c r="O6" s="486">
        <f>Score_12_label</f>
        <v>0</v>
      </c>
      <c r="P6" s="432"/>
      <c r="Q6" s="401"/>
      <c r="S6" s="99"/>
      <c r="T6" s="99"/>
      <c r="U6" s="143"/>
      <c r="V6" s="143"/>
      <c r="W6" s="143"/>
      <c r="X6" s="103"/>
      <c r="Y6" s="99"/>
      <c r="Z6" s="102"/>
      <c r="AA6" s="99"/>
      <c r="AB6" s="102"/>
      <c r="AC6" s="725"/>
      <c r="AD6" s="728"/>
      <c r="AE6" s="486" t="str">
        <f>Score_5_label</f>
        <v>Series 5</v>
      </c>
      <c r="AF6" s="431"/>
      <c r="AG6" s="486">
        <f>Score_12_label</f>
        <v>0</v>
      </c>
      <c r="AH6" s="432"/>
      <c r="BG6" s="121"/>
      <c r="BH6" s="176" t="s">
        <v>107</v>
      </c>
      <c r="BI6" s="121" t="s">
        <v>397</v>
      </c>
    </row>
    <row r="7" spans="1:61" s="27" customFormat="1" ht="12.75" customHeight="1" x14ac:dyDescent="0.2">
      <c r="A7" s="99"/>
      <c r="B7" s="99"/>
      <c r="C7" s="143"/>
      <c r="D7" s="143"/>
      <c r="E7" s="143"/>
      <c r="F7" s="103"/>
      <c r="G7" s="99"/>
      <c r="H7" s="102"/>
      <c r="I7" s="99"/>
      <c r="J7" s="102"/>
      <c r="K7" s="725"/>
      <c r="L7" s="728"/>
      <c r="M7" s="486" t="str">
        <f>Score_6_label</f>
        <v>Series 6</v>
      </c>
      <c r="N7" s="431"/>
      <c r="O7" s="486">
        <f>Score_13_label</f>
        <v>0</v>
      </c>
      <c r="P7" s="432"/>
      <c r="Q7" s="401"/>
      <c r="S7" s="99"/>
      <c r="T7" s="99"/>
      <c r="U7" s="143"/>
      <c r="V7" s="143"/>
      <c r="W7" s="143"/>
      <c r="X7" s="103"/>
      <c r="Y7" s="99"/>
      <c r="Z7" s="102"/>
      <c r="AA7" s="99"/>
      <c r="AB7" s="102"/>
      <c r="AC7" s="725"/>
      <c r="AD7" s="728"/>
      <c r="AE7" s="486" t="str">
        <f>Score_6_label</f>
        <v>Series 6</v>
      </c>
      <c r="AF7" s="431"/>
      <c r="AG7" s="486">
        <f>Score_13_label</f>
        <v>0</v>
      </c>
      <c r="AH7" s="432"/>
      <c r="BH7" s="607" t="s">
        <v>162</v>
      </c>
      <c r="BI7" s="27" t="s">
        <v>398</v>
      </c>
    </row>
    <row r="8" spans="1:61" s="27" customFormat="1" ht="12.75" customHeight="1" thickBot="1" x14ac:dyDescent="0.25">
      <c r="A8" s="99"/>
      <c r="B8" s="99"/>
      <c r="C8" s="143"/>
      <c r="D8" s="143"/>
      <c r="E8" s="143"/>
      <c r="F8" s="103"/>
      <c r="G8" s="99"/>
      <c r="H8" s="102"/>
      <c r="I8" s="99"/>
      <c r="J8" s="102"/>
      <c r="K8" s="726"/>
      <c r="L8" s="729"/>
      <c r="M8" s="487" t="str">
        <f>Score_7_label</f>
        <v>Qualifier</v>
      </c>
      <c r="N8" s="434"/>
      <c r="O8" s="487">
        <f>Score_14_label</f>
        <v>0</v>
      </c>
      <c r="P8" s="435"/>
      <c r="Q8" s="401"/>
      <c r="S8" s="99"/>
      <c r="T8" s="99"/>
      <c r="U8" s="143"/>
      <c r="V8" s="143"/>
      <c r="W8" s="143"/>
      <c r="X8" s="103"/>
      <c r="Y8" s="99"/>
      <c r="Z8" s="102"/>
      <c r="AA8" s="99"/>
      <c r="AB8" s="102"/>
      <c r="AC8" s="726"/>
      <c r="AD8" s="729"/>
      <c r="AE8" s="487" t="str">
        <f>Score_7_label</f>
        <v>Qualifier</v>
      </c>
      <c r="AF8" s="434"/>
      <c r="AG8" s="487">
        <f>Score_14_label</f>
        <v>0</v>
      </c>
      <c r="AH8" s="435"/>
      <c r="BI8" s="27" t="s">
        <v>410</v>
      </c>
    </row>
    <row r="9" spans="1:61" ht="13.5" thickBot="1" x14ac:dyDescent="0.25">
      <c r="A9" s="1"/>
      <c r="B9" s="1"/>
      <c r="C9" s="1"/>
      <c r="D9" s="1"/>
      <c r="E9" s="1"/>
      <c r="F9" s="1"/>
      <c r="K9" s="1"/>
      <c r="L9" s="1"/>
      <c r="M9" s="13"/>
      <c r="N9" s="91"/>
      <c r="O9" s="13"/>
      <c r="P9" s="91"/>
      <c r="Q9" s="27"/>
      <c r="R9" s="1"/>
      <c r="S9" s="1"/>
      <c r="T9" s="1"/>
      <c r="U9" s="1"/>
      <c r="V9" s="1"/>
      <c r="W9" s="1"/>
      <c r="X9" s="1"/>
      <c r="AC9" s="1"/>
      <c r="AD9" s="1"/>
      <c r="AE9" s="13"/>
      <c r="AF9" s="91"/>
      <c r="AG9" s="27"/>
      <c r="BG9" s="27"/>
      <c r="BH9" s="27"/>
      <c r="BI9" s="27" t="s">
        <v>411</v>
      </c>
    </row>
    <row r="10" spans="1:61" ht="13.5" thickBot="1" x14ac:dyDescent="0.25">
      <c r="A10" s="748" t="s">
        <v>66</v>
      </c>
      <c r="B10" s="749"/>
      <c r="C10" s="768" t="s">
        <v>150</v>
      </c>
      <c r="D10" s="754"/>
      <c r="E10" s="754"/>
      <c r="F10" s="754"/>
      <c r="G10" s="754"/>
      <c r="H10" s="754"/>
      <c r="I10" s="754"/>
      <c r="J10" s="754"/>
      <c r="K10" s="754"/>
      <c r="L10" s="754"/>
      <c r="M10" s="754"/>
      <c r="N10" s="754"/>
      <c r="O10" s="754"/>
      <c r="P10" s="754"/>
      <c r="Q10" s="755"/>
      <c r="S10" s="748" t="s">
        <v>66</v>
      </c>
      <c r="T10" s="749"/>
      <c r="U10" s="768" t="s">
        <v>150</v>
      </c>
      <c r="V10" s="754"/>
      <c r="W10" s="754"/>
      <c r="X10" s="754"/>
      <c r="Y10" s="754"/>
      <c r="Z10" s="754"/>
      <c r="AA10" s="754"/>
      <c r="AB10" s="754"/>
      <c r="AC10" s="754"/>
      <c r="AD10" s="754"/>
      <c r="AE10" s="754"/>
      <c r="AF10" s="754"/>
      <c r="AG10" s="754"/>
      <c r="AH10" s="754"/>
      <c r="AI10" s="755"/>
      <c r="BG10" s="27"/>
      <c r="BH10" s="27"/>
      <c r="BI10" s="27" t="s">
        <v>412</v>
      </c>
    </row>
    <row r="11" spans="1:61" x14ac:dyDescent="0.2">
      <c r="A11" s="750"/>
      <c r="B11" s="751"/>
      <c r="C11" s="145" t="s">
        <v>5</v>
      </c>
      <c r="D11" s="759" t="s">
        <v>496</v>
      </c>
      <c r="E11" s="760"/>
      <c r="F11" s="760"/>
      <c r="G11" s="760"/>
      <c r="H11" s="760"/>
      <c r="I11" s="760"/>
      <c r="J11" s="760"/>
      <c r="K11" s="760"/>
      <c r="L11" s="760"/>
      <c r="M11" s="760"/>
      <c r="N11" s="760"/>
      <c r="O11" s="760"/>
      <c r="P11" s="760"/>
      <c r="Q11" s="761"/>
      <c r="S11" s="750"/>
      <c r="T11" s="751"/>
      <c r="U11" s="145" t="s">
        <v>5</v>
      </c>
      <c r="V11" s="759" t="s">
        <v>496</v>
      </c>
      <c r="W11" s="760"/>
      <c r="X11" s="760"/>
      <c r="Y11" s="760"/>
      <c r="Z11" s="760"/>
      <c r="AA11" s="760"/>
      <c r="AB11" s="760"/>
      <c r="AC11" s="760"/>
      <c r="AD11" s="760"/>
      <c r="AE11" s="760"/>
      <c r="AF11" s="760"/>
      <c r="AG11" s="760"/>
      <c r="AH11" s="760"/>
      <c r="AI11" s="761"/>
      <c r="BG11" s="27"/>
      <c r="BH11" s="27"/>
      <c r="BI11" s="27" t="s">
        <v>413</v>
      </c>
    </row>
    <row r="12" spans="1:61" x14ac:dyDescent="0.2">
      <c r="A12" s="750"/>
      <c r="B12" s="751"/>
      <c r="C12" s="146" t="s">
        <v>4</v>
      </c>
      <c r="D12" s="756" t="s">
        <v>497</v>
      </c>
      <c r="E12" s="757"/>
      <c r="F12" s="757"/>
      <c r="G12" s="757"/>
      <c r="H12" s="757"/>
      <c r="I12" s="757"/>
      <c r="J12" s="757"/>
      <c r="K12" s="757"/>
      <c r="L12" s="757"/>
      <c r="M12" s="757"/>
      <c r="N12" s="757"/>
      <c r="O12" s="757"/>
      <c r="P12" s="757"/>
      <c r="Q12" s="758"/>
      <c r="S12" s="750"/>
      <c r="T12" s="751"/>
      <c r="U12" s="146" t="s">
        <v>4</v>
      </c>
      <c r="V12" s="756" t="s">
        <v>491</v>
      </c>
      <c r="W12" s="757"/>
      <c r="X12" s="757"/>
      <c r="Y12" s="757"/>
      <c r="Z12" s="757"/>
      <c r="AA12" s="757"/>
      <c r="AB12" s="757"/>
      <c r="AC12" s="757"/>
      <c r="AD12" s="757"/>
      <c r="AE12" s="757"/>
      <c r="AF12" s="757"/>
      <c r="AG12" s="757"/>
      <c r="AH12" s="757"/>
      <c r="AI12" s="758"/>
      <c r="BG12" s="27"/>
      <c r="BH12" s="27"/>
      <c r="BI12" s="27" t="s">
        <v>414</v>
      </c>
    </row>
    <row r="13" spans="1:61" x14ac:dyDescent="0.2">
      <c r="A13" s="750"/>
      <c r="B13" s="751"/>
      <c r="C13" s="146" t="s">
        <v>3</v>
      </c>
      <c r="D13" s="756" t="s">
        <v>495</v>
      </c>
      <c r="E13" s="757"/>
      <c r="F13" s="757"/>
      <c r="G13" s="757"/>
      <c r="H13" s="757"/>
      <c r="I13" s="757"/>
      <c r="J13" s="757"/>
      <c r="K13" s="757"/>
      <c r="L13" s="757"/>
      <c r="M13" s="757"/>
      <c r="N13" s="757"/>
      <c r="O13" s="757"/>
      <c r="P13" s="757"/>
      <c r="Q13" s="758"/>
      <c r="S13" s="750"/>
      <c r="T13" s="751"/>
      <c r="U13" s="146" t="s">
        <v>3</v>
      </c>
      <c r="V13" s="756" t="s">
        <v>469</v>
      </c>
      <c r="W13" s="757"/>
      <c r="X13" s="757"/>
      <c r="Y13" s="757"/>
      <c r="Z13" s="757"/>
      <c r="AA13" s="757"/>
      <c r="AB13" s="757"/>
      <c r="AC13" s="757"/>
      <c r="AD13" s="757"/>
      <c r="AE13" s="757"/>
      <c r="AF13" s="757"/>
      <c r="AG13" s="757"/>
      <c r="AH13" s="757"/>
      <c r="AI13" s="758"/>
      <c r="BG13" s="27"/>
      <c r="BH13" s="27"/>
      <c r="BI13" s="27" t="s">
        <v>415</v>
      </c>
    </row>
    <row r="14" spans="1:61" x14ac:dyDescent="0.2">
      <c r="A14" s="750"/>
      <c r="B14" s="751"/>
      <c r="C14" s="147" t="s">
        <v>6</v>
      </c>
      <c r="D14" s="756" t="s">
        <v>494</v>
      </c>
      <c r="E14" s="757"/>
      <c r="F14" s="757"/>
      <c r="G14" s="757"/>
      <c r="H14" s="757"/>
      <c r="I14" s="757"/>
      <c r="J14" s="757"/>
      <c r="K14" s="757"/>
      <c r="L14" s="757"/>
      <c r="M14" s="757"/>
      <c r="N14" s="757"/>
      <c r="O14" s="757"/>
      <c r="P14" s="757"/>
      <c r="Q14" s="758"/>
      <c r="S14" s="750"/>
      <c r="T14" s="751"/>
      <c r="U14" s="147" t="s">
        <v>6</v>
      </c>
      <c r="V14" s="756" t="s">
        <v>498</v>
      </c>
      <c r="W14" s="757"/>
      <c r="X14" s="757"/>
      <c r="Y14" s="757"/>
      <c r="Z14" s="757"/>
      <c r="AA14" s="757"/>
      <c r="AB14" s="757"/>
      <c r="AC14" s="757"/>
      <c r="AD14" s="757"/>
      <c r="AE14" s="757"/>
      <c r="AF14" s="757"/>
      <c r="AG14" s="757"/>
      <c r="AH14" s="757"/>
      <c r="AI14" s="758"/>
      <c r="BG14" s="27"/>
      <c r="BH14" s="27"/>
      <c r="BI14" s="27" t="s">
        <v>399</v>
      </c>
    </row>
    <row r="15" spans="1:61" ht="13.5" thickBot="1" x14ac:dyDescent="0.25">
      <c r="A15" s="752"/>
      <c r="B15" s="753"/>
      <c r="C15" s="148" t="s">
        <v>37</v>
      </c>
      <c r="D15" s="735"/>
      <c r="E15" s="736"/>
      <c r="F15" s="736"/>
      <c r="G15" s="736"/>
      <c r="H15" s="736"/>
      <c r="I15" s="736"/>
      <c r="J15" s="736"/>
      <c r="K15" s="736"/>
      <c r="L15" s="736"/>
      <c r="M15" s="736"/>
      <c r="N15" s="736"/>
      <c r="O15" s="736"/>
      <c r="P15" s="736"/>
      <c r="Q15" s="737"/>
      <c r="S15" s="752"/>
      <c r="T15" s="753"/>
      <c r="U15" s="148" t="s">
        <v>37</v>
      </c>
      <c r="V15" s="735" t="s">
        <v>482</v>
      </c>
      <c r="W15" s="736"/>
      <c r="X15" s="736"/>
      <c r="Y15" s="736"/>
      <c r="Z15" s="736"/>
      <c r="AA15" s="736"/>
      <c r="AB15" s="736"/>
      <c r="AC15" s="736"/>
      <c r="AD15" s="736"/>
      <c r="AE15" s="736"/>
      <c r="AF15" s="736"/>
      <c r="AG15" s="736"/>
      <c r="AH15" s="736"/>
      <c r="AI15" s="737"/>
      <c r="BG15" s="27"/>
      <c r="BH15" s="27"/>
      <c r="BI15" s="27" t="s">
        <v>400</v>
      </c>
    </row>
    <row r="16" spans="1:61" ht="13.5" thickBot="1" x14ac:dyDescent="0.25">
      <c r="A16" s="1"/>
      <c r="B16" s="1"/>
      <c r="C16" s="1"/>
      <c r="D16" s="1"/>
      <c r="E16" s="1"/>
      <c r="F16" s="1"/>
      <c r="G16" s="1"/>
      <c r="H16" s="1"/>
      <c r="I16" s="1"/>
      <c r="J16" s="1"/>
      <c r="K16" s="1"/>
      <c r="L16" s="1"/>
      <c r="M16" s="1"/>
      <c r="N16" s="13"/>
      <c r="O16" s="1"/>
      <c r="P16" s="13"/>
      <c r="Q16" s="114"/>
      <c r="S16" s="1"/>
      <c r="T16" s="1"/>
      <c r="U16" s="1"/>
      <c r="V16" s="1"/>
      <c r="W16" s="1"/>
      <c r="X16" s="1"/>
      <c r="Y16" s="1"/>
      <c r="Z16" s="1"/>
      <c r="AA16" s="1"/>
      <c r="AB16" s="1"/>
      <c r="AC16" s="1"/>
      <c r="AD16" s="1"/>
      <c r="AE16" s="1"/>
      <c r="AF16" s="13"/>
      <c r="AG16" s="114"/>
      <c r="BG16" s="27"/>
      <c r="BH16" s="27"/>
      <c r="BI16" s="27" t="s">
        <v>401</v>
      </c>
    </row>
    <row r="17" spans="1:61" ht="12" customHeight="1" thickBot="1" x14ac:dyDescent="0.25">
      <c r="A17" s="738"/>
      <c r="B17" s="739"/>
      <c r="C17" s="742" t="s">
        <v>5</v>
      </c>
      <c r="D17" s="743"/>
      <c r="E17" s="744"/>
      <c r="F17" s="745"/>
      <c r="G17" s="742" t="s">
        <v>4</v>
      </c>
      <c r="H17" s="743"/>
      <c r="I17" s="744"/>
      <c r="J17" s="745"/>
      <c r="K17" s="730" t="s">
        <v>3</v>
      </c>
      <c r="L17" s="731"/>
      <c r="M17" s="730" t="s">
        <v>6</v>
      </c>
      <c r="N17" s="731"/>
      <c r="O17" s="730" t="s">
        <v>171</v>
      </c>
      <c r="P17" s="731"/>
      <c r="Q17" s="746" t="s">
        <v>156</v>
      </c>
      <c r="R17" s="296" t="s">
        <v>104</v>
      </c>
      <c r="S17" s="738"/>
      <c r="T17" s="739"/>
      <c r="U17" s="742" t="s">
        <v>5</v>
      </c>
      <c r="V17" s="743"/>
      <c r="W17" s="744"/>
      <c r="X17" s="745"/>
      <c r="Y17" s="742" t="s">
        <v>4</v>
      </c>
      <c r="Z17" s="743"/>
      <c r="AA17" s="744"/>
      <c r="AB17" s="745"/>
      <c r="AC17" s="730" t="s">
        <v>3</v>
      </c>
      <c r="AD17" s="731"/>
      <c r="AE17" s="730" t="s">
        <v>6</v>
      </c>
      <c r="AF17" s="731"/>
      <c r="AG17" s="730" t="s">
        <v>171</v>
      </c>
      <c r="AH17" s="731"/>
      <c r="AI17" s="746" t="s">
        <v>173</v>
      </c>
      <c r="BG17" s="27"/>
      <c r="BH17" s="27"/>
      <c r="BI17" s="27" t="s">
        <v>402</v>
      </c>
    </row>
    <row r="18" spans="1:61" ht="26.1" customHeight="1" thickBot="1" x14ac:dyDescent="0.25">
      <c r="A18" s="740"/>
      <c r="B18" s="741"/>
      <c r="C18" s="291" t="s">
        <v>154</v>
      </c>
      <c r="D18" s="295" t="s">
        <v>157</v>
      </c>
      <c r="E18" s="292" t="s">
        <v>155</v>
      </c>
      <c r="F18" s="295" t="s">
        <v>157</v>
      </c>
      <c r="G18" s="291" t="s">
        <v>154</v>
      </c>
      <c r="H18" s="293" t="s">
        <v>157</v>
      </c>
      <c r="I18" s="292" t="s">
        <v>155</v>
      </c>
      <c r="J18" s="295" t="s">
        <v>157</v>
      </c>
      <c r="K18" s="291" t="s">
        <v>154</v>
      </c>
      <c r="L18" s="294" t="s">
        <v>155</v>
      </c>
      <c r="M18" s="291" t="s">
        <v>154</v>
      </c>
      <c r="N18" s="294" t="s">
        <v>155</v>
      </c>
      <c r="O18" s="291" t="s">
        <v>154</v>
      </c>
      <c r="P18" s="294" t="s">
        <v>155</v>
      </c>
      <c r="Q18" s="747"/>
      <c r="R18" s="296"/>
      <c r="S18" s="740"/>
      <c r="T18" s="741"/>
      <c r="U18" s="291" t="s">
        <v>154</v>
      </c>
      <c r="V18" s="295" t="s">
        <v>157</v>
      </c>
      <c r="W18" s="292" t="s">
        <v>155</v>
      </c>
      <c r="X18" s="295" t="s">
        <v>157</v>
      </c>
      <c r="Y18" s="291" t="s">
        <v>154</v>
      </c>
      <c r="Z18" s="293" t="s">
        <v>157</v>
      </c>
      <c r="AA18" s="292" t="s">
        <v>155</v>
      </c>
      <c r="AB18" s="295" t="s">
        <v>157</v>
      </c>
      <c r="AC18" s="291" t="s">
        <v>154</v>
      </c>
      <c r="AD18" s="294" t="s">
        <v>155</v>
      </c>
      <c r="AE18" s="291" t="s">
        <v>154</v>
      </c>
      <c r="AF18" s="294" t="s">
        <v>155</v>
      </c>
      <c r="AG18" s="291" t="s">
        <v>154</v>
      </c>
      <c r="AH18" s="294" t="s">
        <v>155</v>
      </c>
      <c r="AI18" s="747"/>
      <c r="BG18" s="458"/>
      <c r="BH18" s="458"/>
      <c r="BI18" s="27" t="s">
        <v>403</v>
      </c>
    </row>
    <row r="19" spans="1:61" ht="12.75" customHeight="1" x14ac:dyDescent="0.2">
      <c r="A19" s="732" t="s">
        <v>15</v>
      </c>
      <c r="B19" s="423" t="str">
        <f>'MP 1-4'!B19</f>
        <v>Mor</v>
      </c>
      <c r="C19" s="278"/>
      <c r="D19" s="285"/>
      <c r="E19" s="303"/>
      <c r="F19" s="304"/>
      <c r="G19" s="279"/>
      <c r="H19" s="288"/>
      <c r="I19" s="303"/>
      <c r="J19" s="304"/>
      <c r="K19" s="278"/>
      <c r="L19" s="297"/>
      <c r="M19" s="278"/>
      <c r="N19" s="297"/>
      <c r="O19" s="278"/>
      <c r="P19" s="297"/>
      <c r="Q19" s="298"/>
      <c r="S19" s="732" t="s">
        <v>15</v>
      </c>
      <c r="T19" s="423" t="str">
        <f>$B$19</f>
        <v>Mor</v>
      </c>
      <c r="U19" s="278"/>
      <c r="V19" s="285"/>
      <c r="W19" s="303"/>
      <c r="X19" s="304"/>
      <c r="Y19" s="279"/>
      <c r="Z19" s="288"/>
      <c r="AA19" s="303"/>
      <c r="AB19" s="304"/>
      <c r="AC19" s="278"/>
      <c r="AD19" s="297"/>
      <c r="AE19" s="278"/>
      <c r="AF19" s="297"/>
      <c r="AG19" s="278"/>
      <c r="AH19" s="297"/>
      <c r="AI19" s="298"/>
      <c r="BG19" s="458"/>
      <c r="BH19" s="458"/>
      <c r="BI19" s="27" t="s">
        <v>404</v>
      </c>
    </row>
    <row r="20" spans="1:61" ht="12.75" customHeight="1" x14ac:dyDescent="0.2">
      <c r="A20" s="733"/>
      <c r="B20" s="424" t="str">
        <f>'MP 1-4'!B20</f>
        <v>Aft</v>
      </c>
      <c r="C20" s="411"/>
      <c r="D20" s="412"/>
      <c r="E20" s="413"/>
      <c r="F20" s="414"/>
      <c r="G20" s="415"/>
      <c r="H20" s="416"/>
      <c r="I20" s="413"/>
      <c r="J20" s="414"/>
      <c r="K20" s="411"/>
      <c r="L20" s="417"/>
      <c r="M20" s="411"/>
      <c r="N20" s="417"/>
      <c r="O20" s="411"/>
      <c r="P20" s="417"/>
      <c r="Q20" s="418"/>
      <c r="S20" s="733"/>
      <c r="T20" s="424" t="str">
        <f>$B$20</f>
        <v>Aft</v>
      </c>
      <c r="U20" s="411"/>
      <c r="V20" s="412"/>
      <c r="W20" s="413"/>
      <c r="X20" s="414"/>
      <c r="Y20" s="415"/>
      <c r="Z20" s="416"/>
      <c r="AA20" s="413"/>
      <c r="AB20" s="414"/>
      <c r="AC20" s="411"/>
      <c r="AD20" s="417"/>
      <c r="AE20" s="411"/>
      <c r="AF20" s="417"/>
      <c r="AG20" s="411"/>
      <c r="AH20" s="417"/>
      <c r="AI20" s="418"/>
      <c r="BG20" s="458"/>
      <c r="BH20" s="458"/>
      <c r="BI20" s="27" t="s">
        <v>405</v>
      </c>
    </row>
    <row r="21" spans="1:61" ht="13.5" thickBot="1" x14ac:dyDescent="0.25">
      <c r="A21" s="734"/>
      <c r="B21" s="425" t="str">
        <f>'MP 1-4'!B21</f>
        <v>Evn</v>
      </c>
      <c r="C21" s="280"/>
      <c r="D21" s="286"/>
      <c r="E21" s="305"/>
      <c r="F21" s="306"/>
      <c r="G21" s="281"/>
      <c r="H21" s="289"/>
      <c r="I21" s="305"/>
      <c r="J21" s="306"/>
      <c r="K21" s="280"/>
      <c r="L21" s="299"/>
      <c r="M21" s="280"/>
      <c r="N21" s="299"/>
      <c r="O21" s="280"/>
      <c r="P21" s="299"/>
      <c r="Q21" s="300"/>
      <c r="S21" s="734"/>
      <c r="T21" s="425" t="str">
        <f>$B$21</f>
        <v>Evn</v>
      </c>
      <c r="U21" s="280"/>
      <c r="V21" s="286"/>
      <c r="W21" s="305"/>
      <c r="X21" s="306"/>
      <c r="Y21" s="281"/>
      <c r="Z21" s="289"/>
      <c r="AA21" s="305"/>
      <c r="AB21" s="306"/>
      <c r="AC21" s="280"/>
      <c r="AD21" s="299"/>
      <c r="AE21" s="280"/>
      <c r="AF21" s="299"/>
      <c r="AG21" s="280"/>
      <c r="AH21" s="299"/>
      <c r="AI21" s="300"/>
      <c r="BG21" s="458"/>
      <c r="BH21" s="458"/>
      <c r="BI21" s="27" t="s">
        <v>406</v>
      </c>
    </row>
    <row r="22" spans="1:61" x14ac:dyDescent="0.2">
      <c r="A22" s="732" t="s">
        <v>40</v>
      </c>
      <c r="B22" s="423" t="str">
        <f>$B$19</f>
        <v>Mor</v>
      </c>
      <c r="C22" s="278"/>
      <c r="D22" s="285"/>
      <c r="E22" s="303"/>
      <c r="F22" s="304"/>
      <c r="G22" s="279"/>
      <c r="H22" s="288"/>
      <c r="I22" s="303"/>
      <c r="J22" s="304"/>
      <c r="K22" s="278"/>
      <c r="L22" s="297"/>
      <c r="M22" s="278"/>
      <c r="N22" s="297"/>
      <c r="O22" s="278"/>
      <c r="P22" s="297"/>
      <c r="Q22" s="298"/>
      <c r="S22" s="732" t="s">
        <v>40</v>
      </c>
      <c r="T22" s="423" t="str">
        <f>$B$19</f>
        <v>Mor</v>
      </c>
      <c r="U22" s="278"/>
      <c r="V22" s="285"/>
      <c r="W22" s="303"/>
      <c r="X22" s="304"/>
      <c r="Y22" s="279"/>
      <c r="Z22" s="288"/>
      <c r="AA22" s="303"/>
      <c r="AB22" s="304"/>
      <c r="AC22" s="278"/>
      <c r="AD22" s="297"/>
      <c r="AE22" s="278"/>
      <c r="AF22" s="297"/>
      <c r="AG22" s="278"/>
      <c r="AH22" s="297"/>
      <c r="AI22" s="298"/>
      <c r="BG22" s="458"/>
      <c r="BH22" s="458"/>
      <c r="BI22" s="27" t="s">
        <v>407</v>
      </c>
    </row>
    <row r="23" spans="1:61" x14ac:dyDescent="0.2">
      <c r="A23" s="733"/>
      <c r="B23" s="424" t="str">
        <f>$B$20</f>
        <v>Aft</v>
      </c>
      <c r="C23" s="403"/>
      <c r="D23" s="404"/>
      <c r="E23" s="405"/>
      <c r="F23" s="406"/>
      <c r="G23" s="407"/>
      <c r="H23" s="408"/>
      <c r="I23" s="405"/>
      <c r="J23" s="406"/>
      <c r="K23" s="403"/>
      <c r="L23" s="409"/>
      <c r="M23" s="403"/>
      <c r="N23" s="409"/>
      <c r="O23" s="403"/>
      <c r="P23" s="409"/>
      <c r="Q23" s="410"/>
      <c r="S23" s="733"/>
      <c r="T23" s="424" t="str">
        <f>$B$20</f>
        <v>Aft</v>
      </c>
      <c r="U23" s="403"/>
      <c r="V23" s="404"/>
      <c r="W23" s="405"/>
      <c r="X23" s="406"/>
      <c r="Y23" s="407"/>
      <c r="Z23" s="408"/>
      <c r="AA23" s="405"/>
      <c r="AB23" s="406"/>
      <c r="AC23" s="403"/>
      <c r="AD23" s="409"/>
      <c r="AE23" s="403"/>
      <c r="AF23" s="409"/>
      <c r="AG23" s="411"/>
      <c r="AH23" s="409"/>
      <c r="AI23" s="410"/>
      <c r="BG23" s="458"/>
      <c r="BH23" s="458"/>
      <c r="BI23" s="27" t="s">
        <v>408</v>
      </c>
    </row>
    <row r="24" spans="1:61" ht="13.5" thickBot="1" x14ac:dyDescent="0.25">
      <c r="A24" s="734"/>
      <c r="B24" s="425" t="str">
        <f>$B$21</f>
        <v>Evn</v>
      </c>
      <c r="C24" s="282"/>
      <c r="D24" s="287"/>
      <c r="E24" s="307"/>
      <c r="F24" s="308"/>
      <c r="G24" s="283"/>
      <c r="H24" s="290"/>
      <c r="I24" s="307"/>
      <c r="J24" s="308"/>
      <c r="K24" s="282"/>
      <c r="L24" s="301"/>
      <c r="M24" s="282"/>
      <c r="N24" s="301"/>
      <c r="O24" s="282"/>
      <c r="P24" s="301"/>
      <c r="Q24" s="302"/>
      <c r="S24" s="734"/>
      <c r="T24" s="425" t="str">
        <f>$B$21</f>
        <v>Evn</v>
      </c>
      <c r="U24" s="282"/>
      <c r="V24" s="287"/>
      <c r="W24" s="307"/>
      <c r="X24" s="308"/>
      <c r="Y24" s="283"/>
      <c r="Z24" s="290"/>
      <c r="AA24" s="307"/>
      <c r="AB24" s="308"/>
      <c r="AC24" s="282"/>
      <c r="AD24" s="301"/>
      <c r="AE24" s="282"/>
      <c r="AF24" s="301"/>
      <c r="AG24" s="280"/>
      <c r="AH24" s="301"/>
      <c r="AI24" s="302"/>
      <c r="BG24" s="458"/>
      <c r="BH24" s="458"/>
      <c r="BI24" s="458" t="s">
        <v>409</v>
      </c>
    </row>
    <row r="25" spans="1:61" x14ac:dyDescent="0.2">
      <c r="A25" s="732" t="s">
        <v>41</v>
      </c>
      <c r="B25" s="423" t="str">
        <f>$B$19</f>
        <v>Mor</v>
      </c>
      <c r="C25" s="278"/>
      <c r="D25" s="285"/>
      <c r="E25" s="303"/>
      <c r="F25" s="304"/>
      <c r="G25" s="279"/>
      <c r="H25" s="288"/>
      <c r="I25" s="303"/>
      <c r="J25" s="304"/>
      <c r="K25" s="278"/>
      <c r="L25" s="297"/>
      <c r="M25" s="278"/>
      <c r="N25" s="297"/>
      <c r="O25" s="278"/>
      <c r="P25" s="297"/>
      <c r="Q25" s="298"/>
      <c r="S25" s="732" t="s">
        <v>41</v>
      </c>
      <c r="T25" s="423" t="str">
        <f>$B$19</f>
        <v>Mor</v>
      </c>
      <c r="U25" s="278"/>
      <c r="V25" s="285"/>
      <c r="W25" s="303"/>
      <c r="X25" s="304"/>
      <c r="Y25" s="279"/>
      <c r="Z25" s="288"/>
      <c r="AA25" s="303"/>
      <c r="AB25" s="304"/>
      <c r="AC25" s="278"/>
      <c r="AD25" s="297"/>
      <c r="AE25" s="278"/>
      <c r="AF25" s="297"/>
      <c r="AG25" s="278"/>
      <c r="AH25" s="297"/>
      <c r="AI25" s="298"/>
      <c r="BG25" s="458"/>
      <c r="BH25" s="458"/>
      <c r="BI25" s="458" t="s">
        <v>444</v>
      </c>
    </row>
    <row r="26" spans="1:61" x14ac:dyDescent="0.2">
      <c r="A26" s="733"/>
      <c r="B26" s="424" t="str">
        <f>$B$20</f>
        <v>Aft</v>
      </c>
      <c r="C26" s="403"/>
      <c r="D26" s="404"/>
      <c r="E26" s="405"/>
      <c r="F26" s="406"/>
      <c r="G26" s="407"/>
      <c r="H26" s="408"/>
      <c r="I26" s="405"/>
      <c r="J26" s="406"/>
      <c r="K26" s="403"/>
      <c r="L26" s="409"/>
      <c r="M26" s="403"/>
      <c r="N26" s="409"/>
      <c r="O26" s="403"/>
      <c r="P26" s="409"/>
      <c r="Q26" s="410"/>
      <c r="S26" s="733"/>
      <c r="T26" s="424" t="str">
        <f>$B$20</f>
        <v>Aft</v>
      </c>
      <c r="U26" s="403"/>
      <c r="V26" s="404"/>
      <c r="W26" s="405"/>
      <c r="X26" s="406"/>
      <c r="Y26" s="407"/>
      <c r="Z26" s="408"/>
      <c r="AA26" s="405"/>
      <c r="AB26" s="406"/>
      <c r="AC26" s="403"/>
      <c r="AD26" s="409"/>
      <c r="AE26" s="403"/>
      <c r="AF26" s="409"/>
      <c r="AG26" s="403"/>
      <c r="AH26" s="409"/>
      <c r="AI26" s="410"/>
      <c r="BG26" s="458"/>
      <c r="BH26" s="458"/>
      <c r="BI26" s="458" t="s">
        <v>107</v>
      </c>
    </row>
    <row r="27" spans="1:61" ht="13.5" thickBot="1" x14ac:dyDescent="0.25">
      <c r="A27" s="734"/>
      <c r="B27" s="425" t="str">
        <f>$B$21</f>
        <v>Evn</v>
      </c>
      <c r="C27" s="282"/>
      <c r="D27" s="287"/>
      <c r="E27" s="307"/>
      <c r="F27" s="308"/>
      <c r="G27" s="283"/>
      <c r="H27" s="290"/>
      <c r="I27" s="307"/>
      <c r="J27" s="308"/>
      <c r="K27" s="282"/>
      <c r="L27" s="301"/>
      <c r="M27" s="282"/>
      <c r="N27" s="301"/>
      <c r="O27" s="282"/>
      <c r="P27" s="301"/>
      <c r="Q27" s="302"/>
      <c r="S27" s="734"/>
      <c r="T27" s="425" t="str">
        <f>$B$21</f>
        <v>Evn</v>
      </c>
      <c r="U27" s="282"/>
      <c r="V27" s="287"/>
      <c r="W27" s="307"/>
      <c r="X27" s="308"/>
      <c r="Y27" s="283"/>
      <c r="Z27" s="290"/>
      <c r="AA27" s="307"/>
      <c r="AB27" s="308"/>
      <c r="AC27" s="282"/>
      <c r="AD27" s="301"/>
      <c r="AE27" s="282"/>
      <c r="AF27" s="301"/>
      <c r="AG27" s="282"/>
      <c r="AH27" s="301"/>
      <c r="AI27" s="302"/>
      <c r="BG27" s="458"/>
      <c r="BH27" s="458"/>
      <c r="BI27" s="458" t="s">
        <v>8</v>
      </c>
    </row>
    <row r="28" spans="1:61" x14ac:dyDescent="0.2">
      <c r="A28" s="732" t="s">
        <v>68</v>
      </c>
      <c r="B28" s="423" t="str">
        <f>$B$19</f>
        <v>Mor</v>
      </c>
      <c r="C28" s="278"/>
      <c r="D28" s="285"/>
      <c r="E28" s="303"/>
      <c r="F28" s="304"/>
      <c r="G28" s="279"/>
      <c r="H28" s="288"/>
      <c r="I28" s="303"/>
      <c r="J28" s="304"/>
      <c r="K28" s="278"/>
      <c r="L28" s="297"/>
      <c r="M28" s="278"/>
      <c r="N28" s="297"/>
      <c r="O28" s="278"/>
      <c r="P28" s="297"/>
      <c r="Q28" s="298"/>
      <c r="S28" s="732" t="s">
        <v>68</v>
      </c>
      <c r="T28" s="423" t="str">
        <f>$B$19</f>
        <v>Mor</v>
      </c>
      <c r="U28" s="278"/>
      <c r="V28" s="285"/>
      <c r="W28" s="303"/>
      <c r="X28" s="304"/>
      <c r="Y28" s="279"/>
      <c r="Z28" s="288"/>
      <c r="AA28" s="303"/>
      <c r="AB28" s="304"/>
      <c r="AC28" s="278"/>
      <c r="AD28" s="297"/>
      <c r="AE28" s="278"/>
      <c r="AF28" s="297"/>
      <c r="AG28" s="278"/>
      <c r="AH28" s="297"/>
      <c r="AI28" s="298"/>
      <c r="BG28" s="458"/>
      <c r="BH28" s="458"/>
      <c r="BI28" s="458" t="s">
        <v>443</v>
      </c>
    </row>
    <row r="29" spans="1:61" x14ac:dyDescent="0.2">
      <c r="A29" s="733"/>
      <c r="B29" s="424" t="str">
        <f>$B$20</f>
        <v>Aft</v>
      </c>
      <c r="C29" s="403"/>
      <c r="D29" s="404"/>
      <c r="E29" s="405"/>
      <c r="F29" s="406"/>
      <c r="G29" s="407"/>
      <c r="H29" s="408"/>
      <c r="I29" s="405"/>
      <c r="J29" s="406"/>
      <c r="K29" s="403"/>
      <c r="L29" s="409"/>
      <c r="M29" s="403"/>
      <c r="N29" s="409"/>
      <c r="O29" s="403"/>
      <c r="P29" s="409"/>
      <c r="Q29" s="410"/>
      <c r="S29" s="733"/>
      <c r="T29" s="424" t="str">
        <f>$B$20</f>
        <v>Aft</v>
      </c>
      <c r="U29" s="403"/>
      <c r="V29" s="404"/>
      <c r="W29" s="405"/>
      <c r="X29" s="406"/>
      <c r="Y29" s="407"/>
      <c r="Z29" s="408"/>
      <c r="AA29" s="405"/>
      <c r="AB29" s="406"/>
      <c r="AC29" s="403"/>
      <c r="AD29" s="409"/>
      <c r="AE29" s="403"/>
      <c r="AF29" s="409"/>
      <c r="AG29" s="403"/>
      <c r="AH29" s="409"/>
      <c r="AI29" s="410"/>
    </row>
    <row r="30" spans="1:61" ht="13.5" thickBot="1" x14ac:dyDescent="0.25">
      <c r="A30" s="734"/>
      <c r="B30" s="425" t="str">
        <f>$B$21</f>
        <v>Evn</v>
      </c>
      <c r="C30" s="282"/>
      <c r="D30" s="287"/>
      <c r="E30" s="307"/>
      <c r="F30" s="308"/>
      <c r="G30" s="283"/>
      <c r="H30" s="290"/>
      <c r="I30" s="307"/>
      <c r="J30" s="308"/>
      <c r="K30" s="282"/>
      <c r="L30" s="301"/>
      <c r="M30" s="282"/>
      <c r="N30" s="301"/>
      <c r="O30" s="282"/>
      <c r="P30" s="301"/>
      <c r="Q30" s="302"/>
      <c r="S30" s="734"/>
      <c r="T30" s="425" t="str">
        <f>$B$21</f>
        <v>Evn</v>
      </c>
      <c r="U30" s="282"/>
      <c r="V30" s="287"/>
      <c r="W30" s="307"/>
      <c r="X30" s="308"/>
      <c r="Y30" s="283"/>
      <c r="Z30" s="290"/>
      <c r="AA30" s="307"/>
      <c r="AB30" s="308"/>
      <c r="AC30" s="282"/>
      <c r="AD30" s="301"/>
      <c r="AE30" s="282"/>
      <c r="AF30" s="301"/>
      <c r="AG30" s="282"/>
      <c r="AH30" s="301"/>
      <c r="AI30" s="302"/>
    </row>
    <row r="31" spans="1:61" x14ac:dyDescent="0.2">
      <c r="A31" s="732" t="s">
        <v>42</v>
      </c>
      <c r="B31" s="423" t="str">
        <f>$B$19</f>
        <v>Mor</v>
      </c>
      <c r="C31" s="278"/>
      <c r="D31" s="285"/>
      <c r="E31" s="303"/>
      <c r="F31" s="304"/>
      <c r="G31" s="279"/>
      <c r="H31" s="288"/>
      <c r="I31" s="303"/>
      <c r="J31" s="304"/>
      <c r="K31" s="278"/>
      <c r="L31" s="297"/>
      <c r="M31" s="278"/>
      <c r="N31" s="297"/>
      <c r="O31" s="278"/>
      <c r="P31" s="297"/>
      <c r="Q31" s="298"/>
      <c r="S31" s="732" t="s">
        <v>42</v>
      </c>
      <c r="T31" s="423" t="str">
        <f>$B$19</f>
        <v>Mor</v>
      </c>
      <c r="U31" s="278"/>
      <c r="V31" s="285"/>
      <c r="W31" s="303"/>
      <c r="X31" s="304"/>
      <c r="Y31" s="279"/>
      <c r="Z31" s="288"/>
      <c r="AA31" s="303"/>
      <c r="AB31" s="304"/>
      <c r="AC31" s="278"/>
      <c r="AD31" s="297"/>
      <c r="AE31" s="278"/>
      <c r="AF31" s="297"/>
      <c r="AG31" s="278"/>
      <c r="AH31" s="297"/>
      <c r="AI31" s="298"/>
    </row>
    <row r="32" spans="1:61" x14ac:dyDescent="0.2">
      <c r="A32" s="733"/>
      <c r="B32" s="424" t="str">
        <f>$B$20</f>
        <v>Aft</v>
      </c>
      <c r="C32" s="403"/>
      <c r="D32" s="404"/>
      <c r="E32" s="405"/>
      <c r="F32" s="406"/>
      <c r="G32" s="407"/>
      <c r="H32" s="408"/>
      <c r="I32" s="405"/>
      <c r="J32" s="406"/>
      <c r="K32" s="403"/>
      <c r="L32" s="409"/>
      <c r="M32" s="403"/>
      <c r="N32" s="409"/>
      <c r="O32" s="403"/>
      <c r="P32" s="409"/>
      <c r="Q32" s="410"/>
      <c r="S32" s="733"/>
      <c r="T32" s="424" t="str">
        <f>$B$20</f>
        <v>Aft</v>
      </c>
      <c r="U32" s="403"/>
      <c r="V32" s="404"/>
      <c r="W32" s="405"/>
      <c r="X32" s="406"/>
      <c r="Y32" s="407"/>
      <c r="Z32" s="408"/>
      <c r="AA32" s="405"/>
      <c r="AB32" s="406"/>
      <c r="AC32" s="403"/>
      <c r="AD32" s="409"/>
      <c r="AE32" s="403"/>
      <c r="AF32" s="409"/>
      <c r="AG32" s="403"/>
      <c r="AH32" s="409"/>
      <c r="AI32" s="410"/>
    </row>
    <row r="33" spans="1:35" ht="13.5" thickBot="1" x14ac:dyDescent="0.25">
      <c r="A33" s="734"/>
      <c r="B33" s="425" t="str">
        <f>$B$21</f>
        <v>Evn</v>
      </c>
      <c r="C33" s="282"/>
      <c r="D33" s="287"/>
      <c r="E33" s="307"/>
      <c r="F33" s="308"/>
      <c r="G33" s="283"/>
      <c r="H33" s="290"/>
      <c r="I33" s="307"/>
      <c r="J33" s="308"/>
      <c r="K33" s="282"/>
      <c r="L33" s="301"/>
      <c r="M33" s="282"/>
      <c r="N33" s="301"/>
      <c r="O33" s="282"/>
      <c r="P33" s="301"/>
      <c r="Q33" s="302"/>
      <c r="S33" s="734"/>
      <c r="T33" s="425" t="str">
        <f>$B$21</f>
        <v>Evn</v>
      </c>
      <c r="U33" s="282"/>
      <c r="V33" s="287"/>
      <c r="W33" s="307"/>
      <c r="X33" s="308"/>
      <c r="Y33" s="283"/>
      <c r="Z33" s="290"/>
      <c r="AA33" s="307"/>
      <c r="AB33" s="308"/>
      <c r="AC33" s="282"/>
      <c r="AD33" s="301"/>
      <c r="AE33" s="282"/>
      <c r="AF33" s="301"/>
      <c r="AG33" s="282"/>
      <c r="AH33" s="301"/>
      <c r="AI33" s="302"/>
    </row>
    <row r="34" spans="1:35" x14ac:dyDescent="0.2">
      <c r="A34" s="732" t="s">
        <v>43</v>
      </c>
      <c r="B34" s="423" t="str">
        <f>$B$19</f>
        <v>Mor</v>
      </c>
      <c r="C34" s="278"/>
      <c r="D34" s="285"/>
      <c r="E34" s="303"/>
      <c r="F34" s="304"/>
      <c r="G34" s="279"/>
      <c r="H34" s="288"/>
      <c r="I34" s="303"/>
      <c r="J34" s="304"/>
      <c r="K34" s="278"/>
      <c r="L34" s="297"/>
      <c r="M34" s="278"/>
      <c r="N34" s="297"/>
      <c r="O34" s="278"/>
      <c r="P34" s="297"/>
      <c r="Q34" s="298"/>
      <c r="S34" s="732" t="s">
        <v>43</v>
      </c>
      <c r="T34" s="423" t="str">
        <f>$B$19</f>
        <v>Mor</v>
      </c>
      <c r="U34" s="278"/>
      <c r="V34" s="285"/>
      <c r="W34" s="303"/>
      <c r="X34" s="304"/>
      <c r="Y34" s="279"/>
      <c r="Z34" s="288"/>
      <c r="AA34" s="303"/>
      <c r="AB34" s="304"/>
      <c r="AC34" s="278"/>
      <c r="AD34" s="297"/>
      <c r="AE34" s="278"/>
      <c r="AF34" s="297"/>
      <c r="AG34" s="278"/>
      <c r="AH34" s="297"/>
      <c r="AI34" s="298"/>
    </row>
    <row r="35" spans="1:35" x14ac:dyDescent="0.2">
      <c r="A35" s="733"/>
      <c r="B35" s="424" t="str">
        <f>$B$20</f>
        <v>Aft</v>
      </c>
      <c r="C35" s="403"/>
      <c r="D35" s="404"/>
      <c r="E35" s="405"/>
      <c r="F35" s="406"/>
      <c r="G35" s="407"/>
      <c r="H35" s="408"/>
      <c r="I35" s="405"/>
      <c r="J35" s="406"/>
      <c r="K35" s="403"/>
      <c r="L35" s="409"/>
      <c r="M35" s="403"/>
      <c r="N35" s="409"/>
      <c r="O35" s="403"/>
      <c r="P35" s="409"/>
      <c r="Q35" s="410"/>
      <c r="S35" s="733"/>
      <c r="T35" s="424" t="str">
        <f>$B$20</f>
        <v>Aft</v>
      </c>
      <c r="U35" s="403"/>
      <c r="V35" s="404"/>
      <c r="W35" s="405"/>
      <c r="X35" s="406"/>
      <c r="Y35" s="407"/>
      <c r="Z35" s="408"/>
      <c r="AA35" s="405"/>
      <c r="AB35" s="406"/>
      <c r="AC35" s="403"/>
      <c r="AD35" s="409"/>
      <c r="AE35" s="403"/>
      <c r="AF35" s="409"/>
      <c r="AG35" s="403"/>
      <c r="AH35" s="409"/>
      <c r="AI35" s="410"/>
    </row>
    <row r="36" spans="1:35" ht="13.5" thickBot="1" x14ac:dyDescent="0.25">
      <c r="A36" s="734"/>
      <c r="B36" s="425" t="str">
        <f>$B$21</f>
        <v>Evn</v>
      </c>
      <c r="C36" s="282"/>
      <c r="D36" s="287"/>
      <c r="E36" s="307"/>
      <c r="F36" s="308"/>
      <c r="G36" s="283"/>
      <c r="H36" s="290"/>
      <c r="I36" s="307"/>
      <c r="J36" s="308"/>
      <c r="K36" s="282"/>
      <c r="L36" s="301"/>
      <c r="M36" s="282"/>
      <c r="N36" s="301"/>
      <c r="O36" s="282"/>
      <c r="P36" s="301"/>
      <c r="Q36" s="302"/>
      <c r="S36" s="734"/>
      <c r="T36" s="425" t="str">
        <f>$B$21</f>
        <v>Evn</v>
      </c>
      <c r="U36" s="282"/>
      <c r="V36" s="287"/>
      <c r="W36" s="307"/>
      <c r="X36" s="308"/>
      <c r="Y36" s="283"/>
      <c r="Z36" s="290"/>
      <c r="AA36" s="307"/>
      <c r="AB36" s="308"/>
      <c r="AC36" s="282"/>
      <c r="AD36" s="301"/>
      <c r="AE36" s="282"/>
      <c r="AF36" s="301"/>
      <c r="AG36" s="282"/>
      <c r="AH36" s="301"/>
      <c r="AI36" s="302"/>
    </row>
    <row r="37" spans="1:35" x14ac:dyDescent="0.2">
      <c r="A37" s="732" t="s">
        <v>44</v>
      </c>
      <c r="B37" s="423" t="str">
        <f>$B$19</f>
        <v>Mor</v>
      </c>
      <c r="C37" s="278"/>
      <c r="D37" s="285"/>
      <c r="E37" s="303"/>
      <c r="F37" s="304"/>
      <c r="G37" s="279"/>
      <c r="H37" s="288"/>
      <c r="I37" s="303"/>
      <c r="J37" s="304"/>
      <c r="K37" s="278"/>
      <c r="L37" s="297"/>
      <c r="M37" s="278"/>
      <c r="N37" s="297"/>
      <c r="O37" s="278"/>
      <c r="P37" s="297"/>
      <c r="Q37" s="298"/>
      <c r="S37" s="732" t="s">
        <v>44</v>
      </c>
      <c r="T37" s="423" t="str">
        <f>$B$19</f>
        <v>Mor</v>
      </c>
      <c r="U37" s="278"/>
      <c r="V37" s="285"/>
      <c r="W37" s="303"/>
      <c r="X37" s="304"/>
      <c r="Y37" s="279"/>
      <c r="Z37" s="288"/>
      <c r="AA37" s="303"/>
      <c r="AB37" s="304"/>
      <c r="AC37" s="278"/>
      <c r="AD37" s="297"/>
      <c r="AE37" s="278"/>
      <c r="AF37" s="297"/>
      <c r="AG37" s="278"/>
      <c r="AH37" s="297"/>
      <c r="AI37" s="298"/>
    </row>
    <row r="38" spans="1:35" x14ac:dyDescent="0.2">
      <c r="A38" s="733"/>
      <c r="B38" s="424" t="str">
        <f>$B$20</f>
        <v>Aft</v>
      </c>
      <c r="C38" s="411"/>
      <c r="D38" s="412"/>
      <c r="E38" s="413"/>
      <c r="F38" s="414"/>
      <c r="G38" s="415"/>
      <c r="H38" s="416"/>
      <c r="I38" s="413"/>
      <c r="J38" s="414"/>
      <c r="K38" s="438"/>
      <c r="L38" s="417"/>
      <c r="M38" s="438"/>
      <c r="N38" s="417"/>
      <c r="O38" s="411"/>
      <c r="P38" s="409"/>
      <c r="Q38" s="410"/>
      <c r="S38" s="733"/>
      <c r="T38" s="424" t="str">
        <f>$B$20</f>
        <v>Aft</v>
      </c>
      <c r="U38" s="411"/>
      <c r="V38" s="412"/>
      <c r="W38" s="413"/>
      <c r="X38" s="414"/>
      <c r="Y38" s="415"/>
      <c r="Z38" s="416"/>
      <c r="AA38" s="413"/>
      <c r="AB38" s="414"/>
      <c r="AC38" s="438"/>
      <c r="AD38" s="417"/>
      <c r="AE38" s="438"/>
      <c r="AF38" s="417"/>
      <c r="AG38" s="438"/>
      <c r="AH38" s="417"/>
      <c r="AI38" s="410"/>
    </row>
    <row r="39" spans="1:35" ht="13.5" thickBot="1" x14ac:dyDescent="0.25">
      <c r="A39" s="734"/>
      <c r="B39" s="425" t="str">
        <f>$B$21</f>
        <v>Evn</v>
      </c>
      <c r="C39" s="280"/>
      <c r="D39" s="286"/>
      <c r="E39" s="437"/>
      <c r="F39" s="306"/>
      <c r="G39" s="281"/>
      <c r="H39" s="289"/>
      <c r="I39" s="305"/>
      <c r="J39" s="306"/>
      <c r="K39" s="284"/>
      <c r="L39" s="299"/>
      <c r="M39" s="284"/>
      <c r="N39" s="299"/>
      <c r="O39" s="284"/>
      <c r="P39" s="301"/>
      <c r="Q39" s="302"/>
      <c r="S39" s="734"/>
      <c r="T39" s="425" t="str">
        <f>$B$21</f>
        <v>Evn</v>
      </c>
      <c r="U39" s="280"/>
      <c r="V39" s="286"/>
      <c r="W39" s="437"/>
      <c r="X39" s="306"/>
      <c r="Y39" s="281"/>
      <c r="Z39" s="289"/>
      <c r="AA39" s="305"/>
      <c r="AB39" s="306"/>
      <c r="AC39" s="284"/>
      <c r="AD39" s="299"/>
      <c r="AE39" s="284"/>
      <c r="AF39" s="299"/>
      <c r="AG39" s="284"/>
      <c r="AH39" s="299"/>
      <c r="AI39" s="302"/>
    </row>
    <row r="40" spans="1:35" ht="13.5" thickBot="1" x14ac:dyDescent="0.25">
      <c r="A40" s="763" t="s">
        <v>172</v>
      </c>
      <c r="B40" s="764"/>
      <c r="C40" s="530">
        <f ca="1">OFFSET(YTP!$E$68,0,E2-1,1,1)</f>
        <v>0.25</v>
      </c>
      <c r="D40" s="211"/>
      <c r="E40" s="530">
        <f>SUM(E19:E39)</f>
        <v>0</v>
      </c>
      <c r="F40" s="211"/>
      <c r="G40" s="530">
        <f ca="1">OFFSET(YTP!$E$69,0,E2-1,1,1)</f>
        <v>5</v>
      </c>
      <c r="H40" s="211"/>
      <c r="I40" s="530">
        <f>SUM(I19:I39)</f>
        <v>0</v>
      </c>
      <c r="J40" s="211"/>
      <c r="K40" s="530">
        <f ca="1">OFFSET(YTP!$E$67,0,E2-1,1,1)</f>
        <v>3</v>
      </c>
      <c r="L40" s="530">
        <f>SUM(L19:L39)</f>
        <v>0</v>
      </c>
      <c r="M40" s="530">
        <f ca="1">OFFSET(YTP!$E$70,0,E2-1,1,1)</f>
        <v>1</v>
      </c>
      <c r="N40" s="530">
        <f>SUM(N19:N39)</f>
        <v>0</v>
      </c>
      <c r="O40" s="530">
        <f ca="1">OFFSET(YTP!$E$71,0,E2-1,1,1)</f>
        <v>0</v>
      </c>
      <c r="P40" s="530">
        <f>SUM(P19:P39)</f>
        <v>0</v>
      </c>
      <c r="Q40" s="142"/>
      <c r="S40" s="763" t="s">
        <v>172</v>
      </c>
      <c r="T40" s="764"/>
      <c r="U40" s="530">
        <f ca="1">OFFSET(YTP!$E$68,0,W2-1,1,1)</f>
        <v>0.75</v>
      </c>
      <c r="V40" s="211"/>
      <c r="W40" s="530">
        <f>SUM(W19:W39)</f>
        <v>0</v>
      </c>
      <c r="X40" s="211"/>
      <c r="Y40" s="530">
        <f ca="1">OFFSET(YTP!$E$69,0,W2-1,1,1)</f>
        <v>1</v>
      </c>
      <c r="Z40" s="211"/>
      <c r="AA40" s="530">
        <f>SUM(AA19:AA39)</f>
        <v>0</v>
      </c>
      <c r="AB40" s="211"/>
      <c r="AC40" s="530">
        <f ca="1">OFFSET(YTP!$E$67,0,W2-1,1,1)</f>
        <v>6</v>
      </c>
      <c r="AD40" s="530">
        <f>SUM(AD19:AD39)</f>
        <v>0</v>
      </c>
      <c r="AE40" s="530">
        <f ca="1">OFFSET(YTP!$E$70,0,W2-1,1,1)</f>
        <v>1</v>
      </c>
      <c r="AF40" s="530">
        <f>SUM(AF19:AF39)</f>
        <v>0</v>
      </c>
      <c r="AG40" s="530">
        <f ca="1">OFFSET(YTP!$E$71,0,W2-1,1,1)</f>
        <v>0</v>
      </c>
      <c r="AH40" s="530">
        <f>SUM(AH19:AH39)</f>
        <v>0</v>
      </c>
      <c r="AI40" s="142"/>
    </row>
    <row r="41" spans="1:35" s="27" customFormat="1" ht="13.5" thickBot="1" x14ac:dyDescent="0.25">
      <c r="A41" s="107"/>
      <c r="B41" s="107"/>
      <c r="C41" s="137"/>
      <c r="D41" s="137"/>
      <c r="E41" s="137"/>
      <c r="F41" s="137"/>
      <c r="G41" s="137"/>
      <c r="H41" s="137"/>
      <c r="I41" s="137"/>
      <c r="J41" s="137"/>
      <c r="K41" s="137"/>
      <c r="L41" s="137"/>
      <c r="M41" s="137"/>
      <c r="N41" s="137"/>
      <c r="O41" s="137"/>
      <c r="P41" s="137"/>
      <c r="Q41" s="117"/>
    </row>
    <row r="42" spans="1:35" s="27" customFormat="1" ht="13.5" thickBot="1" x14ac:dyDescent="0.25">
      <c r="A42" s="107"/>
      <c r="B42" s="107"/>
      <c r="C42" s="137"/>
      <c r="D42" s="137"/>
      <c r="E42" s="137"/>
      <c r="F42" s="137"/>
      <c r="G42" s="137"/>
      <c r="H42" s="137"/>
      <c r="I42" s="137"/>
      <c r="J42" s="137"/>
      <c r="K42" s="137"/>
      <c r="L42" s="137"/>
      <c r="M42" s="765" t="s">
        <v>214</v>
      </c>
      <c r="N42" s="766"/>
      <c r="O42" s="766"/>
      <c r="P42" s="767"/>
      <c r="Q42" s="117"/>
      <c r="AE42" s="765" t="s">
        <v>214</v>
      </c>
      <c r="AF42" s="766"/>
      <c r="AG42" s="766"/>
      <c r="AH42" s="767"/>
    </row>
    <row r="43" spans="1:35" s="458" customFormat="1" ht="12.75" customHeight="1" x14ac:dyDescent="0.2">
      <c r="A43" s="690" t="s">
        <v>67</v>
      </c>
      <c r="B43" s="690"/>
      <c r="C43" s="690"/>
      <c r="D43" s="24" t="s">
        <v>31</v>
      </c>
      <c r="E43" s="277">
        <f>$E$2+2</f>
        <v>19</v>
      </c>
      <c r="F43" s="380" t="s">
        <v>209</v>
      </c>
      <c r="G43" s="130" t="s">
        <v>174</v>
      </c>
      <c r="H43" s="144">
        <f ca="1">OFFSET(YTP!$E$72,0,E43-1,1,1)</f>
        <v>14.25</v>
      </c>
      <c r="I43" s="131" t="s">
        <v>176</v>
      </c>
      <c r="J43" s="309">
        <f>SUM(E60:E80,I60:I80,L60:L80,P60:P80,N60:N80)</f>
        <v>0</v>
      </c>
      <c r="K43" s="724" t="s">
        <v>188</v>
      </c>
      <c r="L43" s="727">
        <f ca="1">OFFSET(YTP!$E$9,0,E43-1,1,1)</f>
        <v>0</v>
      </c>
      <c r="M43" s="485" t="str">
        <f>Score_1_label</f>
        <v>Series 1</v>
      </c>
      <c r="N43" s="428"/>
      <c r="O43" s="485" t="str">
        <f>Score_8_label</f>
        <v>Kneeling</v>
      </c>
      <c r="P43" s="429"/>
      <c r="Q43" s="91"/>
      <c r="R43" s="27"/>
      <c r="S43" s="690" t="s">
        <v>67</v>
      </c>
      <c r="T43" s="690"/>
      <c r="U43" s="690"/>
      <c r="V43" s="24" t="s">
        <v>31</v>
      </c>
      <c r="W43" s="277">
        <f>$E$2+3</f>
        <v>20</v>
      </c>
      <c r="X43" s="380" t="s">
        <v>209</v>
      </c>
      <c r="Y43" s="130" t="s">
        <v>174</v>
      </c>
      <c r="Z43" s="144">
        <f ca="1">OFFSET(YTP!$E$72,0,W43-1,1,1)</f>
        <v>12.5</v>
      </c>
      <c r="AA43" s="131" t="s">
        <v>176</v>
      </c>
      <c r="AB43" s="309">
        <f>SUM(W60:W80,AA60:AA80,AD60:AD80,AH60:AH80,AF60:AF80)</f>
        <v>0</v>
      </c>
      <c r="AC43" s="724" t="s">
        <v>188</v>
      </c>
      <c r="AD43" s="727">
        <f ca="1">OFFSET(YTP!$E$9,0,W43-1,1,1)</f>
        <v>0</v>
      </c>
      <c r="AE43" s="485" t="str">
        <f>Score_1_label</f>
        <v>Series 1</v>
      </c>
      <c r="AF43" s="428"/>
      <c r="AG43" s="485" t="str">
        <f>Score_8_label</f>
        <v>Kneeling</v>
      </c>
      <c r="AH43" s="429"/>
    </row>
    <row r="44" spans="1:35" s="458" customFormat="1" ht="12.75" customHeight="1" x14ac:dyDescent="0.2">
      <c r="A44" s="690"/>
      <c r="B44" s="690"/>
      <c r="C44" s="690"/>
      <c r="D44" s="63" t="s">
        <v>34</v>
      </c>
      <c r="E44" s="136">
        <f>YTP_Start_Date+7*(E43-1)</f>
        <v>44627</v>
      </c>
      <c r="F44" s="382">
        <f ca="1">OFFSET(YTP!$E$14,0,E43-1,1,1)</f>
        <v>5</v>
      </c>
      <c r="G44" s="132" t="s">
        <v>158</v>
      </c>
      <c r="H44" s="129">
        <f>SUM(D60:D80,H60:H80)</f>
        <v>0</v>
      </c>
      <c r="I44" s="128" t="s">
        <v>159</v>
      </c>
      <c r="J44" s="310">
        <f>SUM(F60:F80,J60:J80)</f>
        <v>0</v>
      </c>
      <c r="K44" s="725"/>
      <c r="L44" s="728"/>
      <c r="M44" s="486" t="str">
        <f>Score_2_label</f>
        <v>Series 2</v>
      </c>
      <c r="N44" s="431"/>
      <c r="O44" s="486" t="str">
        <f>Score_9_label</f>
        <v>Prone</v>
      </c>
      <c r="P44" s="432"/>
      <c r="Q44" s="91"/>
      <c r="R44" s="27"/>
      <c r="S44" s="690"/>
      <c r="T44" s="690"/>
      <c r="U44" s="690"/>
      <c r="V44" s="63" t="s">
        <v>34</v>
      </c>
      <c r="W44" s="136">
        <f>YTP_Start_Date+7*(W43-1)</f>
        <v>44634</v>
      </c>
      <c r="X44" s="382">
        <f ca="1">OFFSET(YTP!$E$14,0,W43-1,1,1)</f>
        <v>4</v>
      </c>
      <c r="Y44" s="132" t="s">
        <v>158</v>
      </c>
      <c r="Z44" s="129">
        <f>SUM(V60:V80,Z60:Z80)</f>
        <v>0</v>
      </c>
      <c r="AA44" s="128" t="s">
        <v>159</v>
      </c>
      <c r="AB44" s="310">
        <f>SUM(X60:X80,AB60:AB80)</f>
        <v>0</v>
      </c>
      <c r="AC44" s="725"/>
      <c r="AD44" s="728"/>
      <c r="AE44" s="486" t="str">
        <f>Score_2_label</f>
        <v>Series 2</v>
      </c>
      <c r="AF44" s="431"/>
      <c r="AG44" s="486" t="str">
        <f>Score_9_label</f>
        <v>Prone</v>
      </c>
      <c r="AH44" s="432"/>
    </row>
    <row r="45" spans="1:35" s="458" customFormat="1" ht="12.75" customHeight="1" thickBot="1" x14ac:dyDescent="0.25">
      <c r="A45" s="690"/>
      <c r="B45" s="690"/>
      <c r="C45" s="690"/>
      <c r="D45" s="64" t="s">
        <v>35</v>
      </c>
      <c r="E45" s="140" t="str">
        <f ca="1">IF(OFFSET(YTP!$E$6,0,E43-1,1,1)="",W4,IF(OFFSET(YTP!$E$6,0,E43-1,1,1)="General","General",IF(OFFSET(YTP!$E$6,0,E43-1,1,1)="Specific","Specific",IF(OFFSET(YTP!$E$6,0,E43-1,1,1)="Pre-Competition","Pre-Comp",IF(OFFSET(YTP!$E$6,0,E43-1,1,1)="Regular","Reg. Comp",IF(OFFSET(YTP!$E$6,0,E43-1,1,1)="Major","Major Comp",IF(OFFSET(YTP!$E$6,0,E43-1,1,1)="Taper","Taper","Transition")))))))</f>
        <v>Specific</v>
      </c>
      <c r="F45" s="379" t="s">
        <v>215</v>
      </c>
      <c r="G45" s="132" t="s">
        <v>177</v>
      </c>
      <c r="H45" s="129">
        <f ca="1">OFFSET(YTP!$E$74,0,E43-1,1,1)</f>
        <v>75</v>
      </c>
      <c r="I45" s="128" t="s">
        <v>178</v>
      </c>
      <c r="J45" s="310" t="e">
        <f>AVERAGEA(Q60:Q80)</f>
        <v>#DIV/0!</v>
      </c>
      <c r="K45" s="725"/>
      <c r="L45" s="728"/>
      <c r="M45" s="486" t="str">
        <f>Score_3_label</f>
        <v>Series 3</v>
      </c>
      <c r="N45" s="431"/>
      <c r="O45" s="486" t="str">
        <f>Score_10_label</f>
        <v>Standing</v>
      </c>
      <c r="P45" s="432"/>
      <c r="Q45" s="91"/>
      <c r="R45" s="27"/>
      <c r="S45" s="690"/>
      <c r="T45" s="690"/>
      <c r="U45" s="690"/>
      <c r="V45" s="64" t="s">
        <v>35</v>
      </c>
      <c r="W45" s="140" t="str">
        <f ca="1">IF(OFFSET(YTP!$E$6,0,W43-1,1,1)="",E45,IF(OFFSET(YTP!$E$6,0,W43-1,1,1)="General","General",IF(OFFSET(YTP!$E$6,0,W43-1,1,1)="Specific","Specific",IF(OFFSET(YTP!$E$6,0,W43-1,1,1)="Pre-Competition","Pre-Comp",IF(OFFSET(YTP!$E$6,0,W43-1,1,1)="Regular","Reg. Comp",IF(OFFSET(YTP!$E$6,0,W43-1,1,1)="Major","Major Comp",IF(OFFSET(YTP!$E$6,0,W43-1,1,1)="Taper","Taper","Transition")))))))</f>
        <v>Specific</v>
      </c>
      <c r="X45" s="379" t="s">
        <v>215</v>
      </c>
      <c r="Y45" s="132" t="s">
        <v>177</v>
      </c>
      <c r="Z45" s="129">
        <f ca="1">OFFSET(YTP!$E$74,0,W43-1,1,1)</f>
        <v>84.210526315789465</v>
      </c>
      <c r="AA45" s="128" t="s">
        <v>178</v>
      </c>
      <c r="AB45" s="310" t="e">
        <f>AVERAGEA(AI60:AI80)</f>
        <v>#DIV/0!</v>
      </c>
      <c r="AC45" s="725"/>
      <c r="AD45" s="728"/>
      <c r="AE45" s="486" t="str">
        <f>Score_3_label</f>
        <v>Series 3</v>
      </c>
      <c r="AF45" s="431"/>
      <c r="AG45" s="486" t="str">
        <f>Score_10_label</f>
        <v>Standing</v>
      </c>
      <c r="AH45" s="432"/>
    </row>
    <row r="46" spans="1:35" s="458" customFormat="1" ht="12.75" customHeight="1" thickBot="1" x14ac:dyDescent="0.25">
      <c r="A46" s="99"/>
      <c r="B46" s="99"/>
      <c r="C46" s="143"/>
      <c r="D46" s="143"/>
      <c r="E46" s="143"/>
      <c r="F46" s="383">
        <f ca="1">OFFSET(YTP!$E$15,0,E43-1,1,1)</f>
        <v>3</v>
      </c>
      <c r="G46" s="133" t="s">
        <v>175</v>
      </c>
      <c r="H46" s="135">
        <f ca="1">OFFSET(YTP!$E$75,0,E43-1,1,1)</f>
        <v>75</v>
      </c>
      <c r="I46" s="134" t="s">
        <v>151</v>
      </c>
      <c r="J46" s="311" t="e">
        <f>((100*J43/YTP!$E$66)/7.5)*(J45/10)</f>
        <v>#DIV/0!</v>
      </c>
      <c r="K46" s="725"/>
      <c r="L46" s="728"/>
      <c r="M46" s="486" t="str">
        <f>Score_4_label</f>
        <v>Series 4</v>
      </c>
      <c r="N46" s="431"/>
      <c r="O46" s="486" t="str">
        <f>Score_11_label</f>
        <v>Qualifier</v>
      </c>
      <c r="P46" s="432"/>
      <c r="Q46" s="91"/>
      <c r="R46" s="27"/>
      <c r="S46" s="99"/>
      <c r="T46" s="99"/>
      <c r="U46" s="143"/>
      <c r="V46" s="143"/>
      <c r="W46" s="143"/>
      <c r="X46" s="383">
        <f ca="1">OFFSET(YTP!$E$15,0,W43-1,1,1)</f>
        <v>3</v>
      </c>
      <c r="Y46" s="133" t="s">
        <v>175</v>
      </c>
      <c r="Z46" s="135">
        <f ca="1">OFFSET(YTP!$E$75,0,W43-1,1,1)</f>
        <v>73.868882733148666</v>
      </c>
      <c r="AA46" s="134" t="s">
        <v>151</v>
      </c>
      <c r="AB46" s="311" t="e">
        <f>((100*AB43/YTP!$E$66)/7.5)*(AB45/10)</f>
        <v>#DIV/0!</v>
      </c>
      <c r="AC46" s="725"/>
      <c r="AD46" s="728"/>
      <c r="AE46" s="486" t="str">
        <f>Score_4_label</f>
        <v>Series 4</v>
      </c>
      <c r="AF46" s="431"/>
      <c r="AG46" s="486" t="str">
        <f>Score_11_label</f>
        <v>Qualifier</v>
      </c>
      <c r="AH46" s="432"/>
    </row>
    <row r="47" spans="1:35" s="27" customFormat="1" ht="12.75" customHeight="1" x14ac:dyDescent="0.2">
      <c r="A47" s="99"/>
      <c r="B47" s="99"/>
      <c r="C47" s="143"/>
      <c r="D47" s="143"/>
      <c r="E47" s="143"/>
      <c r="F47" s="103"/>
      <c r="G47" s="99"/>
      <c r="H47" s="102"/>
      <c r="I47" s="99"/>
      <c r="J47" s="102"/>
      <c r="K47" s="725"/>
      <c r="L47" s="728"/>
      <c r="M47" s="486" t="str">
        <f>Score_5_label</f>
        <v>Series 5</v>
      </c>
      <c r="N47" s="436"/>
      <c r="O47" s="486">
        <f>Score_12_label</f>
        <v>0</v>
      </c>
      <c r="P47" s="432"/>
      <c r="Q47" s="401"/>
      <c r="S47" s="99"/>
      <c r="T47" s="99"/>
      <c r="U47" s="143"/>
      <c r="V47" s="143"/>
      <c r="W47" s="143"/>
      <c r="X47" s="103"/>
      <c r="Y47" s="99"/>
      <c r="Z47" s="102"/>
      <c r="AA47" s="99"/>
      <c r="AB47" s="102"/>
      <c r="AC47" s="725"/>
      <c r="AD47" s="728"/>
      <c r="AE47" s="486" t="str">
        <f>Score_5_label</f>
        <v>Series 5</v>
      </c>
      <c r="AF47" s="436"/>
      <c r="AG47" s="486">
        <f>Score_12_label</f>
        <v>0</v>
      </c>
      <c r="AH47" s="432"/>
    </row>
    <row r="48" spans="1:35" s="27" customFormat="1" ht="12.75" customHeight="1" x14ac:dyDescent="0.2">
      <c r="A48" s="99"/>
      <c r="B48" s="99"/>
      <c r="C48" s="143"/>
      <c r="D48" s="143"/>
      <c r="E48" s="143"/>
      <c r="F48" s="103"/>
      <c r="G48" s="99"/>
      <c r="H48" s="102"/>
      <c r="I48" s="99"/>
      <c r="J48" s="102"/>
      <c r="K48" s="725"/>
      <c r="L48" s="728"/>
      <c r="M48" s="486" t="str">
        <f>Score_6_label</f>
        <v>Series 6</v>
      </c>
      <c r="N48" s="431"/>
      <c r="O48" s="486">
        <f>Score_13_label</f>
        <v>0</v>
      </c>
      <c r="P48" s="432"/>
      <c r="Q48" s="401"/>
      <c r="S48" s="99"/>
      <c r="T48" s="99"/>
      <c r="U48" s="143"/>
      <c r="V48" s="143"/>
      <c r="W48" s="143"/>
      <c r="X48" s="103"/>
      <c r="Y48" s="99"/>
      <c r="Z48" s="102"/>
      <c r="AA48" s="99"/>
      <c r="AB48" s="102"/>
      <c r="AC48" s="725"/>
      <c r="AD48" s="728"/>
      <c r="AE48" s="486" t="str">
        <f>Score_6_label</f>
        <v>Series 6</v>
      </c>
      <c r="AF48" s="431"/>
      <c r="AG48" s="486">
        <f>Score_13_label</f>
        <v>0</v>
      </c>
      <c r="AH48" s="432"/>
    </row>
    <row r="49" spans="1:35" s="27" customFormat="1" ht="12.75" customHeight="1" thickBot="1" x14ac:dyDescent="0.25">
      <c r="A49" s="99"/>
      <c r="B49" s="99"/>
      <c r="C49" s="143"/>
      <c r="D49" s="143"/>
      <c r="E49" s="143"/>
      <c r="F49" s="103"/>
      <c r="G49" s="99"/>
      <c r="H49" s="102"/>
      <c r="I49" s="99"/>
      <c r="J49" s="102"/>
      <c r="K49" s="726"/>
      <c r="L49" s="729"/>
      <c r="M49" s="487" t="str">
        <f>Score_7_label</f>
        <v>Qualifier</v>
      </c>
      <c r="N49" s="434"/>
      <c r="O49" s="487">
        <f>Score_14_label</f>
        <v>0</v>
      </c>
      <c r="P49" s="435"/>
      <c r="Q49" s="401"/>
      <c r="S49" s="99"/>
      <c r="T49" s="99"/>
      <c r="U49" s="143"/>
      <c r="V49" s="143"/>
      <c r="W49" s="143"/>
      <c r="X49" s="103"/>
      <c r="Y49" s="99"/>
      <c r="Z49" s="102"/>
      <c r="AA49" s="99"/>
      <c r="AB49" s="102"/>
      <c r="AC49" s="726"/>
      <c r="AD49" s="729"/>
      <c r="AE49" s="487" t="str">
        <f>Score_7_label</f>
        <v>Qualifier</v>
      </c>
      <c r="AF49" s="434"/>
      <c r="AG49" s="487">
        <f>Score_14_label</f>
        <v>0</v>
      </c>
      <c r="AH49" s="435"/>
    </row>
    <row r="50" spans="1:35" ht="12.75" customHeight="1" thickBot="1" x14ac:dyDescent="0.25">
      <c r="A50" s="1"/>
      <c r="B50" s="1"/>
      <c r="C50" s="1"/>
      <c r="D50" s="1"/>
      <c r="E50" s="1"/>
      <c r="F50" s="1"/>
      <c r="K50" s="1"/>
      <c r="L50" s="1"/>
      <c r="M50" s="13"/>
      <c r="N50" s="91"/>
      <c r="O50" s="13"/>
      <c r="P50" s="91"/>
      <c r="Q50" s="27"/>
      <c r="R50" s="1"/>
      <c r="S50" s="1"/>
      <c r="T50" s="1"/>
      <c r="U50" s="1"/>
      <c r="V50" s="1"/>
      <c r="W50" s="1"/>
      <c r="X50" s="1"/>
      <c r="AC50" s="1"/>
      <c r="AD50" s="1"/>
      <c r="AE50" s="13"/>
      <c r="AF50" s="91"/>
      <c r="AG50" s="27"/>
    </row>
    <row r="51" spans="1:35" ht="12.75" customHeight="1" thickBot="1" x14ac:dyDescent="0.25">
      <c r="A51" s="748" t="s">
        <v>66</v>
      </c>
      <c r="B51" s="749"/>
      <c r="C51" s="768" t="s">
        <v>150</v>
      </c>
      <c r="D51" s="754"/>
      <c r="E51" s="754"/>
      <c r="F51" s="754"/>
      <c r="G51" s="754"/>
      <c r="H51" s="754"/>
      <c r="I51" s="754"/>
      <c r="J51" s="754"/>
      <c r="K51" s="754"/>
      <c r="L51" s="754"/>
      <c r="M51" s="754"/>
      <c r="N51" s="754"/>
      <c r="O51" s="754"/>
      <c r="P51" s="754"/>
      <c r="Q51" s="755"/>
      <c r="S51" s="748" t="s">
        <v>66</v>
      </c>
      <c r="T51" s="749"/>
      <c r="U51" s="768" t="s">
        <v>150</v>
      </c>
      <c r="V51" s="754"/>
      <c r="W51" s="754"/>
      <c r="X51" s="754"/>
      <c r="Y51" s="754"/>
      <c r="Z51" s="754"/>
      <c r="AA51" s="754"/>
      <c r="AB51" s="754"/>
      <c r="AC51" s="754"/>
      <c r="AD51" s="754"/>
      <c r="AE51" s="754"/>
      <c r="AF51" s="754"/>
      <c r="AG51" s="754"/>
      <c r="AH51" s="754"/>
      <c r="AI51" s="755"/>
    </row>
    <row r="52" spans="1:35" ht="12.75" customHeight="1" x14ac:dyDescent="0.2">
      <c r="A52" s="750"/>
      <c r="B52" s="751"/>
      <c r="C52" s="145" t="s">
        <v>5</v>
      </c>
      <c r="D52" s="759" t="s">
        <v>496</v>
      </c>
      <c r="E52" s="760"/>
      <c r="F52" s="760"/>
      <c r="G52" s="760"/>
      <c r="H52" s="760"/>
      <c r="I52" s="760"/>
      <c r="J52" s="760"/>
      <c r="K52" s="760"/>
      <c r="L52" s="760"/>
      <c r="M52" s="760"/>
      <c r="N52" s="760"/>
      <c r="O52" s="760"/>
      <c r="P52" s="760"/>
      <c r="Q52" s="761"/>
      <c r="S52" s="750"/>
      <c r="T52" s="751"/>
      <c r="U52" s="145" t="s">
        <v>5</v>
      </c>
      <c r="V52" s="759" t="s">
        <v>496</v>
      </c>
      <c r="W52" s="760"/>
      <c r="X52" s="760"/>
      <c r="Y52" s="760"/>
      <c r="Z52" s="760"/>
      <c r="AA52" s="760"/>
      <c r="AB52" s="760"/>
      <c r="AC52" s="760"/>
      <c r="AD52" s="760"/>
      <c r="AE52" s="760"/>
      <c r="AF52" s="760"/>
      <c r="AG52" s="760"/>
      <c r="AH52" s="760"/>
      <c r="AI52" s="761"/>
    </row>
    <row r="53" spans="1:35" ht="12.75" customHeight="1" x14ac:dyDescent="0.2">
      <c r="A53" s="750"/>
      <c r="B53" s="751"/>
      <c r="C53" s="146" t="s">
        <v>4</v>
      </c>
      <c r="D53" s="756" t="s">
        <v>491</v>
      </c>
      <c r="E53" s="757"/>
      <c r="F53" s="757"/>
      <c r="G53" s="757"/>
      <c r="H53" s="757"/>
      <c r="I53" s="757"/>
      <c r="J53" s="757"/>
      <c r="K53" s="757"/>
      <c r="L53" s="757"/>
      <c r="M53" s="757"/>
      <c r="N53" s="757"/>
      <c r="O53" s="757"/>
      <c r="P53" s="757"/>
      <c r="Q53" s="758"/>
      <c r="S53" s="750"/>
      <c r="T53" s="751"/>
      <c r="U53" s="146" t="s">
        <v>4</v>
      </c>
      <c r="V53" s="756" t="s">
        <v>491</v>
      </c>
      <c r="W53" s="757"/>
      <c r="X53" s="757"/>
      <c r="Y53" s="757"/>
      <c r="Z53" s="757"/>
      <c r="AA53" s="757"/>
      <c r="AB53" s="757"/>
      <c r="AC53" s="757"/>
      <c r="AD53" s="757"/>
      <c r="AE53" s="757"/>
      <c r="AF53" s="757"/>
      <c r="AG53" s="757"/>
      <c r="AH53" s="757"/>
      <c r="AI53" s="758"/>
    </row>
    <row r="54" spans="1:35" ht="12.75" customHeight="1" x14ac:dyDescent="0.2">
      <c r="A54" s="750"/>
      <c r="B54" s="751"/>
      <c r="C54" s="146" t="s">
        <v>3</v>
      </c>
      <c r="D54" s="756" t="s">
        <v>501</v>
      </c>
      <c r="E54" s="757"/>
      <c r="F54" s="757"/>
      <c r="G54" s="757"/>
      <c r="H54" s="757"/>
      <c r="I54" s="757"/>
      <c r="J54" s="757"/>
      <c r="K54" s="757"/>
      <c r="L54" s="757"/>
      <c r="M54" s="757"/>
      <c r="N54" s="757"/>
      <c r="O54" s="757"/>
      <c r="P54" s="757"/>
      <c r="Q54" s="758"/>
      <c r="S54" s="750"/>
      <c r="T54" s="751"/>
      <c r="U54" s="146" t="s">
        <v>3</v>
      </c>
      <c r="V54" s="756" t="s">
        <v>499</v>
      </c>
      <c r="W54" s="757"/>
      <c r="X54" s="757"/>
      <c r="Y54" s="757"/>
      <c r="Z54" s="757"/>
      <c r="AA54" s="757"/>
      <c r="AB54" s="757"/>
      <c r="AC54" s="757"/>
      <c r="AD54" s="757"/>
      <c r="AE54" s="757"/>
      <c r="AF54" s="757"/>
      <c r="AG54" s="757"/>
      <c r="AH54" s="757"/>
      <c r="AI54" s="758"/>
    </row>
    <row r="55" spans="1:35" ht="12.75" customHeight="1" x14ac:dyDescent="0.2">
      <c r="A55" s="750"/>
      <c r="B55" s="751"/>
      <c r="C55" s="147" t="s">
        <v>6</v>
      </c>
      <c r="D55" s="756" t="s">
        <v>498</v>
      </c>
      <c r="E55" s="757"/>
      <c r="F55" s="757"/>
      <c r="G55" s="757"/>
      <c r="H55" s="757"/>
      <c r="I55" s="757"/>
      <c r="J55" s="757"/>
      <c r="K55" s="757"/>
      <c r="L55" s="757"/>
      <c r="M55" s="757"/>
      <c r="N55" s="757"/>
      <c r="O55" s="757"/>
      <c r="P55" s="757"/>
      <c r="Q55" s="758"/>
      <c r="S55" s="750"/>
      <c r="T55" s="751"/>
      <c r="U55" s="147" t="s">
        <v>6</v>
      </c>
      <c r="V55" s="756" t="s">
        <v>498</v>
      </c>
      <c r="W55" s="757"/>
      <c r="X55" s="757"/>
      <c r="Y55" s="757"/>
      <c r="Z55" s="757"/>
      <c r="AA55" s="757"/>
      <c r="AB55" s="757"/>
      <c r="AC55" s="757"/>
      <c r="AD55" s="757"/>
      <c r="AE55" s="757"/>
      <c r="AF55" s="757"/>
      <c r="AG55" s="757"/>
      <c r="AH55" s="757"/>
      <c r="AI55" s="758"/>
    </row>
    <row r="56" spans="1:35" ht="12.75" customHeight="1" thickBot="1" x14ac:dyDescent="0.25">
      <c r="A56" s="752"/>
      <c r="B56" s="753"/>
      <c r="C56" s="148" t="s">
        <v>37</v>
      </c>
      <c r="D56" s="735"/>
      <c r="E56" s="736"/>
      <c r="F56" s="736"/>
      <c r="G56" s="736"/>
      <c r="H56" s="736"/>
      <c r="I56" s="736"/>
      <c r="J56" s="736"/>
      <c r="K56" s="736"/>
      <c r="L56" s="736"/>
      <c r="M56" s="736"/>
      <c r="N56" s="736"/>
      <c r="O56" s="736"/>
      <c r="P56" s="736"/>
      <c r="Q56" s="737"/>
      <c r="S56" s="752"/>
      <c r="T56" s="753"/>
      <c r="U56" s="148" t="s">
        <v>37</v>
      </c>
      <c r="V56" s="735"/>
      <c r="W56" s="736"/>
      <c r="X56" s="736"/>
      <c r="Y56" s="736"/>
      <c r="Z56" s="736"/>
      <c r="AA56" s="736"/>
      <c r="AB56" s="736"/>
      <c r="AC56" s="736"/>
      <c r="AD56" s="736"/>
      <c r="AE56" s="736"/>
      <c r="AF56" s="736"/>
      <c r="AG56" s="736"/>
      <c r="AH56" s="736"/>
      <c r="AI56" s="737"/>
    </row>
    <row r="57" spans="1:35" ht="12.75" customHeight="1" thickBot="1" x14ac:dyDescent="0.25">
      <c r="A57" s="1"/>
      <c r="B57" s="1"/>
      <c r="C57" s="1"/>
      <c r="D57" s="1"/>
      <c r="E57" s="1"/>
      <c r="F57" s="1"/>
      <c r="G57" s="1"/>
      <c r="H57" s="1"/>
      <c r="I57" s="1"/>
      <c r="J57" s="1"/>
      <c r="K57" s="1"/>
      <c r="L57" s="1"/>
      <c r="M57" s="1"/>
      <c r="N57" s="13"/>
      <c r="O57" s="1"/>
      <c r="P57" s="13"/>
      <c r="Q57" s="114"/>
      <c r="S57" s="1"/>
      <c r="T57" s="1"/>
      <c r="U57" s="1"/>
      <c r="V57" s="1"/>
      <c r="W57" s="1"/>
      <c r="X57" s="1"/>
      <c r="Y57" s="1"/>
      <c r="Z57" s="1"/>
      <c r="AA57" s="1"/>
      <c r="AB57" s="1"/>
      <c r="AC57" s="1"/>
      <c r="AD57" s="1"/>
      <c r="AE57" s="1"/>
      <c r="AF57" s="13"/>
      <c r="AG57" s="114"/>
    </row>
    <row r="58" spans="1:35" ht="12.75" customHeight="1" thickBot="1" x14ac:dyDescent="0.25">
      <c r="A58" s="738"/>
      <c r="B58" s="739"/>
      <c r="C58" s="742" t="s">
        <v>5</v>
      </c>
      <c r="D58" s="743"/>
      <c r="E58" s="744"/>
      <c r="F58" s="745"/>
      <c r="G58" s="742" t="s">
        <v>4</v>
      </c>
      <c r="H58" s="743"/>
      <c r="I58" s="744"/>
      <c r="J58" s="745"/>
      <c r="K58" s="730" t="s">
        <v>3</v>
      </c>
      <c r="L58" s="731"/>
      <c r="M58" s="730" t="s">
        <v>6</v>
      </c>
      <c r="N58" s="731"/>
      <c r="O58" s="730" t="s">
        <v>171</v>
      </c>
      <c r="P58" s="731"/>
      <c r="Q58" s="746" t="s">
        <v>173</v>
      </c>
      <c r="R58" s="296" t="s">
        <v>104</v>
      </c>
      <c r="S58" s="738"/>
      <c r="T58" s="739"/>
      <c r="U58" s="742" t="s">
        <v>5</v>
      </c>
      <c r="V58" s="743"/>
      <c r="W58" s="744"/>
      <c r="X58" s="745"/>
      <c r="Y58" s="742" t="s">
        <v>4</v>
      </c>
      <c r="Z58" s="743"/>
      <c r="AA58" s="744"/>
      <c r="AB58" s="745"/>
      <c r="AC58" s="730" t="s">
        <v>3</v>
      </c>
      <c r="AD58" s="731"/>
      <c r="AE58" s="730" t="s">
        <v>6</v>
      </c>
      <c r="AF58" s="731"/>
      <c r="AG58" s="730" t="s">
        <v>171</v>
      </c>
      <c r="AH58" s="731"/>
      <c r="AI58" s="746" t="s">
        <v>173</v>
      </c>
    </row>
    <row r="59" spans="1:35" ht="26.1" customHeight="1" thickBot="1" x14ac:dyDescent="0.25">
      <c r="A59" s="740"/>
      <c r="B59" s="741"/>
      <c r="C59" s="291" t="s">
        <v>154</v>
      </c>
      <c r="D59" s="295" t="s">
        <v>157</v>
      </c>
      <c r="E59" s="292" t="s">
        <v>155</v>
      </c>
      <c r="F59" s="295" t="s">
        <v>157</v>
      </c>
      <c r="G59" s="291" t="s">
        <v>154</v>
      </c>
      <c r="H59" s="293" t="s">
        <v>157</v>
      </c>
      <c r="I59" s="292" t="s">
        <v>155</v>
      </c>
      <c r="J59" s="295" t="s">
        <v>157</v>
      </c>
      <c r="K59" s="291" t="s">
        <v>154</v>
      </c>
      <c r="L59" s="294" t="s">
        <v>155</v>
      </c>
      <c r="M59" s="291" t="s">
        <v>154</v>
      </c>
      <c r="N59" s="294" t="s">
        <v>155</v>
      </c>
      <c r="O59" s="291" t="s">
        <v>154</v>
      </c>
      <c r="P59" s="294" t="s">
        <v>155</v>
      </c>
      <c r="Q59" s="747"/>
      <c r="R59" s="296"/>
      <c r="S59" s="740"/>
      <c r="T59" s="741"/>
      <c r="U59" s="291" t="s">
        <v>154</v>
      </c>
      <c r="V59" s="295" t="s">
        <v>157</v>
      </c>
      <c r="W59" s="292" t="s">
        <v>155</v>
      </c>
      <c r="X59" s="295" t="s">
        <v>157</v>
      </c>
      <c r="Y59" s="291" t="s">
        <v>154</v>
      </c>
      <c r="Z59" s="293" t="s">
        <v>157</v>
      </c>
      <c r="AA59" s="292" t="s">
        <v>155</v>
      </c>
      <c r="AB59" s="295" t="s">
        <v>157</v>
      </c>
      <c r="AC59" s="291" t="s">
        <v>154</v>
      </c>
      <c r="AD59" s="294" t="s">
        <v>155</v>
      </c>
      <c r="AE59" s="291" t="s">
        <v>154</v>
      </c>
      <c r="AF59" s="294" t="s">
        <v>155</v>
      </c>
      <c r="AG59" s="291" t="s">
        <v>154</v>
      </c>
      <c r="AH59" s="294" t="s">
        <v>155</v>
      </c>
      <c r="AI59" s="747"/>
    </row>
    <row r="60" spans="1:35" ht="12.75" customHeight="1" x14ac:dyDescent="0.2">
      <c r="A60" s="732" t="s">
        <v>15</v>
      </c>
      <c r="B60" s="423" t="str">
        <f>$B$19</f>
        <v>Mor</v>
      </c>
      <c r="C60" s="278"/>
      <c r="D60" s="285"/>
      <c r="E60" s="303"/>
      <c r="F60" s="304"/>
      <c r="G60" s="279"/>
      <c r="H60" s="288"/>
      <c r="I60" s="303"/>
      <c r="J60" s="304"/>
      <c r="K60" s="278"/>
      <c r="L60" s="297"/>
      <c r="M60" s="278"/>
      <c r="N60" s="297"/>
      <c r="O60" s="278"/>
      <c r="P60" s="297"/>
      <c r="Q60" s="298"/>
      <c r="S60" s="732" t="s">
        <v>15</v>
      </c>
      <c r="T60" s="423" t="str">
        <f>$B$19</f>
        <v>Mor</v>
      </c>
      <c r="U60" s="278"/>
      <c r="V60" s="285"/>
      <c r="W60" s="303"/>
      <c r="X60" s="304"/>
      <c r="Y60" s="279"/>
      <c r="Z60" s="288"/>
      <c r="AA60" s="303"/>
      <c r="AB60" s="304"/>
      <c r="AC60" s="278"/>
      <c r="AD60" s="297"/>
      <c r="AE60" s="278"/>
      <c r="AF60" s="297"/>
      <c r="AG60" s="278"/>
      <c r="AH60" s="297"/>
      <c r="AI60" s="298"/>
    </row>
    <row r="61" spans="1:35" ht="12.75" customHeight="1" x14ac:dyDescent="0.2">
      <c r="A61" s="733"/>
      <c r="B61" s="424" t="str">
        <f>$B$20</f>
        <v>Aft</v>
      </c>
      <c r="C61" s="411"/>
      <c r="D61" s="412"/>
      <c r="E61" s="413"/>
      <c r="F61" s="414"/>
      <c r="G61" s="415"/>
      <c r="H61" s="416"/>
      <c r="I61" s="413"/>
      <c r="J61" s="414"/>
      <c r="K61" s="411"/>
      <c r="L61" s="417"/>
      <c r="M61" s="411"/>
      <c r="N61" s="417"/>
      <c r="O61" s="411"/>
      <c r="P61" s="417"/>
      <c r="Q61" s="418"/>
      <c r="S61" s="733"/>
      <c r="T61" s="424" t="str">
        <f>$B$20</f>
        <v>Aft</v>
      </c>
      <c r="U61" s="411"/>
      <c r="V61" s="412"/>
      <c r="W61" s="413"/>
      <c r="X61" s="414"/>
      <c r="Y61" s="415"/>
      <c r="Z61" s="416"/>
      <c r="AA61" s="413"/>
      <c r="AB61" s="414"/>
      <c r="AC61" s="411"/>
      <c r="AD61" s="417"/>
      <c r="AE61" s="411"/>
      <c r="AF61" s="417"/>
      <c r="AG61" s="411"/>
      <c r="AH61" s="417"/>
      <c r="AI61" s="418"/>
    </row>
    <row r="62" spans="1:35" ht="12.75" customHeight="1" thickBot="1" x14ac:dyDescent="0.25">
      <c r="A62" s="734"/>
      <c r="B62" s="425" t="str">
        <f>$B$21</f>
        <v>Evn</v>
      </c>
      <c r="C62" s="280"/>
      <c r="D62" s="286"/>
      <c r="E62" s="305"/>
      <c r="F62" s="306"/>
      <c r="G62" s="281"/>
      <c r="H62" s="289"/>
      <c r="I62" s="305"/>
      <c r="J62" s="306"/>
      <c r="K62" s="280"/>
      <c r="L62" s="299"/>
      <c r="M62" s="280"/>
      <c r="N62" s="299"/>
      <c r="O62" s="280"/>
      <c r="P62" s="299"/>
      <c r="Q62" s="300"/>
      <c r="S62" s="734"/>
      <c r="T62" s="425" t="str">
        <f>$B$21</f>
        <v>Evn</v>
      </c>
      <c r="U62" s="280"/>
      <c r="V62" s="286"/>
      <c r="W62" s="305"/>
      <c r="X62" s="306"/>
      <c r="Y62" s="281"/>
      <c r="Z62" s="289"/>
      <c r="AA62" s="305"/>
      <c r="AB62" s="306"/>
      <c r="AC62" s="280"/>
      <c r="AD62" s="299"/>
      <c r="AE62" s="280"/>
      <c r="AF62" s="299"/>
      <c r="AG62" s="280"/>
      <c r="AH62" s="299"/>
      <c r="AI62" s="300"/>
    </row>
    <row r="63" spans="1:35" ht="12.75" customHeight="1" x14ac:dyDescent="0.2">
      <c r="A63" s="732" t="s">
        <v>40</v>
      </c>
      <c r="B63" s="423" t="str">
        <f>$B$19</f>
        <v>Mor</v>
      </c>
      <c r="C63" s="278"/>
      <c r="D63" s="285"/>
      <c r="E63" s="303"/>
      <c r="F63" s="304"/>
      <c r="G63" s="279"/>
      <c r="H63" s="288"/>
      <c r="I63" s="303"/>
      <c r="J63" s="304"/>
      <c r="K63" s="278"/>
      <c r="L63" s="297"/>
      <c r="M63" s="278"/>
      <c r="N63" s="297"/>
      <c r="O63" s="278"/>
      <c r="P63" s="297"/>
      <c r="Q63" s="298"/>
      <c r="S63" s="732" t="s">
        <v>40</v>
      </c>
      <c r="T63" s="423" t="str">
        <f>$B$19</f>
        <v>Mor</v>
      </c>
      <c r="U63" s="278"/>
      <c r="V63" s="285"/>
      <c r="W63" s="303"/>
      <c r="X63" s="304"/>
      <c r="Y63" s="279"/>
      <c r="Z63" s="288"/>
      <c r="AA63" s="303"/>
      <c r="AB63" s="304"/>
      <c r="AC63" s="278"/>
      <c r="AD63" s="297"/>
      <c r="AE63" s="278"/>
      <c r="AF63" s="297"/>
      <c r="AG63" s="278"/>
      <c r="AH63" s="297"/>
      <c r="AI63" s="298"/>
    </row>
    <row r="64" spans="1:35" ht="12.75" customHeight="1" x14ac:dyDescent="0.2">
      <c r="A64" s="733"/>
      <c r="B64" s="424" t="str">
        <f>$B$20</f>
        <v>Aft</v>
      </c>
      <c r="C64" s="403"/>
      <c r="D64" s="404"/>
      <c r="E64" s="405"/>
      <c r="F64" s="406"/>
      <c r="G64" s="407"/>
      <c r="H64" s="408"/>
      <c r="I64" s="405"/>
      <c r="J64" s="406"/>
      <c r="K64" s="403"/>
      <c r="L64" s="409"/>
      <c r="M64" s="403"/>
      <c r="N64" s="409"/>
      <c r="O64" s="403"/>
      <c r="P64" s="409"/>
      <c r="Q64" s="410"/>
      <c r="S64" s="733"/>
      <c r="T64" s="424" t="str">
        <f>$B$20</f>
        <v>Aft</v>
      </c>
      <c r="U64" s="403"/>
      <c r="V64" s="404"/>
      <c r="W64" s="405"/>
      <c r="X64" s="406"/>
      <c r="Y64" s="407"/>
      <c r="Z64" s="408"/>
      <c r="AA64" s="405"/>
      <c r="AB64" s="406"/>
      <c r="AC64" s="403"/>
      <c r="AD64" s="409"/>
      <c r="AE64" s="403"/>
      <c r="AF64" s="409"/>
      <c r="AG64" s="403"/>
      <c r="AH64" s="409"/>
      <c r="AI64" s="410"/>
    </row>
    <row r="65" spans="1:35" ht="12.75" customHeight="1" thickBot="1" x14ac:dyDescent="0.25">
      <c r="A65" s="734"/>
      <c r="B65" s="425" t="str">
        <f>$B$21</f>
        <v>Evn</v>
      </c>
      <c r="C65" s="282"/>
      <c r="D65" s="287"/>
      <c r="E65" s="307"/>
      <c r="F65" s="308"/>
      <c r="G65" s="283"/>
      <c r="H65" s="290"/>
      <c r="I65" s="307"/>
      <c r="J65" s="308"/>
      <c r="K65" s="282"/>
      <c r="L65" s="301"/>
      <c r="M65" s="282"/>
      <c r="N65" s="301"/>
      <c r="O65" s="282"/>
      <c r="P65" s="301"/>
      <c r="Q65" s="302"/>
      <c r="S65" s="734"/>
      <c r="T65" s="425" t="str">
        <f>$B$21</f>
        <v>Evn</v>
      </c>
      <c r="U65" s="282"/>
      <c r="V65" s="287"/>
      <c r="W65" s="307"/>
      <c r="X65" s="308"/>
      <c r="Y65" s="283"/>
      <c r="Z65" s="290"/>
      <c r="AA65" s="307"/>
      <c r="AB65" s="308"/>
      <c r="AC65" s="282"/>
      <c r="AD65" s="301"/>
      <c r="AE65" s="282"/>
      <c r="AF65" s="301"/>
      <c r="AG65" s="282"/>
      <c r="AH65" s="301"/>
      <c r="AI65" s="302"/>
    </row>
    <row r="66" spans="1:35" ht="12.75" customHeight="1" x14ac:dyDescent="0.2">
      <c r="A66" s="732" t="s">
        <v>41</v>
      </c>
      <c r="B66" s="423" t="str">
        <f>$B$19</f>
        <v>Mor</v>
      </c>
      <c r="C66" s="278"/>
      <c r="D66" s="285"/>
      <c r="E66" s="303"/>
      <c r="F66" s="304"/>
      <c r="G66" s="279"/>
      <c r="H66" s="288"/>
      <c r="I66" s="303"/>
      <c r="J66" s="304"/>
      <c r="K66" s="278"/>
      <c r="L66" s="297"/>
      <c r="M66" s="278"/>
      <c r="N66" s="297"/>
      <c r="O66" s="278"/>
      <c r="P66" s="297"/>
      <c r="Q66" s="298"/>
      <c r="S66" s="732" t="s">
        <v>41</v>
      </c>
      <c r="T66" s="423" t="str">
        <f>$B$19</f>
        <v>Mor</v>
      </c>
      <c r="U66" s="278"/>
      <c r="V66" s="285"/>
      <c r="W66" s="303"/>
      <c r="X66" s="304"/>
      <c r="Y66" s="279"/>
      <c r="Z66" s="288"/>
      <c r="AA66" s="303"/>
      <c r="AB66" s="304"/>
      <c r="AC66" s="278"/>
      <c r="AD66" s="297"/>
      <c r="AE66" s="278"/>
      <c r="AF66" s="297"/>
      <c r="AG66" s="278"/>
      <c r="AH66" s="297"/>
      <c r="AI66" s="298"/>
    </row>
    <row r="67" spans="1:35" ht="12.75" customHeight="1" x14ac:dyDescent="0.2">
      <c r="A67" s="733"/>
      <c r="B67" s="424" t="str">
        <f>$B$20</f>
        <v>Aft</v>
      </c>
      <c r="C67" s="403"/>
      <c r="D67" s="404"/>
      <c r="E67" s="405"/>
      <c r="F67" s="406"/>
      <c r="G67" s="407"/>
      <c r="H67" s="408"/>
      <c r="I67" s="405"/>
      <c r="J67" s="406"/>
      <c r="K67" s="403"/>
      <c r="L67" s="409"/>
      <c r="M67" s="403"/>
      <c r="N67" s="409"/>
      <c r="O67" s="403"/>
      <c r="P67" s="409"/>
      <c r="Q67" s="410"/>
      <c r="S67" s="733"/>
      <c r="T67" s="424" t="str">
        <f>$B$20</f>
        <v>Aft</v>
      </c>
      <c r="U67" s="403"/>
      <c r="V67" s="404"/>
      <c r="W67" s="405"/>
      <c r="X67" s="406"/>
      <c r="Y67" s="407"/>
      <c r="Z67" s="408"/>
      <c r="AA67" s="405"/>
      <c r="AB67" s="406"/>
      <c r="AC67" s="403"/>
      <c r="AD67" s="409"/>
      <c r="AE67" s="403"/>
      <c r="AF67" s="409"/>
      <c r="AG67" s="403"/>
      <c r="AH67" s="409"/>
      <c r="AI67" s="410"/>
    </row>
    <row r="68" spans="1:35" ht="12.75" customHeight="1" thickBot="1" x14ac:dyDescent="0.25">
      <c r="A68" s="734"/>
      <c r="B68" s="425" t="str">
        <f>$B$21</f>
        <v>Evn</v>
      </c>
      <c r="C68" s="282"/>
      <c r="D68" s="287"/>
      <c r="E68" s="307"/>
      <c r="F68" s="308"/>
      <c r="G68" s="283"/>
      <c r="H68" s="290"/>
      <c r="I68" s="307"/>
      <c r="J68" s="308"/>
      <c r="K68" s="282"/>
      <c r="L68" s="301"/>
      <c r="M68" s="282"/>
      <c r="N68" s="301"/>
      <c r="O68" s="282"/>
      <c r="P68" s="301"/>
      <c r="Q68" s="302"/>
      <c r="S68" s="734"/>
      <c r="T68" s="425" t="str">
        <f>$B$21</f>
        <v>Evn</v>
      </c>
      <c r="U68" s="282"/>
      <c r="V68" s="287"/>
      <c r="W68" s="307"/>
      <c r="X68" s="308"/>
      <c r="Y68" s="283"/>
      <c r="Z68" s="290"/>
      <c r="AA68" s="307"/>
      <c r="AB68" s="308"/>
      <c r="AC68" s="282"/>
      <c r="AD68" s="301"/>
      <c r="AE68" s="282"/>
      <c r="AF68" s="301"/>
      <c r="AG68" s="282"/>
      <c r="AH68" s="301"/>
      <c r="AI68" s="302"/>
    </row>
    <row r="69" spans="1:35" ht="12.75" customHeight="1" x14ac:dyDescent="0.2">
      <c r="A69" s="732" t="s">
        <v>68</v>
      </c>
      <c r="B69" s="423" t="str">
        <f>$B$19</f>
        <v>Mor</v>
      </c>
      <c r="C69" s="278"/>
      <c r="D69" s="285"/>
      <c r="E69" s="303"/>
      <c r="F69" s="304"/>
      <c r="G69" s="279"/>
      <c r="H69" s="288"/>
      <c r="I69" s="303"/>
      <c r="J69" s="304"/>
      <c r="K69" s="278"/>
      <c r="L69" s="297"/>
      <c r="M69" s="278"/>
      <c r="N69" s="297"/>
      <c r="O69" s="278"/>
      <c r="P69" s="297"/>
      <c r="Q69" s="298"/>
      <c r="S69" s="732" t="s">
        <v>68</v>
      </c>
      <c r="T69" s="423" t="str">
        <f>$B$19</f>
        <v>Mor</v>
      </c>
      <c r="U69" s="278"/>
      <c r="V69" s="285"/>
      <c r="W69" s="303"/>
      <c r="X69" s="304"/>
      <c r="Y69" s="279"/>
      <c r="Z69" s="288"/>
      <c r="AA69" s="303"/>
      <c r="AB69" s="304"/>
      <c r="AC69" s="278"/>
      <c r="AD69" s="297"/>
      <c r="AE69" s="278"/>
      <c r="AF69" s="297"/>
      <c r="AG69" s="278"/>
      <c r="AH69" s="297"/>
      <c r="AI69" s="298"/>
    </row>
    <row r="70" spans="1:35" ht="12.75" customHeight="1" x14ac:dyDescent="0.2">
      <c r="A70" s="733"/>
      <c r="B70" s="424" t="str">
        <f>$B$20</f>
        <v>Aft</v>
      </c>
      <c r="C70" s="403"/>
      <c r="D70" s="404"/>
      <c r="E70" s="405"/>
      <c r="F70" s="406"/>
      <c r="G70" s="407"/>
      <c r="H70" s="408"/>
      <c r="I70" s="405"/>
      <c r="J70" s="406"/>
      <c r="K70" s="403"/>
      <c r="L70" s="409"/>
      <c r="M70" s="403"/>
      <c r="N70" s="409"/>
      <c r="O70" s="403"/>
      <c r="P70" s="409"/>
      <c r="Q70" s="410"/>
      <c r="S70" s="733"/>
      <c r="T70" s="424" t="str">
        <f>$B$20</f>
        <v>Aft</v>
      </c>
      <c r="U70" s="403"/>
      <c r="V70" s="404"/>
      <c r="W70" s="405"/>
      <c r="X70" s="406"/>
      <c r="Y70" s="407"/>
      <c r="Z70" s="408"/>
      <c r="AA70" s="405"/>
      <c r="AB70" s="406"/>
      <c r="AC70" s="403"/>
      <c r="AD70" s="409"/>
      <c r="AE70" s="403"/>
      <c r="AF70" s="409"/>
      <c r="AG70" s="403"/>
      <c r="AH70" s="409"/>
      <c r="AI70" s="410"/>
    </row>
    <row r="71" spans="1:35" ht="13.5" thickBot="1" x14ac:dyDescent="0.25">
      <c r="A71" s="734"/>
      <c r="B71" s="425" t="str">
        <f>$B$21</f>
        <v>Evn</v>
      </c>
      <c r="C71" s="282"/>
      <c r="D71" s="287"/>
      <c r="E71" s="307"/>
      <c r="F71" s="308"/>
      <c r="G71" s="283"/>
      <c r="H71" s="290"/>
      <c r="I71" s="307"/>
      <c r="J71" s="308"/>
      <c r="K71" s="282"/>
      <c r="L71" s="301"/>
      <c r="M71" s="282"/>
      <c r="N71" s="301"/>
      <c r="O71" s="282"/>
      <c r="P71" s="301"/>
      <c r="Q71" s="302"/>
      <c r="S71" s="734"/>
      <c r="T71" s="425" t="str">
        <f>$B$21</f>
        <v>Evn</v>
      </c>
      <c r="U71" s="282"/>
      <c r="V71" s="287"/>
      <c r="W71" s="307"/>
      <c r="X71" s="308"/>
      <c r="Y71" s="283"/>
      <c r="Z71" s="290"/>
      <c r="AA71" s="307"/>
      <c r="AB71" s="308"/>
      <c r="AC71" s="282"/>
      <c r="AD71" s="301"/>
      <c r="AE71" s="282"/>
      <c r="AF71" s="301"/>
      <c r="AG71" s="282"/>
      <c r="AH71" s="301"/>
      <c r="AI71" s="302"/>
    </row>
    <row r="72" spans="1:35" x14ac:dyDescent="0.2">
      <c r="A72" s="732" t="s">
        <v>42</v>
      </c>
      <c r="B72" s="423" t="str">
        <f>$B$19</f>
        <v>Mor</v>
      </c>
      <c r="C72" s="278"/>
      <c r="D72" s="285"/>
      <c r="E72" s="303"/>
      <c r="F72" s="304"/>
      <c r="G72" s="279"/>
      <c r="H72" s="288"/>
      <c r="I72" s="303"/>
      <c r="J72" s="304"/>
      <c r="K72" s="278"/>
      <c r="L72" s="297"/>
      <c r="M72" s="278"/>
      <c r="N72" s="297"/>
      <c r="O72" s="278"/>
      <c r="P72" s="297"/>
      <c r="Q72" s="298"/>
      <c r="S72" s="732" t="s">
        <v>42</v>
      </c>
      <c r="T72" s="423" t="str">
        <f>$B$19</f>
        <v>Mor</v>
      </c>
      <c r="U72" s="278"/>
      <c r="V72" s="285"/>
      <c r="W72" s="303"/>
      <c r="X72" s="304"/>
      <c r="Y72" s="279"/>
      <c r="Z72" s="288"/>
      <c r="AA72" s="303"/>
      <c r="AB72" s="304"/>
      <c r="AC72" s="278"/>
      <c r="AD72" s="297"/>
      <c r="AE72" s="278"/>
      <c r="AF72" s="297"/>
      <c r="AG72" s="278"/>
      <c r="AH72" s="297"/>
      <c r="AI72" s="298"/>
    </row>
    <row r="73" spans="1:35" x14ac:dyDescent="0.2">
      <c r="A73" s="733"/>
      <c r="B73" s="424" t="str">
        <f>$B$20</f>
        <v>Aft</v>
      </c>
      <c r="C73" s="403"/>
      <c r="D73" s="404"/>
      <c r="E73" s="405"/>
      <c r="F73" s="406"/>
      <c r="G73" s="407"/>
      <c r="H73" s="408"/>
      <c r="I73" s="405"/>
      <c r="J73" s="406"/>
      <c r="K73" s="403"/>
      <c r="L73" s="409"/>
      <c r="M73" s="403"/>
      <c r="N73" s="409"/>
      <c r="O73" s="403"/>
      <c r="P73" s="409"/>
      <c r="Q73" s="410"/>
      <c r="S73" s="733"/>
      <c r="T73" s="424" t="str">
        <f>$B$20</f>
        <v>Aft</v>
      </c>
      <c r="U73" s="403"/>
      <c r="V73" s="404"/>
      <c r="W73" s="405"/>
      <c r="X73" s="406"/>
      <c r="Y73" s="407"/>
      <c r="Z73" s="408"/>
      <c r="AA73" s="405"/>
      <c r="AB73" s="406"/>
      <c r="AC73" s="403"/>
      <c r="AD73" s="409"/>
      <c r="AE73" s="403"/>
      <c r="AF73" s="409"/>
      <c r="AG73" s="403"/>
      <c r="AH73" s="409"/>
      <c r="AI73" s="410"/>
    </row>
    <row r="74" spans="1:35" ht="13.5" thickBot="1" x14ac:dyDescent="0.25">
      <c r="A74" s="734"/>
      <c r="B74" s="425" t="str">
        <f>$B$21</f>
        <v>Evn</v>
      </c>
      <c r="C74" s="282"/>
      <c r="D74" s="287"/>
      <c r="E74" s="307"/>
      <c r="F74" s="308"/>
      <c r="G74" s="283"/>
      <c r="H74" s="290"/>
      <c r="I74" s="307"/>
      <c r="J74" s="308"/>
      <c r="K74" s="282"/>
      <c r="L74" s="301"/>
      <c r="M74" s="282"/>
      <c r="N74" s="301"/>
      <c r="O74" s="282"/>
      <c r="P74" s="301"/>
      <c r="Q74" s="302"/>
      <c r="S74" s="734"/>
      <c r="T74" s="425" t="str">
        <f>$B$21</f>
        <v>Evn</v>
      </c>
      <c r="U74" s="282"/>
      <c r="V74" s="287"/>
      <c r="W74" s="307"/>
      <c r="X74" s="308"/>
      <c r="Y74" s="283"/>
      <c r="Z74" s="290"/>
      <c r="AA74" s="307"/>
      <c r="AB74" s="308"/>
      <c r="AC74" s="282"/>
      <c r="AD74" s="301"/>
      <c r="AE74" s="282"/>
      <c r="AF74" s="301"/>
      <c r="AG74" s="282"/>
      <c r="AH74" s="301"/>
      <c r="AI74" s="302"/>
    </row>
    <row r="75" spans="1:35" x14ac:dyDescent="0.2">
      <c r="A75" s="732" t="s">
        <v>43</v>
      </c>
      <c r="B75" s="423" t="str">
        <f>$B$19</f>
        <v>Mor</v>
      </c>
      <c r="C75" s="278"/>
      <c r="D75" s="285"/>
      <c r="E75" s="303"/>
      <c r="F75" s="304"/>
      <c r="G75" s="279"/>
      <c r="H75" s="288"/>
      <c r="I75" s="303"/>
      <c r="J75" s="304"/>
      <c r="K75" s="278"/>
      <c r="L75" s="297"/>
      <c r="M75" s="278"/>
      <c r="N75" s="297"/>
      <c r="O75" s="278"/>
      <c r="P75" s="297"/>
      <c r="Q75" s="298"/>
      <c r="S75" s="732" t="s">
        <v>43</v>
      </c>
      <c r="T75" s="423" t="str">
        <f>$B$19</f>
        <v>Mor</v>
      </c>
      <c r="U75" s="278"/>
      <c r="V75" s="285"/>
      <c r="W75" s="303"/>
      <c r="X75" s="304"/>
      <c r="Y75" s="279"/>
      <c r="Z75" s="288"/>
      <c r="AA75" s="303"/>
      <c r="AB75" s="304"/>
      <c r="AC75" s="278"/>
      <c r="AD75" s="297"/>
      <c r="AE75" s="278"/>
      <c r="AF75" s="297"/>
      <c r="AG75" s="278"/>
      <c r="AH75" s="297"/>
      <c r="AI75" s="298"/>
    </row>
    <row r="76" spans="1:35" x14ac:dyDescent="0.2">
      <c r="A76" s="733"/>
      <c r="B76" s="424" t="str">
        <f>$B$20</f>
        <v>Aft</v>
      </c>
      <c r="C76" s="403"/>
      <c r="D76" s="404"/>
      <c r="E76" s="405"/>
      <c r="F76" s="406"/>
      <c r="G76" s="407"/>
      <c r="H76" s="408"/>
      <c r="I76" s="405"/>
      <c r="J76" s="406"/>
      <c r="K76" s="403"/>
      <c r="L76" s="409"/>
      <c r="M76" s="403"/>
      <c r="N76" s="409"/>
      <c r="O76" s="403"/>
      <c r="P76" s="409"/>
      <c r="Q76" s="410"/>
      <c r="S76" s="733"/>
      <c r="T76" s="424" t="str">
        <f>$B$20</f>
        <v>Aft</v>
      </c>
      <c r="U76" s="403"/>
      <c r="V76" s="404"/>
      <c r="W76" s="405"/>
      <c r="X76" s="406"/>
      <c r="Y76" s="407"/>
      <c r="Z76" s="408"/>
      <c r="AA76" s="405"/>
      <c r="AB76" s="406"/>
      <c r="AC76" s="403"/>
      <c r="AD76" s="409"/>
      <c r="AE76" s="403"/>
      <c r="AF76" s="409"/>
      <c r="AG76" s="403"/>
      <c r="AH76" s="409"/>
      <c r="AI76" s="410"/>
    </row>
    <row r="77" spans="1:35" ht="13.5" thickBot="1" x14ac:dyDescent="0.25">
      <c r="A77" s="734"/>
      <c r="B77" s="425" t="str">
        <f>$B$21</f>
        <v>Evn</v>
      </c>
      <c r="C77" s="282"/>
      <c r="D77" s="287"/>
      <c r="E77" s="307"/>
      <c r="F77" s="308"/>
      <c r="G77" s="283"/>
      <c r="H77" s="290"/>
      <c r="I77" s="307"/>
      <c r="J77" s="308"/>
      <c r="K77" s="282"/>
      <c r="L77" s="301"/>
      <c r="M77" s="282"/>
      <c r="N77" s="301"/>
      <c r="O77" s="282"/>
      <c r="P77" s="301"/>
      <c r="Q77" s="302"/>
      <c r="S77" s="734"/>
      <c r="T77" s="425" t="str">
        <f>$B$21</f>
        <v>Evn</v>
      </c>
      <c r="U77" s="282"/>
      <c r="V77" s="287"/>
      <c r="W77" s="307"/>
      <c r="X77" s="308"/>
      <c r="Y77" s="283"/>
      <c r="Z77" s="290"/>
      <c r="AA77" s="307"/>
      <c r="AB77" s="308"/>
      <c r="AC77" s="282"/>
      <c r="AD77" s="301"/>
      <c r="AE77" s="282"/>
      <c r="AF77" s="301"/>
      <c r="AG77" s="282"/>
      <c r="AH77" s="301"/>
      <c r="AI77" s="302"/>
    </row>
    <row r="78" spans="1:35" x14ac:dyDescent="0.2">
      <c r="A78" s="732" t="s">
        <v>44</v>
      </c>
      <c r="B78" s="423" t="str">
        <f>$B$19</f>
        <v>Mor</v>
      </c>
      <c r="C78" s="278"/>
      <c r="D78" s="285"/>
      <c r="E78" s="303"/>
      <c r="F78" s="304"/>
      <c r="G78" s="279"/>
      <c r="H78" s="288"/>
      <c r="I78" s="303"/>
      <c r="J78" s="304"/>
      <c r="K78" s="278"/>
      <c r="L78" s="297"/>
      <c r="M78" s="278"/>
      <c r="N78" s="297"/>
      <c r="O78" s="278"/>
      <c r="P78" s="297"/>
      <c r="Q78" s="298"/>
      <c r="S78" s="732" t="s">
        <v>44</v>
      </c>
      <c r="T78" s="423" t="str">
        <f>$B$19</f>
        <v>Mor</v>
      </c>
      <c r="U78" s="278"/>
      <c r="V78" s="285"/>
      <c r="W78" s="303"/>
      <c r="X78" s="304"/>
      <c r="Y78" s="279"/>
      <c r="Z78" s="288"/>
      <c r="AA78" s="303"/>
      <c r="AB78" s="304"/>
      <c r="AC78" s="278"/>
      <c r="AD78" s="297"/>
      <c r="AE78" s="278"/>
      <c r="AF78" s="297"/>
      <c r="AG78" s="278"/>
      <c r="AH78" s="297"/>
      <c r="AI78" s="298"/>
    </row>
    <row r="79" spans="1:35" x14ac:dyDescent="0.2">
      <c r="A79" s="733"/>
      <c r="B79" s="424" t="str">
        <f>$B$20</f>
        <v>Aft</v>
      </c>
      <c r="C79" s="411"/>
      <c r="D79" s="412"/>
      <c r="E79" s="413"/>
      <c r="F79" s="414"/>
      <c r="G79" s="415"/>
      <c r="H79" s="416"/>
      <c r="I79" s="413"/>
      <c r="J79" s="414"/>
      <c r="K79" s="438"/>
      <c r="L79" s="417"/>
      <c r="M79" s="438"/>
      <c r="N79" s="417"/>
      <c r="O79" s="438"/>
      <c r="P79" s="417"/>
      <c r="Q79" s="418"/>
      <c r="S79" s="733"/>
      <c r="T79" s="424" t="str">
        <f>$B$20</f>
        <v>Aft</v>
      </c>
      <c r="U79" s="411"/>
      <c r="V79" s="412"/>
      <c r="W79" s="413"/>
      <c r="X79" s="414"/>
      <c r="Y79" s="415"/>
      <c r="Z79" s="416"/>
      <c r="AA79" s="413"/>
      <c r="AB79" s="414"/>
      <c r="AC79" s="438"/>
      <c r="AD79" s="417"/>
      <c r="AE79" s="438"/>
      <c r="AF79" s="417"/>
      <c r="AG79" s="438"/>
      <c r="AH79" s="417"/>
      <c r="AI79" s="410"/>
    </row>
    <row r="80" spans="1:35" ht="13.5" thickBot="1" x14ac:dyDescent="0.25">
      <c r="A80" s="734"/>
      <c r="B80" s="425" t="str">
        <f>$B$21</f>
        <v>Evn</v>
      </c>
      <c r="C80" s="280"/>
      <c r="D80" s="286"/>
      <c r="E80" s="437"/>
      <c r="F80" s="306"/>
      <c r="G80" s="281"/>
      <c r="H80" s="289"/>
      <c r="I80" s="305"/>
      <c r="J80" s="306"/>
      <c r="K80" s="284"/>
      <c r="L80" s="299"/>
      <c r="M80" s="284"/>
      <c r="N80" s="299"/>
      <c r="O80" s="284"/>
      <c r="P80" s="299"/>
      <c r="Q80" s="300"/>
      <c r="S80" s="734"/>
      <c r="T80" s="425" t="str">
        <f>$B$21</f>
        <v>Evn</v>
      </c>
      <c r="U80" s="280"/>
      <c r="V80" s="286"/>
      <c r="W80" s="437"/>
      <c r="X80" s="306"/>
      <c r="Y80" s="281"/>
      <c r="Z80" s="289"/>
      <c r="AA80" s="305"/>
      <c r="AB80" s="306"/>
      <c r="AC80" s="284"/>
      <c r="AD80" s="299"/>
      <c r="AE80" s="284"/>
      <c r="AF80" s="299"/>
      <c r="AG80" s="284"/>
      <c r="AH80" s="299"/>
      <c r="AI80" s="302"/>
    </row>
    <row r="81" spans="1:35" ht="13.5" thickBot="1" x14ac:dyDescent="0.25">
      <c r="A81" s="763" t="s">
        <v>172</v>
      </c>
      <c r="B81" s="764"/>
      <c r="C81" s="530">
        <f ca="1">OFFSET(YTP!$E$68,0,E43-1,1,1)</f>
        <v>5.75</v>
      </c>
      <c r="D81" s="211"/>
      <c r="E81" s="530">
        <f>SUM(E60:E80)</f>
        <v>0</v>
      </c>
      <c r="F81" s="211"/>
      <c r="G81" s="530">
        <f ca="1">OFFSET(YTP!$E$69,0,E43-1,1,1)</f>
        <v>3</v>
      </c>
      <c r="H81" s="211"/>
      <c r="I81" s="530">
        <f>SUM(I60:I80)</f>
        <v>0</v>
      </c>
      <c r="J81" s="211"/>
      <c r="K81" s="530">
        <f ca="1">OFFSET(YTP!$E$67,0,E43-1,1,1)</f>
        <v>4.5</v>
      </c>
      <c r="L81" s="530">
        <f>SUM(L60:L80)</f>
        <v>0</v>
      </c>
      <c r="M81" s="530">
        <f ca="1">OFFSET(YTP!$E$70,0,E43-1,1,1)</f>
        <v>1</v>
      </c>
      <c r="N81" s="530">
        <f>SUM(N60:N80)</f>
        <v>0</v>
      </c>
      <c r="O81" s="530">
        <f ca="1">OFFSET(YTP!$E$71,0,E43-1,1,1)</f>
        <v>0</v>
      </c>
      <c r="P81" s="530">
        <f>SUM(P60:P80)</f>
        <v>0</v>
      </c>
      <c r="Q81" s="142"/>
      <c r="S81" s="763" t="s">
        <v>172</v>
      </c>
      <c r="T81" s="764"/>
      <c r="U81" s="530">
        <f ca="1">OFFSET(YTP!$E$68,0,W43-1,1,1)</f>
        <v>4</v>
      </c>
      <c r="V81" s="211"/>
      <c r="W81" s="530">
        <f>SUM(W60:W80)</f>
        <v>0</v>
      </c>
      <c r="X81" s="211"/>
      <c r="Y81" s="530">
        <f ca="1">OFFSET(YTP!$E$69,0,W43-1,1,1)</f>
        <v>3</v>
      </c>
      <c r="Z81" s="211"/>
      <c r="AA81" s="530">
        <f>SUM(AA60:AA80)</f>
        <v>0</v>
      </c>
      <c r="AB81" s="211"/>
      <c r="AC81" s="530">
        <f ca="1">OFFSET(YTP!$E$67,0,W43-1,1,1)</f>
        <v>4.5</v>
      </c>
      <c r="AD81" s="530">
        <f>SUM(AD60:AD80)</f>
        <v>0</v>
      </c>
      <c r="AE81" s="530">
        <f ca="1">OFFSET(YTP!$E$70,0,W43-1,1,1)</f>
        <v>1</v>
      </c>
      <c r="AF81" s="530">
        <f>SUM(AF60:AF80)</f>
        <v>0</v>
      </c>
      <c r="AG81" s="530">
        <f ca="1">OFFSET(YTP!$E$71,0,W43-1,1,1)</f>
        <v>0</v>
      </c>
      <c r="AH81" s="530">
        <f>SUM(AH60:AH80)</f>
        <v>0</v>
      </c>
      <c r="AI81" s="142"/>
    </row>
    <row r="82" spans="1:35" x14ac:dyDescent="0.2">
      <c r="N82" s="118"/>
      <c r="P82" s="118"/>
      <c r="Q82" s="118"/>
      <c r="AC82" s="118"/>
      <c r="AD82" s="118"/>
    </row>
    <row r="83" spans="1:35" x14ac:dyDescent="0.2">
      <c r="N83" s="118"/>
      <c r="P83" s="118"/>
      <c r="Q83" s="118"/>
      <c r="AC83" s="118"/>
      <c r="AD83" s="118"/>
    </row>
    <row r="84" spans="1:35" x14ac:dyDescent="0.2">
      <c r="N84" s="118"/>
      <c r="P84" s="118"/>
      <c r="Q84" s="118"/>
      <c r="AC84" s="118"/>
      <c r="AD84" s="118"/>
    </row>
    <row r="85" spans="1:35" x14ac:dyDescent="0.2">
      <c r="N85" s="118"/>
      <c r="P85" s="118"/>
      <c r="Q85" s="118"/>
      <c r="AC85" s="118"/>
      <c r="AD85" s="118"/>
    </row>
    <row r="86" spans="1:35" x14ac:dyDescent="0.2">
      <c r="N86" s="118"/>
      <c r="P86" s="118"/>
      <c r="Q86" s="118"/>
      <c r="AC86" s="118"/>
      <c r="AD86" s="118"/>
    </row>
    <row r="87" spans="1:35" x14ac:dyDescent="0.2">
      <c r="N87" s="118"/>
      <c r="P87" s="118"/>
      <c r="Q87" s="118"/>
      <c r="AC87" s="118"/>
      <c r="AD87" s="118"/>
    </row>
    <row r="88" spans="1:35" x14ac:dyDescent="0.2">
      <c r="N88" s="118"/>
      <c r="P88" s="118"/>
      <c r="Q88" s="118"/>
      <c r="AC88" s="118"/>
      <c r="AD88" s="118"/>
    </row>
    <row r="89" spans="1:35" x14ac:dyDescent="0.2">
      <c r="N89" s="118"/>
      <c r="P89" s="118"/>
      <c r="Q89" s="118"/>
      <c r="AC89" s="118"/>
      <c r="AD89" s="118"/>
    </row>
    <row r="90" spans="1:35" x14ac:dyDescent="0.2">
      <c r="N90" s="118"/>
      <c r="P90" s="118"/>
      <c r="Q90" s="118"/>
      <c r="AC90" s="118"/>
      <c r="AD90" s="118"/>
    </row>
    <row r="91" spans="1:35" x14ac:dyDescent="0.2">
      <c r="N91" s="118"/>
      <c r="P91" s="118"/>
      <c r="Q91" s="118"/>
      <c r="AC91" s="118"/>
      <c r="AD91" s="118"/>
    </row>
    <row r="92" spans="1:35" x14ac:dyDescent="0.2">
      <c r="N92" s="118"/>
      <c r="P92" s="118"/>
      <c r="Q92" s="118"/>
      <c r="AC92" s="118"/>
      <c r="AD92" s="118"/>
    </row>
    <row r="93" spans="1:35" x14ac:dyDescent="0.2">
      <c r="N93" s="118"/>
      <c r="P93" s="118"/>
      <c r="Q93" s="118"/>
      <c r="AC93" s="118"/>
      <c r="AD93" s="118"/>
    </row>
    <row r="94" spans="1:35" x14ac:dyDescent="0.2">
      <c r="N94" s="118"/>
      <c r="P94" s="118"/>
      <c r="Q94" s="118"/>
      <c r="AC94" s="118"/>
      <c r="AD94" s="118"/>
    </row>
    <row r="95" spans="1:35" x14ac:dyDescent="0.2">
      <c r="N95" s="118"/>
      <c r="P95" s="118"/>
      <c r="Q95" s="118"/>
      <c r="AC95" s="118"/>
      <c r="AD95" s="118"/>
    </row>
    <row r="96" spans="1:35" x14ac:dyDescent="0.2">
      <c r="N96" s="118"/>
      <c r="P96" s="118"/>
      <c r="Q96" s="118"/>
      <c r="AC96" s="118"/>
      <c r="AD96" s="118"/>
    </row>
    <row r="97" spans="18:18" s="118" customFormat="1" x14ac:dyDescent="0.2">
      <c r="R97" s="27"/>
    </row>
    <row r="98" spans="18:18" s="118" customFormat="1" x14ac:dyDescent="0.2">
      <c r="R98" s="27"/>
    </row>
    <row r="99" spans="18:18" s="118" customFormat="1" x14ac:dyDescent="0.2">
      <c r="R99" s="27"/>
    </row>
    <row r="100" spans="18:18" s="118" customFormat="1" x14ac:dyDescent="0.2">
      <c r="R100" s="27"/>
    </row>
    <row r="101" spans="18:18" s="118" customFormat="1" x14ac:dyDescent="0.2">
      <c r="R101" s="27"/>
    </row>
    <row r="102" spans="18:18" s="118" customFormat="1" x14ac:dyDescent="0.2">
      <c r="R102" s="27"/>
    </row>
    <row r="103" spans="18:18" s="118" customFormat="1" x14ac:dyDescent="0.2">
      <c r="R103" s="27"/>
    </row>
    <row r="104" spans="18:18" s="118" customFormat="1" x14ac:dyDescent="0.2">
      <c r="R104" s="27"/>
    </row>
    <row r="105" spans="18:18" s="118" customFormat="1" x14ac:dyDescent="0.2">
      <c r="R105" s="27"/>
    </row>
    <row r="106" spans="18:18" s="118" customFormat="1" x14ac:dyDescent="0.2">
      <c r="R106" s="27"/>
    </row>
    <row r="107" spans="18:18" s="118" customFormat="1" x14ac:dyDescent="0.2">
      <c r="R107" s="27"/>
    </row>
    <row r="108" spans="18:18" s="118" customFormat="1" x14ac:dyDescent="0.2">
      <c r="R108" s="27"/>
    </row>
    <row r="109" spans="18:18" s="118" customFormat="1" x14ac:dyDescent="0.2">
      <c r="R109" s="27"/>
    </row>
    <row r="110" spans="18:18" s="118" customFormat="1" x14ac:dyDescent="0.2">
      <c r="R110" s="27"/>
    </row>
    <row r="111" spans="18:18" s="118" customFormat="1" x14ac:dyDescent="0.2">
      <c r="R111" s="27"/>
    </row>
    <row r="112" spans="18:18" s="118" customFormat="1" x14ac:dyDescent="0.2">
      <c r="R112" s="27"/>
    </row>
    <row r="113" spans="18:18" s="118" customFormat="1" x14ac:dyDescent="0.2">
      <c r="R113" s="27"/>
    </row>
    <row r="114" spans="18:18" s="118" customFormat="1" x14ac:dyDescent="0.2">
      <c r="R114" s="27"/>
    </row>
    <row r="115" spans="18:18" s="118" customFormat="1" x14ac:dyDescent="0.2">
      <c r="R115" s="27"/>
    </row>
    <row r="116" spans="18:18" s="118" customFormat="1" x14ac:dyDescent="0.2">
      <c r="R116" s="27"/>
    </row>
    <row r="117" spans="18:18" s="118" customFormat="1" x14ac:dyDescent="0.2">
      <c r="R117" s="27"/>
    </row>
    <row r="118" spans="18:18" s="118" customFormat="1" x14ac:dyDescent="0.2">
      <c r="R118" s="27"/>
    </row>
    <row r="119" spans="18:18" s="118" customFormat="1" x14ac:dyDescent="0.2">
      <c r="R119" s="27"/>
    </row>
    <row r="120" spans="18:18" s="118" customFormat="1" x14ac:dyDescent="0.2">
      <c r="R120" s="27"/>
    </row>
    <row r="121" spans="18:18" s="118" customFormat="1" x14ac:dyDescent="0.2">
      <c r="R121" s="27"/>
    </row>
    <row r="122" spans="18:18" s="118" customFormat="1" x14ac:dyDescent="0.2">
      <c r="R122" s="27"/>
    </row>
    <row r="123" spans="18:18" s="118" customFormat="1" x14ac:dyDescent="0.2">
      <c r="R123" s="27"/>
    </row>
    <row r="124" spans="18:18" s="118" customFormat="1" x14ac:dyDescent="0.2">
      <c r="R124" s="27"/>
    </row>
    <row r="125" spans="18:18" s="118" customFormat="1" x14ac:dyDescent="0.2">
      <c r="R125" s="27"/>
    </row>
    <row r="126" spans="18:18" s="118" customFormat="1" x14ac:dyDescent="0.2">
      <c r="R126" s="27"/>
    </row>
    <row r="127" spans="18:18" s="118" customFormat="1" x14ac:dyDescent="0.2">
      <c r="R127" s="27"/>
    </row>
    <row r="128" spans="18:18" s="118" customFormat="1" x14ac:dyDescent="0.2">
      <c r="R128" s="27"/>
    </row>
    <row r="129" spans="18:18" s="118" customFormat="1" x14ac:dyDescent="0.2">
      <c r="R129" s="27"/>
    </row>
    <row r="130" spans="18:18" s="118" customFormat="1" x14ac:dyDescent="0.2">
      <c r="R130" s="27"/>
    </row>
    <row r="131" spans="18:18" s="118" customFormat="1" x14ac:dyDescent="0.2">
      <c r="R131" s="27"/>
    </row>
    <row r="132" spans="18:18" s="118" customFormat="1" x14ac:dyDescent="0.2">
      <c r="R132" s="27"/>
    </row>
    <row r="133" spans="18:18" s="118" customFormat="1" x14ac:dyDescent="0.2">
      <c r="R133" s="27"/>
    </row>
    <row r="134" spans="18:18" s="118" customFormat="1" x14ac:dyDescent="0.2">
      <c r="R134" s="27"/>
    </row>
    <row r="135" spans="18:18" s="118" customFormat="1" x14ac:dyDescent="0.2">
      <c r="R135" s="27"/>
    </row>
    <row r="136" spans="18:18" s="118" customFormat="1" x14ac:dyDescent="0.2">
      <c r="R136" s="27"/>
    </row>
    <row r="137" spans="18:18" s="118" customFormat="1" x14ac:dyDescent="0.2">
      <c r="R137" s="27"/>
    </row>
    <row r="138" spans="18:18" s="118" customFormat="1" x14ac:dyDescent="0.2">
      <c r="R138" s="27"/>
    </row>
    <row r="139" spans="18:18" s="118" customFormat="1" x14ac:dyDescent="0.2">
      <c r="R139" s="27"/>
    </row>
    <row r="140" spans="18:18" s="118" customFormat="1" x14ac:dyDescent="0.2">
      <c r="R140" s="27"/>
    </row>
    <row r="141" spans="18:18" s="118" customFormat="1" x14ac:dyDescent="0.2">
      <c r="R141" s="27"/>
    </row>
    <row r="142" spans="18:18" s="118" customFormat="1" x14ac:dyDescent="0.2">
      <c r="R142" s="27"/>
    </row>
    <row r="143" spans="18:18" s="118" customFormat="1" x14ac:dyDescent="0.2">
      <c r="R143" s="27"/>
    </row>
    <row r="144" spans="18:18" s="118" customFormat="1" x14ac:dyDescent="0.2">
      <c r="R144" s="27"/>
    </row>
    <row r="145" spans="18:18" s="118" customFormat="1" x14ac:dyDescent="0.2">
      <c r="R145" s="27"/>
    </row>
    <row r="146" spans="18:18" s="118" customFormat="1" x14ac:dyDescent="0.2">
      <c r="R146" s="27"/>
    </row>
    <row r="147" spans="18:18" s="118" customFormat="1" x14ac:dyDescent="0.2">
      <c r="R147" s="27"/>
    </row>
    <row r="148" spans="18:18" s="118" customFormat="1" x14ac:dyDescent="0.2">
      <c r="R148" s="27"/>
    </row>
    <row r="149" spans="18:18" s="118" customFormat="1" x14ac:dyDescent="0.2">
      <c r="R149" s="27"/>
    </row>
    <row r="150" spans="18:18" s="118" customFormat="1" x14ac:dyDescent="0.2">
      <c r="R150" s="27"/>
    </row>
    <row r="151" spans="18:18" s="118" customFormat="1" x14ac:dyDescent="0.2">
      <c r="R151" s="27"/>
    </row>
    <row r="152" spans="18:18" s="118" customFormat="1" x14ac:dyDescent="0.2">
      <c r="R152" s="27"/>
    </row>
    <row r="153" spans="18:18" s="118" customFormat="1" x14ac:dyDescent="0.2">
      <c r="R153" s="27"/>
    </row>
    <row r="154" spans="18:18" s="118" customFormat="1" x14ac:dyDescent="0.2">
      <c r="R154" s="27"/>
    </row>
    <row r="155" spans="18:18" s="118" customFormat="1" x14ac:dyDescent="0.2">
      <c r="R155" s="27"/>
    </row>
    <row r="156" spans="18:18" s="118" customFormat="1" x14ac:dyDescent="0.2">
      <c r="R156" s="27"/>
    </row>
    <row r="157" spans="18:18" s="118" customFormat="1" x14ac:dyDescent="0.2">
      <c r="R157" s="27"/>
    </row>
    <row r="158" spans="18:18" s="118" customFormat="1" x14ac:dyDescent="0.2">
      <c r="R158" s="27"/>
    </row>
    <row r="159" spans="18:18" s="118" customFormat="1" x14ac:dyDescent="0.2">
      <c r="R159" s="27"/>
    </row>
    <row r="160" spans="18:18" s="118" customFormat="1" x14ac:dyDescent="0.2">
      <c r="R160" s="27"/>
    </row>
    <row r="161" spans="18:18" s="118" customFormat="1" x14ac:dyDescent="0.2">
      <c r="R161" s="27"/>
    </row>
    <row r="162" spans="18:18" s="118" customFormat="1" x14ac:dyDescent="0.2">
      <c r="R162" s="27"/>
    </row>
    <row r="163" spans="18:18" s="118" customFormat="1" x14ac:dyDescent="0.2">
      <c r="R163" s="27"/>
    </row>
    <row r="164" spans="18:18" s="118" customFormat="1" x14ac:dyDescent="0.2">
      <c r="R164" s="27"/>
    </row>
    <row r="165" spans="18:18" s="118" customFormat="1" x14ac:dyDescent="0.2">
      <c r="R165" s="27"/>
    </row>
    <row r="166" spans="18:18" s="118" customFormat="1" x14ac:dyDescent="0.2">
      <c r="R166" s="27"/>
    </row>
    <row r="167" spans="18:18" s="118" customFormat="1" x14ac:dyDescent="0.2">
      <c r="R167" s="27"/>
    </row>
    <row r="168" spans="18:18" s="118" customFormat="1" x14ac:dyDescent="0.2">
      <c r="R168" s="27"/>
    </row>
    <row r="169" spans="18:18" s="118" customFormat="1" x14ac:dyDescent="0.2">
      <c r="R169" s="27"/>
    </row>
    <row r="170" spans="18:18" s="118" customFormat="1" x14ac:dyDescent="0.2">
      <c r="R170" s="27"/>
    </row>
    <row r="171" spans="18:18" s="118" customFormat="1" x14ac:dyDescent="0.2">
      <c r="R171" s="27"/>
    </row>
    <row r="172" spans="18:18" s="118" customFormat="1" x14ac:dyDescent="0.2">
      <c r="R172" s="27"/>
    </row>
    <row r="173" spans="18:18" s="118" customFormat="1" x14ac:dyDescent="0.2">
      <c r="R173" s="27"/>
    </row>
    <row r="174" spans="18:18" s="118" customFormat="1" x14ac:dyDescent="0.2">
      <c r="R174" s="27"/>
    </row>
    <row r="175" spans="18:18" s="118" customFormat="1" x14ac:dyDescent="0.2">
      <c r="R175" s="27"/>
    </row>
    <row r="176" spans="18:18" s="118" customFormat="1" x14ac:dyDescent="0.2">
      <c r="R176" s="27"/>
    </row>
    <row r="177" spans="18:18" s="118" customFormat="1" x14ac:dyDescent="0.2">
      <c r="R177" s="27"/>
    </row>
    <row r="178" spans="18:18" s="118" customFormat="1" x14ac:dyDescent="0.2">
      <c r="R178" s="27"/>
    </row>
    <row r="179" spans="18:18" s="118" customFormat="1" x14ac:dyDescent="0.2">
      <c r="R179" s="27"/>
    </row>
    <row r="180" spans="18:18" s="118" customFormat="1" x14ac:dyDescent="0.2">
      <c r="R180" s="27"/>
    </row>
    <row r="181" spans="18:18" s="118" customFormat="1" x14ac:dyDescent="0.2">
      <c r="R181" s="27"/>
    </row>
    <row r="182" spans="18:18" s="118" customFormat="1" x14ac:dyDescent="0.2">
      <c r="R182" s="27"/>
    </row>
    <row r="183" spans="18:18" s="118" customFormat="1" x14ac:dyDescent="0.2">
      <c r="R183" s="27"/>
    </row>
    <row r="184" spans="18:18" s="118" customFormat="1" x14ac:dyDescent="0.2">
      <c r="R184" s="27"/>
    </row>
    <row r="185" spans="18:18" s="118" customFormat="1" x14ac:dyDescent="0.2">
      <c r="R185" s="27"/>
    </row>
    <row r="186" spans="18:18" s="118" customFormat="1" x14ac:dyDescent="0.2">
      <c r="R186" s="27"/>
    </row>
    <row r="187" spans="18:18" s="118" customFormat="1" x14ac:dyDescent="0.2">
      <c r="R187" s="27"/>
    </row>
    <row r="188" spans="18:18" s="118" customFormat="1" x14ac:dyDescent="0.2">
      <c r="R188" s="27"/>
    </row>
    <row r="189" spans="18:18" s="118" customFormat="1" x14ac:dyDescent="0.2">
      <c r="R189" s="27"/>
    </row>
    <row r="190" spans="18:18" s="118" customFormat="1" x14ac:dyDescent="0.2">
      <c r="R190" s="27"/>
    </row>
    <row r="191" spans="18:18" s="118" customFormat="1" x14ac:dyDescent="0.2">
      <c r="R191" s="27"/>
    </row>
    <row r="192" spans="18:18" s="118" customFormat="1" x14ac:dyDescent="0.2">
      <c r="R192" s="27"/>
    </row>
    <row r="193" spans="18:18" s="118" customFormat="1" x14ac:dyDescent="0.2">
      <c r="R193" s="27"/>
    </row>
    <row r="194" spans="18:18" s="118" customFormat="1" x14ac:dyDescent="0.2">
      <c r="R194" s="27"/>
    </row>
    <row r="195" spans="18:18" s="118" customFormat="1" x14ac:dyDescent="0.2">
      <c r="R195" s="27"/>
    </row>
    <row r="196" spans="18:18" s="118" customFormat="1" x14ac:dyDescent="0.2">
      <c r="R196" s="27"/>
    </row>
    <row r="197" spans="18:18" s="118" customFormat="1" x14ac:dyDescent="0.2">
      <c r="R197" s="27"/>
    </row>
    <row r="198" spans="18:18" s="118" customFormat="1" x14ac:dyDescent="0.2">
      <c r="R198" s="27"/>
    </row>
    <row r="199" spans="18:18" s="118" customFormat="1" x14ac:dyDescent="0.2">
      <c r="R199" s="27"/>
    </row>
    <row r="200" spans="18:18" s="118" customFormat="1" x14ac:dyDescent="0.2">
      <c r="R200" s="27"/>
    </row>
    <row r="201" spans="18:18" s="118" customFormat="1" x14ac:dyDescent="0.2">
      <c r="R201" s="27"/>
    </row>
    <row r="202" spans="18:18" s="118" customFormat="1" x14ac:dyDescent="0.2">
      <c r="R202" s="27"/>
    </row>
    <row r="203" spans="18:18" s="118" customFormat="1" x14ac:dyDescent="0.2">
      <c r="R203" s="27"/>
    </row>
    <row r="204" spans="18:18" s="118" customFormat="1" x14ac:dyDescent="0.2">
      <c r="R204" s="27"/>
    </row>
    <row r="205" spans="18:18" s="118" customFormat="1" x14ac:dyDescent="0.2">
      <c r="R205" s="27"/>
    </row>
    <row r="206" spans="18:18" s="118" customFormat="1" x14ac:dyDescent="0.2">
      <c r="R206" s="27"/>
    </row>
    <row r="207" spans="18:18" s="118" customFormat="1" x14ac:dyDescent="0.2">
      <c r="R207" s="27"/>
    </row>
    <row r="208" spans="18:18" s="118" customFormat="1" x14ac:dyDescent="0.2">
      <c r="R208" s="27"/>
    </row>
    <row r="209" spans="18:18" s="118" customFormat="1" x14ac:dyDescent="0.2">
      <c r="R209" s="27"/>
    </row>
    <row r="210" spans="18:18" s="118" customFormat="1" x14ac:dyDescent="0.2">
      <c r="R210" s="27"/>
    </row>
    <row r="211" spans="18:18" s="118" customFormat="1" x14ac:dyDescent="0.2">
      <c r="R211" s="27"/>
    </row>
    <row r="212" spans="18:18" s="118" customFormat="1" x14ac:dyDescent="0.2">
      <c r="R212" s="27"/>
    </row>
    <row r="213" spans="18:18" s="118" customFormat="1" x14ac:dyDescent="0.2">
      <c r="R213" s="27"/>
    </row>
    <row r="214" spans="18:18" s="118" customFormat="1" x14ac:dyDescent="0.2">
      <c r="R214" s="27"/>
    </row>
    <row r="215" spans="18:18" s="118" customFormat="1" x14ac:dyDescent="0.2">
      <c r="R215" s="27"/>
    </row>
    <row r="216" spans="18:18" s="118" customFormat="1" x14ac:dyDescent="0.2">
      <c r="R216" s="27"/>
    </row>
    <row r="217" spans="18:18" s="118" customFormat="1" x14ac:dyDescent="0.2">
      <c r="R217" s="27"/>
    </row>
    <row r="218" spans="18:18" s="118" customFormat="1" x14ac:dyDescent="0.2">
      <c r="R218" s="27"/>
    </row>
    <row r="219" spans="18:18" s="118" customFormat="1" x14ac:dyDescent="0.2">
      <c r="R219" s="27"/>
    </row>
    <row r="220" spans="18:18" s="118" customFormat="1" x14ac:dyDescent="0.2">
      <c r="R220" s="27"/>
    </row>
    <row r="221" spans="18:18" s="118" customFormat="1" x14ac:dyDescent="0.2">
      <c r="R221" s="27"/>
    </row>
    <row r="222" spans="18:18" s="118" customFormat="1" x14ac:dyDescent="0.2">
      <c r="R222" s="27"/>
    </row>
    <row r="223" spans="18:18" s="118" customFormat="1" x14ac:dyDescent="0.2">
      <c r="R223" s="27"/>
    </row>
    <row r="224" spans="18:18" s="118" customFormat="1" x14ac:dyDescent="0.2">
      <c r="R224" s="27"/>
    </row>
    <row r="225" spans="18:18" s="118" customFormat="1" x14ac:dyDescent="0.2">
      <c r="R225" s="27"/>
    </row>
    <row r="226" spans="18:18" s="118" customFormat="1" x14ac:dyDescent="0.2">
      <c r="R226" s="27"/>
    </row>
    <row r="227" spans="18:18" s="118" customFormat="1" x14ac:dyDescent="0.2">
      <c r="R227" s="27"/>
    </row>
    <row r="228" spans="18:18" s="118" customFormat="1" x14ac:dyDescent="0.2">
      <c r="R228" s="27"/>
    </row>
    <row r="229" spans="18:18" s="118" customFormat="1" x14ac:dyDescent="0.2">
      <c r="R229" s="27"/>
    </row>
    <row r="230" spans="18:18" s="118" customFormat="1" x14ac:dyDescent="0.2">
      <c r="R230" s="27"/>
    </row>
    <row r="231" spans="18:18" s="118" customFormat="1" x14ac:dyDescent="0.2">
      <c r="R231" s="27"/>
    </row>
    <row r="232" spans="18:18" s="118" customFormat="1" x14ac:dyDescent="0.2">
      <c r="R232" s="27"/>
    </row>
    <row r="233" spans="18:18" s="118" customFormat="1" x14ac:dyDescent="0.2">
      <c r="R233" s="27"/>
    </row>
    <row r="234" spans="18:18" s="118" customFormat="1" x14ac:dyDescent="0.2">
      <c r="R234" s="27"/>
    </row>
    <row r="235" spans="18:18" s="118" customFormat="1" x14ac:dyDescent="0.2">
      <c r="R235" s="27"/>
    </row>
    <row r="236" spans="18:18" s="118" customFormat="1" x14ac:dyDescent="0.2">
      <c r="R236" s="27"/>
    </row>
    <row r="237" spans="18:18" s="118" customFormat="1" x14ac:dyDescent="0.2">
      <c r="R237" s="27"/>
    </row>
    <row r="238" spans="18:18" s="118" customFormat="1" x14ac:dyDescent="0.2">
      <c r="R238" s="27"/>
    </row>
    <row r="239" spans="18:18" s="118" customFormat="1" x14ac:dyDescent="0.2">
      <c r="R239" s="27"/>
    </row>
    <row r="240" spans="18:18" s="118" customFormat="1" x14ac:dyDescent="0.2">
      <c r="R240" s="27"/>
    </row>
    <row r="241" spans="18:18" s="118" customFormat="1" x14ac:dyDescent="0.2">
      <c r="R241" s="27"/>
    </row>
    <row r="242" spans="18:18" s="118" customFormat="1" x14ac:dyDescent="0.2">
      <c r="R242" s="27"/>
    </row>
    <row r="243" spans="18:18" s="118" customFormat="1" x14ac:dyDescent="0.2">
      <c r="R243" s="27"/>
    </row>
    <row r="244" spans="18:18" s="118" customFormat="1" x14ac:dyDescent="0.2">
      <c r="R244" s="27"/>
    </row>
    <row r="245" spans="18:18" s="118" customFormat="1" x14ac:dyDescent="0.2">
      <c r="R245" s="27"/>
    </row>
    <row r="246" spans="18:18" s="118" customFormat="1" x14ac:dyDescent="0.2">
      <c r="R246" s="27"/>
    </row>
    <row r="247" spans="18:18" s="118" customFormat="1" x14ac:dyDescent="0.2">
      <c r="R247" s="27"/>
    </row>
    <row r="248" spans="18:18" s="118" customFormat="1" x14ac:dyDescent="0.2">
      <c r="R248" s="27"/>
    </row>
    <row r="249" spans="18:18" s="118" customFormat="1" x14ac:dyDescent="0.2">
      <c r="R249" s="27"/>
    </row>
    <row r="250" spans="18:18" s="118" customFormat="1" x14ac:dyDescent="0.2">
      <c r="R250" s="27"/>
    </row>
    <row r="251" spans="18:18" s="118" customFormat="1" x14ac:dyDescent="0.2">
      <c r="R251" s="27"/>
    </row>
    <row r="252" spans="18:18" s="118" customFormat="1" x14ac:dyDescent="0.2">
      <c r="R252" s="27"/>
    </row>
    <row r="253" spans="18:18" s="118" customFormat="1" x14ac:dyDescent="0.2">
      <c r="R253" s="27"/>
    </row>
    <row r="254" spans="18:18" s="118" customFormat="1" x14ac:dyDescent="0.2">
      <c r="R254" s="27"/>
    </row>
    <row r="255" spans="18:18" s="118" customFormat="1" x14ac:dyDescent="0.2">
      <c r="R255" s="27"/>
    </row>
    <row r="256" spans="18:18" s="118" customFormat="1" x14ac:dyDescent="0.2">
      <c r="R256" s="27"/>
    </row>
    <row r="257" spans="18:18" s="118" customFormat="1" x14ac:dyDescent="0.2">
      <c r="R257" s="27"/>
    </row>
    <row r="258" spans="18:18" s="118" customFormat="1" x14ac:dyDescent="0.2">
      <c r="R258" s="27"/>
    </row>
    <row r="259" spans="18:18" s="118" customFormat="1" x14ac:dyDescent="0.2">
      <c r="R259" s="27"/>
    </row>
    <row r="260" spans="18:18" s="118" customFormat="1" x14ac:dyDescent="0.2">
      <c r="R260" s="27"/>
    </row>
    <row r="261" spans="18:18" s="118" customFormat="1" x14ac:dyDescent="0.2">
      <c r="R261" s="27"/>
    </row>
    <row r="262" spans="18:18" s="118" customFormat="1" x14ac:dyDescent="0.2">
      <c r="R262" s="27"/>
    </row>
    <row r="263" spans="18:18" s="118" customFormat="1" x14ac:dyDescent="0.2">
      <c r="R263" s="27"/>
    </row>
    <row r="264" spans="18:18" s="118" customFormat="1" x14ac:dyDescent="0.2">
      <c r="R264" s="27"/>
    </row>
    <row r="265" spans="18:18" s="118" customFormat="1" x14ac:dyDescent="0.2">
      <c r="R265" s="27"/>
    </row>
    <row r="266" spans="18:18" s="118" customFormat="1" x14ac:dyDescent="0.2">
      <c r="R266" s="27"/>
    </row>
    <row r="267" spans="18:18" s="118" customFormat="1" x14ac:dyDescent="0.2">
      <c r="R267" s="27"/>
    </row>
    <row r="268" spans="18:18" s="118" customFormat="1" x14ac:dyDescent="0.2">
      <c r="R268" s="27"/>
    </row>
    <row r="269" spans="18:18" s="118" customFormat="1" x14ac:dyDescent="0.2">
      <c r="R269" s="27"/>
    </row>
    <row r="270" spans="18:18" s="118" customFormat="1" x14ac:dyDescent="0.2">
      <c r="R270" s="27"/>
    </row>
    <row r="271" spans="18:18" s="118" customFormat="1" x14ac:dyDescent="0.2">
      <c r="R271" s="27"/>
    </row>
    <row r="272" spans="18:18" s="118" customFormat="1" x14ac:dyDescent="0.2">
      <c r="R272" s="27"/>
    </row>
    <row r="273" spans="18:18" s="118" customFormat="1" x14ac:dyDescent="0.2">
      <c r="R273" s="27"/>
    </row>
    <row r="274" spans="18:18" s="118" customFormat="1" x14ac:dyDescent="0.2">
      <c r="R274" s="27"/>
    </row>
    <row r="275" spans="18:18" s="118" customFormat="1" x14ac:dyDescent="0.2">
      <c r="R275" s="27"/>
    </row>
    <row r="276" spans="18:18" s="118" customFormat="1" x14ac:dyDescent="0.2">
      <c r="R276" s="27"/>
    </row>
    <row r="277" spans="18:18" s="118" customFormat="1" x14ac:dyDescent="0.2">
      <c r="R277" s="27"/>
    </row>
    <row r="278" spans="18:18" s="118" customFormat="1" x14ac:dyDescent="0.2">
      <c r="R278" s="27"/>
    </row>
    <row r="279" spans="18:18" s="118" customFormat="1" x14ac:dyDescent="0.2">
      <c r="R279" s="27"/>
    </row>
    <row r="280" spans="18:18" s="118" customFormat="1" x14ac:dyDescent="0.2">
      <c r="R280" s="27"/>
    </row>
    <row r="281" spans="18:18" s="118" customFormat="1" x14ac:dyDescent="0.2">
      <c r="R281" s="27"/>
    </row>
    <row r="282" spans="18:18" s="118" customFormat="1" x14ac:dyDescent="0.2">
      <c r="R282" s="27"/>
    </row>
    <row r="283" spans="18:18" s="118" customFormat="1" x14ac:dyDescent="0.2">
      <c r="R283" s="27"/>
    </row>
    <row r="284" spans="18:18" s="118" customFormat="1" x14ac:dyDescent="0.2">
      <c r="R284" s="27"/>
    </row>
    <row r="285" spans="18:18" s="118" customFormat="1" x14ac:dyDescent="0.2">
      <c r="R285" s="27"/>
    </row>
    <row r="286" spans="18:18" s="118" customFormat="1" x14ac:dyDescent="0.2">
      <c r="R286" s="27"/>
    </row>
    <row r="287" spans="18:18" s="118" customFormat="1" x14ac:dyDescent="0.2">
      <c r="R287" s="27"/>
    </row>
    <row r="288" spans="18:18" s="118" customFormat="1" x14ac:dyDescent="0.2">
      <c r="R288" s="27"/>
    </row>
    <row r="289" spans="18:18" s="118" customFormat="1" x14ac:dyDescent="0.2">
      <c r="R289" s="27"/>
    </row>
    <row r="290" spans="18:18" s="118" customFormat="1" x14ac:dyDescent="0.2">
      <c r="R290" s="27"/>
    </row>
    <row r="291" spans="18:18" s="118" customFormat="1" x14ac:dyDescent="0.2">
      <c r="R291" s="27"/>
    </row>
    <row r="292" spans="18:18" s="118" customFormat="1" x14ac:dyDescent="0.2">
      <c r="R292" s="27"/>
    </row>
    <row r="293" spans="18:18" s="118" customFormat="1" x14ac:dyDescent="0.2">
      <c r="R293" s="27"/>
    </row>
    <row r="294" spans="18:18" s="118" customFormat="1" x14ac:dyDescent="0.2">
      <c r="R294" s="27"/>
    </row>
    <row r="295" spans="18:18" s="118" customFormat="1" x14ac:dyDescent="0.2">
      <c r="R295" s="27"/>
    </row>
    <row r="296" spans="18:18" s="118" customFormat="1" x14ac:dyDescent="0.2">
      <c r="R296" s="27"/>
    </row>
    <row r="297" spans="18:18" s="118" customFormat="1" x14ac:dyDescent="0.2">
      <c r="R297" s="27"/>
    </row>
    <row r="298" spans="18:18" s="118" customFormat="1" x14ac:dyDescent="0.2">
      <c r="R298" s="27"/>
    </row>
    <row r="299" spans="18:18" s="118" customFormat="1" x14ac:dyDescent="0.2">
      <c r="R299" s="27"/>
    </row>
    <row r="300" spans="18:18" s="118" customFormat="1" x14ac:dyDescent="0.2">
      <c r="R300" s="27"/>
    </row>
    <row r="301" spans="18:18" s="118" customFormat="1" x14ac:dyDescent="0.2">
      <c r="R301" s="27"/>
    </row>
    <row r="302" spans="18:18" s="118" customFormat="1" x14ac:dyDescent="0.2">
      <c r="R302" s="27"/>
    </row>
    <row r="303" spans="18:18" s="118" customFormat="1" x14ac:dyDescent="0.2">
      <c r="R303" s="27"/>
    </row>
    <row r="304" spans="18:18" s="118" customFormat="1" x14ac:dyDescent="0.2">
      <c r="R304" s="27"/>
    </row>
    <row r="305" spans="18:18" s="118" customFormat="1" x14ac:dyDescent="0.2">
      <c r="R305" s="27"/>
    </row>
    <row r="306" spans="18:18" s="118" customFormat="1" x14ac:dyDescent="0.2">
      <c r="R306" s="27"/>
    </row>
    <row r="307" spans="18:18" s="118" customFormat="1" x14ac:dyDescent="0.2">
      <c r="R307" s="27"/>
    </row>
    <row r="308" spans="18:18" s="118" customFormat="1" x14ac:dyDescent="0.2">
      <c r="R308" s="27"/>
    </row>
    <row r="309" spans="18:18" s="118" customFormat="1" x14ac:dyDescent="0.2">
      <c r="R309" s="27"/>
    </row>
    <row r="310" spans="18:18" s="118" customFormat="1" x14ac:dyDescent="0.2">
      <c r="R310" s="27"/>
    </row>
    <row r="311" spans="18:18" s="118" customFormat="1" x14ac:dyDescent="0.2">
      <c r="R311" s="27"/>
    </row>
    <row r="312" spans="18:18" s="118" customFormat="1" x14ac:dyDescent="0.2">
      <c r="R312" s="27"/>
    </row>
    <row r="313" spans="18:18" s="118" customFormat="1" x14ac:dyDescent="0.2">
      <c r="R313" s="27"/>
    </row>
    <row r="314" spans="18:18" s="118" customFormat="1" x14ac:dyDescent="0.2">
      <c r="R314" s="27"/>
    </row>
    <row r="315" spans="18:18" s="118" customFormat="1" x14ac:dyDescent="0.2">
      <c r="R315" s="27"/>
    </row>
    <row r="316" spans="18:18" s="118" customFormat="1" x14ac:dyDescent="0.2">
      <c r="R316" s="27"/>
    </row>
    <row r="317" spans="18:18" s="118" customFormat="1" x14ac:dyDescent="0.2">
      <c r="R317" s="27"/>
    </row>
    <row r="318" spans="18:18" s="118" customFormat="1" x14ac:dyDescent="0.2">
      <c r="R318" s="27"/>
    </row>
    <row r="319" spans="18:18" s="118" customFormat="1" x14ac:dyDescent="0.2">
      <c r="R319" s="27"/>
    </row>
    <row r="320" spans="18:18" s="118" customFormat="1" x14ac:dyDescent="0.2">
      <c r="R320" s="27"/>
    </row>
    <row r="321" spans="18:18" s="118" customFormat="1" x14ac:dyDescent="0.2">
      <c r="R321" s="27"/>
    </row>
    <row r="322" spans="18:18" s="118" customFormat="1" x14ac:dyDescent="0.2">
      <c r="R322" s="27"/>
    </row>
    <row r="323" spans="18:18" s="118" customFormat="1" x14ac:dyDescent="0.2">
      <c r="R323" s="27"/>
    </row>
    <row r="324" spans="18:18" s="118" customFormat="1" x14ac:dyDescent="0.2">
      <c r="R324" s="27"/>
    </row>
    <row r="325" spans="18:18" s="118" customFormat="1" x14ac:dyDescent="0.2">
      <c r="R325" s="27"/>
    </row>
    <row r="326" spans="18:18" s="118" customFormat="1" x14ac:dyDescent="0.2">
      <c r="R326" s="27"/>
    </row>
    <row r="327" spans="18:18" s="118" customFormat="1" x14ac:dyDescent="0.2">
      <c r="R327" s="27"/>
    </row>
    <row r="328" spans="18:18" s="118" customFormat="1" x14ac:dyDescent="0.2">
      <c r="R328" s="27"/>
    </row>
    <row r="329" spans="18:18" s="118" customFormat="1" x14ac:dyDescent="0.2">
      <c r="R329" s="27"/>
    </row>
    <row r="330" spans="18:18" s="118" customFormat="1" x14ac:dyDescent="0.2">
      <c r="R330" s="27"/>
    </row>
    <row r="331" spans="18:18" s="118" customFormat="1" x14ac:dyDescent="0.2">
      <c r="R331" s="27"/>
    </row>
    <row r="332" spans="18:18" s="118" customFormat="1" x14ac:dyDescent="0.2">
      <c r="R332" s="27"/>
    </row>
    <row r="333" spans="18:18" s="118" customFormat="1" x14ac:dyDescent="0.2">
      <c r="R333" s="27"/>
    </row>
    <row r="334" spans="18:18" s="118" customFormat="1" x14ac:dyDescent="0.2">
      <c r="R334" s="27"/>
    </row>
    <row r="335" spans="18:18" s="118" customFormat="1" x14ac:dyDescent="0.2">
      <c r="R335" s="27"/>
    </row>
    <row r="336" spans="18:18" s="118" customFormat="1" x14ac:dyDescent="0.2">
      <c r="R336" s="27"/>
    </row>
    <row r="337" spans="18:18" s="118" customFormat="1" x14ac:dyDescent="0.2">
      <c r="R337" s="27"/>
    </row>
    <row r="338" spans="18:18" s="118" customFormat="1" x14ac:dyDescent="0.2">
      <c r="R338" s="27"/>
    </row>
    <row r="339" spans="18:18" s="118" customFormat="1" x14ac:dyDescent="0.2">
      <c r="R339" s="27"/>
    </row>
    <row r="340" spans="18:18" s="118" customFormat="1" x14ac:dyDescent="0.2">
      <c r="R340" s="27"/>
    </row>
    <row r="341" spans="18:18" s="118" customFormat="1" x14ac:dyDescent="0.2">
      <c r="R341" s="27"/>
    </row>
    <row r="342" spans="18:18" s="118" customFormat="1" x14ac:dyDescent="0.2">
      <c r="R342" s="27"/>
    </row>
    <row r="343" spans="18:18" s="118" customFormat="1" x14ac:dyDescent="0.2">
      <c r="R343" s="27"/>
    </row>
    <row r="344" spans="18:18" s="118" customFormat="1" x14ac:dyDescent="0.2">
      <c r="R344" s="27"/>
    </row>
    <row r="345" spans="18:18" s="118" customFormat="1" x14ac:dyDescent="0.2">
      <c r="R345" s="27"/>
    </row>
    <row r="346" spans="18:18" s="118" customFormat="1" x14ac:dyDescent="0.2">
      <c r="R346" s="27"/>
    </row>
    <row r="347" spans="18:18" s="118" customFormat="1" x14ac:dyDescent="0.2">
      <c r="R347" s="27"/>
    </row>
    <row r="348" spans="18:18" s="118" customFormat="1" x14ac:dyDescent="0.2">
      <c r="R348" s="27"/>
    </row>
    <row r="349" spans="18:18" s="118" customFormat="1" x14ac:dyDescent="0.2">
      <c r="R349" s="27"/>
    </row>
    <row r="350" spans="18:18" s="118" customFormat="1" x14ac:dyDescent="0.2">
      <c r="R350" s="27"/>
    </row>
    <row r="351" spans="18:18" s="118" customFormat="1" x14ac:dyDescent="0.2">
      <c r="R351" s="27"/>
    </row>
    <row r="352" spans="18:18" s="118" customFormat="1" x14ac:dyDescent="0.2">
      <c r="R352" s="27"/>
    </row>
    <row r="353" spans="18:18" s="118" customFormat="1" x14ac:dyDescent="0.2">
      <c r="R353" s="27"/>
    </row>
    <row r="354" spans="18:18" s="118" customFormat="1" x14ac:dyDescent="0.2">
      <c r="R354" s="27"/>
    </row>
    <row r="355" spans="18:18" s="118" customFormat="1" x14ac:dyDescent="0.2">
      <c r="R355" s="27"/>
    </row>
    <row r="356" spans="18:18" s="118" customFormat="1" x14ac:dyDescent="0.2">
      <c r="R356" s="27"/>
    </row>
    <row r="357" spans="18:18" s="118" customFormat="1" x14ac:dyDescent="0.2">
      <c r="R357" s="27"/>
    </row>
    <row r="358" spans="18:18" s="118" customFormat="1" x14ac:dyDescent="0.2">
      <c r="R358" s="27"/>
    </row>
    <row r="359" spans="18:18" s="118" customFormat="1" x14ac:dyDescent="0.2">
      <c r="R359" s="27"/>
    </row>
    <row r="360" spans="18:18" s="118" customFormat="1" x14ac:dyDescent="0.2">
      <c r="R360" s="27"/>
    </row>
    <row r="361" spans="18:18" s="118" customFormat="1" x14ac:dyDescent="0.2">
      <c r="R361" s="27"/>
    </row>
    <row r="362" spans="18:18" s="118" customFormat="1" x14ac:dyDescent="0.2">
      <c r="R362" s="27"/>
    </row>
    <row r="363" spans="18:18" s="118" customFormat="1" x14ac:dyDescent="0.2">
      <c r="R363" s="27"/>
    </row>
    <row r="364" spans="18:18" s="118" customFormat="1" x14ac:dyDescent="0.2">
      <c r="R364" s="27"/>
    </row>
    <row r="365" spans="18:18" s="118" customFormat="1" x14ac:dyDescent="0.2">
      <c r="R365" s="27"/>
    </row>
    <row r="366" spans="18:18" s="118" customFormat="1" x14ac:dyDescent="0.2">
      <c r="R366" s="27"/>
    </row>
    <row r="367" spans="18:18" s="118" customFormat="1" x14ac:dyDescent="0.2">
      <c r="R367" s="27"/>
    </row>
    <row r="368" spans="18:18" s="118" customFormat="1" x14ac:dyDescent="0.2">
      <c r="R368" s="27"/>
    </row>
    <row r="369" spans="18:18" s="118" customFormat="1" x14ac:dyDescent="0.2">
      <c r="R369" s="27"/>
    </row>
    <row r="370" spans="18:18" s="118" customFormat="1" x14ac:dyDescent="0.2">
      <c r="R370" s="27"/>
    </row>
    <row r="371" spans="18:18" s="118" customFormat="1" x14ac:dyDescent="0.2">
      <c r="R371" s="27"/>
    </row>
    <row r="372" spans="18:18" s="118" customFormat="1" x14ac:dyDescent="0.2">
      <c r="R372" s="27"/>
    </row>
    <row r="373" spans="18:18" s="118" customFormat="1" x14ac:dyDescent="0.2">
      <c r="R373" s="27"/>
    </row>
    <row r="374" spans="18:18" s="118" customFormat="1" x14ac:dyDescent="0.2">
      <c r="R374" s="27"/>
    </row>
    <row r="375" spans="18:18" s="118" customFormat="1" x14ac:dyDescent="0.2">
      <c r="R375" s="27"/>
    </row>
    <row r="376" spans="18:18" s="118" customFormat="1" x14ac:dyDescent="0.2">
      <c r="R376" s="27"/>
    </row>
    <row r="377" spans="18:18" s="118" customFormat="1" x14ac:dyDescent="0.2">
      <c r="R377" s="27"/>
    </row>
    <row r="378" spans="18:18" s="118" customFormat="1" x14ac:dyDescent="0.2">
      <c r="R378" s="27"/>
    </row>
    <row r="379" spans="18:18" s="118" customFormat="1" x14ac:dyDescent="0.2">
      <c r="R379" s="27"/>
    </row>
    <row r="380" spans="18:18" s="118" customFormat="1" x14ac:dyDescent="0.2">
      <c r="R380" s="27"/>
    </row>
    <row r="381" spans="18:18" s="118" customFormat="1" x14ac:dyDescent="0.2">
      <c r="R381" s="27"/>
    </row>
    <row r="382" spans="18:18" s="118" customFormat="1" x14ac:dyDescent="0.2">
      <c r="R382" s="27"/>
    </row>
    <row r="383" spans="18:18" s="118" customFormat="1" x14ac:dyDescent="0.2">
      <c r="R383" s="27"/>
    </row>
    <row r="384" spans="18:18" s="118" customFormat="1" x14ac:dyDescent="0.2">
      <c r="R384" s="27"/>
    </row>
    <row r="385" spans="18:18" s="118" customFormat="1" x14ac:dyDescent="0.2">
      <c r="R385" s="27"/>
    </row>
    <row r="386" spans="18:18" s="118" customFormat="1" x14ac:dyDescent="0.2">
      <c r="R386" s="27"/>
    </row>
    <row r="387" spans="18:18" s="118" customFormat="1" x14ac:dyDescent="0.2">
      <c r="R387" s="27"/>
    </row>
    <row r="388" spans="18:18" s="118" customFormat="1" x14ac:dyDescent="0.2">
      <c r="R388" s="27"/>
    </row>
    <row r="389" spans="18:18" s="118" customFormat="1" x14ac:dyDescent="0.2">
      <c r="R389" s="27"/>
    </row>
    <row r="390" spans="18:18" s="118" customFormat="1" x14ac:dyDescent="0.2">
      <c r="R390" s="27"/>
    </row>
    <row r="391" spans="18:18" s="118" customFormat="1" x14ac:dyDescent="0.2">
      <c r="R391" s="27"/>
    </row>
    <row r="392" spans="18:18" s="118" customFormat="1" x14ac:dyDescent="0.2">
      <c r="R392" s="27"/>
    </row>
    <row r="393" spans="18:18" s="118" customFormat="1" x14ac:dyDescent="0.2">
      <c r="R393" s="27"/>
    </row>
    <row r="394" spans="18:18" s="118" customFormat="1" x14ac:dyDescent="0.2">
      <c r="R394" s="27"/>
    </row>
    <row r="395" spans="18:18" s="118" customFormat="1" x14ac:dyDescent="0.2">
      <c r="R395" s="27"/>
    </row>
    <row r="396" spans="18:18" s="118" customFormat="1" x14ac:dyDescent="0.2">
      <c r="R396" s="27"/>
    </row>
    <row r="397" spans="18:18" s="118" customFormat="1" x14ac:dyDescent="0.2">
      <c r="R397" s="27"/>
    </row>
    <row r="398" spans="18:18" s="118" customFormat="1" x14ac:dyDescent="0.2">
      <c r="R398" s="27"/>
    </row>
    <row r="399" spans="18:18" s="118" customFormat="1" x14ac:dyDescent="0.2">
      <c r="R399" s="27"/>
    </row>
    <row r="400" spans="18:18" s="118" customFormat="1" x14ac:dyDescent="0.2">
      <c r="R400" s="27"/>
    </row>
    <row r="401" spans="18:18" s="118" customFormat="1" x14ac:dyDescent="0.2">
      <c r="R401" s="27"/>
    </row>
    <row r="402" spans="18:18" s="118" customFormat="1" x14ac:dyDescent="0.2">
      <c r="R402" s="27"/>
    </row>
    <row r="403" spans="18:18" s="118" customFormat="1" x14ac:dyDescent="0.2">
      <c r="R403" s="27"/>
    </row>
    <row r="404" spans="18:18" s="118" customFormat="1" x14ac:dyDescent="0.2">
      <c r="R404" s="27"/>
    </row>
    <row r="405" spans="18:18" s="118" customFormat="1" x14ac:dyDescent="0.2">
      <c r="R405" s="27"/>
    </row>
    <row r="406" spans="18:18" s="118" customFormat="1" x14ac:dyDescent="0.2">
      <c r="R406" s="27"/>
    </row>
    <row r="407" spans="18:18" s="118" customFormat="1" x14ac:dyDescent="0.2">
      <c r="R407" s="27"/>
    </row>
    <row r="408" spans="18:18" s="118" customFormat="1" x14ac:dyDescent="0.2">
      <c r="R408" s="27"/>
    </row>
    <row r="409" spans="18:18" s="118" customFormat="1" x14ac:dyDescent="0.2">
      <c r="R409" s="27"/>
    </row>
    <row r="410" spans="18:18" s="118" customFormat="1" x14ac:dyDescent="0.2">
      <c r="R410" s="27"/>
    </row>
    <row r="411" spans="18:18" s="118" customFormat="1" x14ac:dyDescent="0.2">
      <c r="R411" s="27"/>
    </row>
    <row r="412" spans="18:18" s="118" customFormat="1" x14ac:dyDescent="0.2">
      <c r="R412" s="27"/>
    </row>
    <row r="413" spans="18:18" s="118" customFormat="1" x14ac:dyDescent="0.2">
      <c r="R413" s="27"/>
    </row>
    <row r="414" spans="18:18" s="118" customFormat="1" x14ac:dyDescent="0.2">
      <c r="R414" s="27"/>
    </row>
    <row r="415" spans="18:18" s="118" customFormat="1" x14ac:dyDescent="0.2">
      <c r="R415" s="27"/>
    </row>
    <row r="416" spans="18:18" s="118" customFormat="1" x14ac:dyDescent="0.2">
      <c r="R416" s="27"/>
    </row>
    <row r="417" spans="18:18" s="118" customFormat="1" x14ac:dyDescent="0.2">
      <c r="R417" s="27"/>
    </row>
    <row r="418" spans="18:18" s="118" customFormat="1" x14ac:dyDescent="0.2">
      <c r="R418" s="27"/>
    </row>
    <row r="419" spans="18:18" s="118" customFormat="1" x14ac:dyDescent="0.2">
      <c r="R419" s="27"/>
    </row>
    <row r="420" spans="18:18" s="118" customFormat="1" x14ac:dyDescent="0.2">
      <c r="R420" s="27"/>
    </row>
    <row r="421" spans="18:18" s="118" customFormat="1" x14ac:dyDescent="0.2">
      <c r="R421" s="27"/>
    </row>
    <row r="422" spans="18:18" s="118" customFormat="1" x14ac:dyDescent="0.2">
      <c r="R422" s="27"/>
    </row>
    <row r="423" spans="18:18" s="118" customFormat="1" x14ac:dyDescent="0.2">
      <c r="R423" s="27"/>
    </row>
    <row r="424" spans="18:18" s="118" customFormat="1" x14ac:dyDescent="0.2">
      <c r="R424" s="27"/>
    </row>
    <row r="425" spans="18:18" s="118" customFormat="1" x14ac:dyDescent="0.2">
      <c r="R425" s="27"/>
    </row>
    <row r="426" spans="18:18" s="118" customFormat="1" x14ac:dyDescent="0.2">
      <c r="R426" s="27"/>
    </row>
    <row r="427" spans="18:18" s="118" customFormat="1" x14ac:dyDescent="0.2">
      <c r="R427" s="27"/>
    </row>
    <row r="428" spans="18:18" s="118" customFormat="1" x14ac:dyDescent="0.2">
      <c r="R428" s="27"/>
    </row>
    <row r="429" spans="18:18" s="118" customFormat="1" x14ac:dyDescent="0.2">
      <c r="R429" s="27"/>
    </row>
    <row r="430" spans="18:18" s="118" customFormat="1" x14ac:dyDescent="0.2">
      <c r="R430" s="27"/>
    </row>
    <row r="431" spans="18:18" s="118" customFormat="1" x14ac:dyDescent="0.2">
      <c r="R431" s="27"/>
    </row>
    <row r="432" spans="18:18" s="118" customFormat="1" x14ac:dyDescent="0.2">
      <c r="R432" s="27"/>
    </row>
    <row r="433" spans="18:18" s="118" customFormat="1" x14ac:dyDescent="0.2">
      <c r="R433" s="27"/>
    </row>
    <row r="434" spans="18:18" s="118" customFormat="1" x14ac:dyDescent="0.2">
      <c r="R434" s="27"/>
    </row>
    <row r="435" spans="18:18" s="118" customFormat="1" x14ac:dyDescent="0.2">
      <c r="R435" s="27"/>
    </row>
    <row r="436" spans="18:18" s="118" customFormat="1" x14ac:dyDescent="0.2">
      <c r="R436" s="27"/>
    </row>
    <row r="437" spans="18:18" s="118" customFormat="1" x14ac:dyDescent="0.2">
      <c r="R437" s="27"/>
    </row>
    <row r="438" spans="18:18" s="118" customFormat="1" x14ac:dyDescent="0.2">
      <c r="R438" s="27"/>
    </row>
    <row r="439" spans="18:18" s="118" customFormat="1" x14ac:dyDescent="0.2">
      <c r="R439" s="27"/>
    </row>
    <row r="440" spans="18:18" s="118" customFormat="1" x14ac:dyDescent="0.2">
      <c r="R440" s="27"/>
    </row>
    <row r="441" spans="18:18" s="118" customFormat="1" x14ac:dyDescent="0.2">
      <c r="R441" s="27"/>
    </row>
    <row r="442" spans="18:18" s="118" customFormat="1" x14ac:dyDescent="0.2">
      <c r="R442" s="27"/>
    </row>
    <row r="443" spans="18:18" s="118" customFormat="1" x14ac:dyDescent="0.2">
      <c r="R443" s="27"/>
    </row>
    <row r="444" spans="18:18" s="118" customFormat="1" x14ac:dyDescent="0.2">
      <c r="R444" s="27"/>
    </row>
    <row r="445" spans="18:18" s="118" customFormat="1" x14ac:dyDescent="0.2">
      <c r="R445" s="27"/>
    </row>
    <row r="446" spans="18:18" s="118" customFormat="1" x14ac:dyDescent="0.2">
      <c r="R446" s="27"/>
    </row>
    <row r="447" spans="18:18" s="118" customFormat="1" x14ac:dyDescent="0.2">
      <c r="R447" s="27"/>
    </row>
    <row r="448" spans="18:18" s="118" customFormat="1" x14ac:dyDescent="0.2">
      <c r="R448" s="27"/>
    </row>
    <row r="449" spans="18:18" s="118" customFormat="1" x14ac:dyDescent="0.2">
      <c r="R449" s="27"/>
    </row>
    <row r="450" spans="18:18" s="118" customFormat="1" x14ac:dyDescent="0.2">
      <c r="R450" s="27"/>
    </row>
    <row r="451" spans="18:18" s="118" customFormat="1" x14ac:dyDescent="0.2">
      <c r="R451" s="27"/>
    </row>
    <row r="452" spans="18:18" s="118" customFormat="1" x14ac:dyDescent="0.2">
      <c r="R452" s="27"/>
    </row>
    <row r="453" spans="18:18" s="118" customFormat="1" x14ac:dyDescent="0.2">
      <c r="R453" s="27"/>
    </row>
    <row r="454" spans="18:18" s="118" customFormat="1" x14ac:dyDescent="0.2">
      <c r="R454" s="27"/>
    </row>
    <row r="455" spans="18:18" s="118" customFormat="1" x14ac:dyDescent="0.2">
      <c r="R455" s="27"/>
    </row>
    <row r="456" spans="18:18" s="118" customFormat="1" x14ac:dyDescent="0.2">
      <c r="R456" s="27"/>
    </row>
    <row r="457" spans="18:18" s="118" customFormat="1" x14ac:dyDescent="0.2">
      <c r="R457" s="27"/>
    </row>
    <row r="458" spans="18:18" s="118" customFormat="1" x14ac:dyDescent="0.2">
      <c r="R458" s="27"/>
    </row>
    <row r="459" spans="18:18" s="118" customFormat="1" x14ac:dyDescent="0.2">
      <c r="R459" s="27"/>
    </row>
    <row r="460" spans="18:18" s="118" customFormat="1" x14ac:dyDescent="0.2">
      <c r="R460" s="27"/>
    </row>
    <row r="461" spans="18:18" s="118" customFormat="1" x14ac:dyDescent="0.2">
      <c r="R461" s="27"/>
    </row>
    <row r="462" spans="18:18" s="118" customFormat="1" x14ac:dyDescent="0.2">
      <c r="R462" s="27"/>
    </row>
    <row r="463" spans="18:18" s="118" customFormat="1" x14ac:dyDescent="0.2">
      <c r="R463" s="27"/>
    </row>
    <row r="464" spans="18:18" s="118" customFormat="1" x14ac:dyDescent="0.2">
      <c r="R464" s="27"/>
    </row>
    <row r="465" spans="18:18" s="118" customFormat="1" x14ac:dyDescent="0.2">
      <c r="R465" s="27"/>
    </row>
    <row r="466" spans="18:18" s="118" customFormat="1" x14ac:dyDescent="0.2">
      <c r="R466" s="27"/>
    </row>
    <row r="467" spans="18:18" s="118" customFormat="1" x14ac:dyDescent="0.2">
      <c r="R467" s="27"/>
    </row>
    <row r="468" spans="18:18" s="118" customFormat="1" x14ac:dyDescent="0.2">
      <c r="R468" s="27"/>
    </row>
    <row r="469" spans="18:18" s="118" customFormat="1" x14ac:dyDescent="0.2">
      <c r="R469" s="27"/>
    </row>
    <row r="470" spans="18:18" s="118" customFormat="1" x14ac:dyDescent="0.2">
      <c r="R470" s="27"/>
    </row>
    <row r="471" spans="18:18" s="118" customFormat="1" x14ac:dyDescent="0.2">
      <c r="R471" s="27"/>
    </row>
    <row r="472" spans="18:18" s="118" customFormat="1" x14ac:dyDescent="0.2">
      <c r="R472" s="27"/>
    </row>
    <row r="473" spans="18:18" s="118" customFormat="1" x14ac:dyDescent="0.2">
      <c r="R473" s="27"/>
    </row>
    <row r="474" spans="18:18" s="118" customFormat="1" x14ac:dyDescent="0.2">
      <c r="R474" s="27"/>
    </row>
    <row r="475" spans="18:18" s="118" customFormat="1" x14ac:dyDescent="0.2">
      <c r="R475" s="27"/>
    </row>
    <row r="476" spans="18:18" s="118" customFormat="1" x14ac:dyDescent="0.2">
      <c r="R476" s="27"/>
    </row>
    <row r="477" spans="18:18" s="118" customFormat="1" x14ac:dyDescent="0.2">
      <c r="R477" s="27"/>
    </row>
    <row r="478" spans="18:18" s="118" customFormat="1" x14ac:dyDescent="0.2">
      <c r="R478" s="27"/>
    </row>
    <row r="479" spans="18:18" s="118" customFormat="1" x14ac:dyDescent="0.2">
      <c r="R479" s="27"/>
    </row>
    <row r="480" spans="18:18" s="118" customFormat="1" x14ac:dyDescent="0.2">
      <c r="R480" s="27"/>
    </row>
    <row r="481" spans="18:18" s="118" customFormat="1" x14ac:dyDescent="0.2">
      <c r="R481" s="27"/>
    </row>
    <row r="482" spans="18:18" s="118" customFormat="1" x14ac:dyDescent="0.2">
      <c r="R482" s="27"/>
    </row>
    <row r="483" spans="18:18" s="118" customFormat="1" x14ac:dyDescent="0.2">
      <c r="R483" s="27"/>
    </row>
    <row r="484" spans="18:18" s="118" customFormat="1" x14ac:dyDescent="0.2">
      <c r="R484" s="27"/>
    </row>
    <row r="485" spans="18:18" s="118" customFormat="1" x14ac:dyDescent="0.2">
      <c r="R485" s="27"/>
    </row>
    <row r="486" spans="18:18" s="118" customFormat="1" x14ac:dyDescent="0.2">
      <c r="R486" s="27"/>
    </row>
    <row r="487" spans="18:18" s="118" customFormat="1" x14ac:dyDescent="0.2">
      <c r="R487" s="27"/>
    </row>
    <row r="488" spans="18:18" s="118" customFormat="1" x14ac:dyDescent="0.2">
      <c r="R488" s="27"/>
    </row>
    <row r="489" spans="18:18" s="118" customFormat="1" x14ac:dyDescent="0.2">
      <c r="R489" s="27"/>
    </row>
    <row r="490" spans="18:18" s="118" customFormat="1" x14ac:dyDescent="0.2">
      <c r="R490" s="27"/>
    </row>
    <row r="491" spans="18:18" s="118" customFormat="1" x14ac:dyDescent="0.2">
      <c r="R491" s="27"/>
    </row>
    <row r="492" spans="18:18" s="118" customFormat="1" x14ac:dyDescent="0.2">
      <c r="R492" s="27"/>
    </row>
    <row r="493" spans="18:18" s="118" customFormat="1" x14ac:dyDescent="0.2">
      <c r="R493" s="27"/>
    </row>
    <row r="494" spans="18:18" s="118" customFormat="1" x14ac:dyDescent="0.2">
      <c r="R494" s="27"/>
    </row>
    <row r="495" spans="18:18" s="118" customFormat="1" x14ac:dyDescent="0.2">
      <c r="R495" s="27"/>
    </row>
    <row r="496" spans="18:18" s="118" customFormat="1" x14ac:dyDescent="0.2">
      <c r="R496" s="27"/>
    </row>
    <row r="497" spans="18:18" s="118" customFormat="1" x14ac:dyDescent="0.2">
      <c r="R497" s="27"/>
    </row>
    <row r="498" spans="18:18" s="118" customFormat="1" x14ac:dyDescent="0.2">
      <c r="R498" s="27"/>
    </row>
    <row r="499" spans="18:18" s="118" customFormat="1" x14ac:dyDescent="0.2">
      <c r="R499" s="27"/>
    </row>
    <row r="500" spans="18:18" s="118" customFormat="1" x14ac:dyDescent="0.2">
      <c r="R500" s="27"/>
    </row>
    <row r="501" spans="18:18" s="118" customFormat="1" x14ac:dyDescent="0.2">
      <c r="R501" s="27"/>
    </row>
    <row r="502" spans="18:18" s="118" customFormat="1" x14ac:dyDescent="0.2">
      <c r="R502" s="27"/>
    </row>
    <row r="503" spans="18:18" s="118" customFormat="1" x14ac:dyDescent="0.2">
      <c r="R503" s="27"/>
    </row>
    <row r="504" spans="18:18" s="118" customFormat="1" x14ac:dyDescent="0.2">
      <c r="R504" s="27"/>
    </row>
    <row r="505" spans="18:18" s="118" customFormat="1" x14ac:dyDescent="0.2">
      <c r="R505" s="27"/>
    </row>
    <row r="506" spans="18:18" s="118" customFormat="1" x14ac:dyDescent="0.2">
      <c r="R506" s="27"/>
    </row>
    <row r="507" spans="18:18" s="118" customFormat="1" x14ac:dyDescent="0.2">
      <c r="R507" s="27"/>
    </row>
    <row r="508" spans="18:18" s="118" customFormat="1" x14ac:dyDescent="0.2">
      <c r="R508" s="27"/>
    </row>
    <row r="509" spans="18:18" s="118" customFormat="1" x14ac:dyDescent="0.2">
      <c r="R509" s="27"/>
    </row>
    <row r="510" spans="18:18" s="118" customFormat="1" x14ac:dyDescent="0.2">
      <c r="R510" s="27"/>
    </row>
    <row r="511" spans="18:18" s="118" customFormat="1" x14ac:dyDescent="0.2">
      <c r="R511" s="27"/>
    </row>
    <row r="512" spans="18:18" s="118" customFormat="1" x14ac:dyDescent="0.2">
      <c r="R512" s="27"/>
    </row>
    <row r="513" spans="18:18" s="118" customFormat="1" x14ac:dyDescent="0.2">
      <c r="R513" s="27"/>
    </row>
    <row r="514" spans="18:18" s="118" customFormat="1" x14ac:dyDescent="0.2">
      <c r="R514" s="27"/>
    </row>
    <row r="515" spans="18:18" s="118" customFormat="1" x14ac:dyDescent="0.2">
      <c r="R515" s="27"/>
    </row>
    <row r="516" spans="18:18" s="118" customFormat="1" x14ac:dyDescent="0.2">
      <c r="R516" s="27"/>
    </row>
    <row r="517" spans="18:18" s="118" customFormat="1" x14ac:dyDescent="0.2">
      <c r="R517" s="27"/>
    </row>
    <row r="518" spans="18:18" s="118" customFormat="1" x14ac:dyDescent="0.2">
      <c r="R518" s="27"/>
    </row>
    <row r="519" spans="18:18" s="118" customFormat="1" x14ac:dyDescent="0.2">
      <c r="R519" s="27"/>
    </row>
    <row r="520" spans="18:18" s="118" customFormat="1" x14ac:dyDescent="0.2">
      <c r="R520" s="27"/>
    </row>
    <row r="521" spans="18:18" s="118" customFormat="1" x14ac:dyDescent="0.2">
      <c r="R521" s="27"/>
    </row>
    <row r="522" spans="18:18" s="118" customFormat="1" x14ac:dyDescent="0.2">
      <c r="R522" s="27"/>
    </row>
    <row r="523" spans="18:18" s="118" customFormat="1" x14ac:dyDescent="0.2">
      <c r="R523" s="27"/>
    </row>
    <row r="524" spans="18:18" s="118" customFormat="1" x14ac:dyDescent="0.2">
      <c r="R524" s="27"/>
    </row>
    <row r="525" spans="18:18" s="118" customFormat="1" x14ac:dyDescent="0.2">
      <c r="R525" s="27"/>
    </row>
    <row r="526" spans="18:18" s="118" customFormat="1" x14ac:dyDescent="0.2">
      <c r="R526" s="27"/>
    </row>
    <row r="527" spans="18:18" s="118" customFormat="1" x14ac:dyDescent="0.2">
      <c r="R527" s="27"/>
    </row>
    <row r="528" spans="18:18" s="118" customFormat="1" x14ac:dyDescent="0.2">
      <c r="R528" s="27"/>
    </row>
    <row r="529" spans="18:18" s="118" customFormat="1" x14ac:dyDescent="0.2">
      <c r="R529" s="27"/>
    </row>
    <row r="530" spans="18:18" s="118" customFormat="1" x14ac:dyDescent="0.2">
      <c r="R530" s="27"/>
    </row>
    <row r="531" spans="18:18" s="118" customFormat="1" x14ac:dyDescent="0.2">
      <c r="R531" s="27"/>
    </row>
    <row r="532" spans="18:18" s="118" customFormat="1" x14ac:dyDescent="0.2">
      <c r="R532" s="27"/>
    </row>
    <row r="533" spans="18:18" s="118" customFormat="1" x14ac:dyDescent="0.2">
      <c r="R533" s="27"/>
    </row>
    <row r="534" spans="18:18" s="118" customFormat="1" x14ac:dyDescent="0.2">
      <c r="R534" s="27"/>
    </row>
    <row r="535" spans="18:18" s="118" customFormat="1" x14ac:dyDescent="0.2">
      <c r="R535" s="27"/>
    </row>
    <row r="536" spans="18:18" s="118" customFormat="1" x14ac:dyDescent="0.2">
      <c r="R536" s="27"/>
    </row>
    <row r="537" spans="18:18" s="118" customFormat="1" x14ac:dyDescent="0.2">
      <c r="R537" s="27"/>
    </row>
    <row r="538" spans="18:18" s="118" customFormat="1" x14ac:dyDescent="0.2">
      <c r="R538" s="27"/>
    </row>
    <row r="539" spans="18:18" s="118" customFormat="1" x14ac:dyDescent="0.2">
      <c r="R539" s="27"/>
    </row>
    <row r="540" spans="18:18" s="118" customFormat="1" x14ac:dyDescent="0.2">
      <c r="R540" s="27"/>
    </row>
    <row r="541" spans="18:18" s="118" customFormat="1" x14ac:dyDescent="0.2">
      <c r="R541" s="27"/>
    </row>
    <row r="542" spans="18:18" s="118" customFormat="1" x14ac:dyDescent="0.2">
      <c r="R542" s="27"/>
    </row>
    <row r="543" spans="18:18" s="118" customFormat="1" x14ac:dyDescent="0.2">
      <c r="R543" s="27"/>
    </row>
    <row r="544" spans="18:18" s="118" customFormat="1" x14ac:dyDescent="0.2">
      <c r="R544" s="27"/>
    </row>
    <row r="545" spans="18:19" s="118" customFormat="1" x14ac:dyDescent="0.2">
      <c r="R545" s="27"/>
    </row>
    <row r="546" spans="18:19" s="118" customFormat="1" x14ac:dyDescent="0.2">
      <c r="R546" s="104"/>
      <c r="S546" s="104"/>
    </row>
    <row r="547" spans="18:19" s="118" customFormat="1" x14ac:dyDescent="0.2">
      <c r="R547" s="104"/>
      <c r="S547" s="104"/>
    </row>
    <row r="548" spans="18:19" s="118" customFormat="1" x14ac:dyDescent="0.2">
      <c r="R548" s="104"/>
      <c r="S548" s="104"/>
    </row>
    <row r="549" spans="18:19" s="118" customFormat="1" x14ac:dyDescent="0.2">
      <c r="R549" s="104"/>
      <c r="S549" s="104"/>
    </row>
    <row r="550" spans="18:19" s="118" customFormat="1" x14ac:dyDescent="0.2">
      <c r="R550" s="104"/>
      <c r="S550" s="104"/>
    </row>
    <row r="551" spans="18:19" s="118" customFormat="1" x14ac:dyDescent="0.2">
      <c r="R551" s="104"/>
      <c r="S551" s="104"/>
    </row>
    <row r="552" spans="18:19" s="118" customFormat="1" x14ac:dyDescent="0.2">
      <c r="R552" s="104"/>
      <c r="S552" s="104"/>
    </row>
    <row r="553" spans="18:19" s="118" customFormat="1" x14ac:dyDescent="0.2">
      <c r="R553" s="104"/>
      <c r="S553" s="104"/>
    </row>
    <row r="554" spans="18:19" s="118" customFormat="1" x14ac:dyDescent="0.2">
      <c r="R554" s="104"/>
      <c r="S554" s="104"/>
    </row>
    <row r="555" spans="18:19" s="118" customFormat="1" x14ac:dyDescent="0.2">
      <c r="R555" s="104"/>
      <c r="S555" s="104"/>
    </row>
    <row r="556" spans="18:19" s="118" customFormat="1" x14ac:dyDescent="0.2">
      <c r="R556" s="104"/>
      <c r="S556" s="104"/>
    </row>
    <row r="557" spans="18:19" s="118" customFormat="1" x14ac:dyDescent="0.2">
      <c r="R557" s="104"/>
      <c r="S557" s="104"/>
    </row>
    <row r="558" spans="18:19" s="118" customFormat="1" x14ac:dyDescent="0.2">
      <c r="R558" s="104"/>
      <c r="S558" s="104"/>
    </row>
    <row r="559" spans="18:19" s="118" customFormat="1" x14ac:dyDescent="0.2">
      <c r="R559" s="104"/>
      <c r="S559" s="104"/>
    </row>
    <row r="560" spans="18:19" s="118" customFormat="1" x14ac:dyDescent="0.2">
      <c r="R560" s="104"/>
      <c r="S560" s="104"/>
    </row>
    <row r="561" spans="1:30" x14ac:dyDescent="0.2">
      <c r="N561" s="118"/>
      <c r="P561" s="118"/>
      <c r="Q561" s="118"/>
      <c r="AC561" s="118"/>
      <c r="AD561" s="118"/>
    </row>
    <row r="562" spans="1:30" x14ac:dyDescent="0.2">
      <c r="N562" s="118"/>
      <c r="P562" s="118"/>
      <c r="Q562" s="118"/>
      <c r="AC562" s="118"/>
      <c r="AD562" s="118"/>
    </row>
    <row r="563" spans="1:30" x14ac:dyDescent="0.2">
      <c r="M563" s="110"/>
      <c r="N563" s="91"/>
      <c r="O563" s="110"/>
      <c r="P563" s="91"/>
      <c r="Q563" s="118"/>
      <c r="AC563" s="118"/>
      <c r="AD563" s="118"/>
    </row>
    <row r="564" spans="1:30" x14ac:dyDescent="0.2">
      <c r="A564" s="100"/>
      <c r="B564" s="100"/>
      <c r="C564" s="101"/>
      <c r="D564" s="101"/>
      <c r="E564" s="101"/>
      <c r="F564" s="101"/>
      <c r="G564" s="99"/>
      <c r="H564" s="99"/>
      <c r="I564" s="99"/>
      <c r="J564" s="102"/>
      <c r="K564" s="99"/>
      <c r="L564" s="103"/>
      <c r="M564" s="111"/>
      <c r="N564" s="115"/>
      <c r="O564" s="111"/>
      <c r="P564" s="115"/>
      <c r="Q564" s="118"/>
      <c r="AC564" s="118"/>
      <c r="AD564" s="118"/>
    </row>
    <row r="565" spans="1:30" x14ac:dyDescent="0.2">
      <c r="A565" s="105"/>
      <c r="B565" s="105"/>
      <c r="C565" s="105"/>
      <c r="D565" s="105"/>
      <c r="E565" s="105"/>
      <c r="F565" s="101"/>
      <c r="G565" s="99"/>
      <c r="H565" s="99"/>
      <c r="I565" s="99"/>
      <c r="J565" s="102"/>
      <c r="K565" s="99"/>
      <c r="L565" s="103"/>
      <c r="M565" s="111"/>
      <c r="N565" s="115"/>
      <c r="O565" s="111"/>
      <c r="P565" s="115"/>
      <c r="Q565" s="118"/>
      <c r="AC565" s="118"/>
      <c r="AD565" s="118"/>
    </row>
    <row r="566" spans="1:30" x14ac:dyDescent="0.2">
      <c r="A566" s="101"/>
      <c r="B566" s="101"/>
      <c r="C566" s="101"/>
      <c r="D566" s="101"/>
      <c r="E566" s="101"/>
      <c r="F566" s="101"/>
      <c r="G566" s="101"/>
      <c r="H566" s="101"/>
      <c r="I566" s="101"/>
      <c r="J566" s="101"/>
      <c r="K566" s="101"/>
      <c r="L566" s="101"/>
      <c r="M566" s="111"/>
      <c r="N566" s="115"/>
      <c r="O566" s="111"/>
      <c r="P566" s="115"/>
      <c r="Q566" s="118"/>
      <c r="AC566" s="118"/>
      <c r="AD566" s="118"/>
    </row>
    <row r="567" spans="1:30" x14ac:dyDescent="0.2">
      <c r="A567" s="101"/>
      <c r="B567" s="101"/>
      <c r="C567" s="101"/>
      <c r="D567" s="101"/>
      <c r="E567" s="101"/>
      <c r="F567" s="101"/>
      <c r="G567" s="101"/>
      <c r="H567" s="101"/>
      <c r="I567" s="101"/>
      <c r="J567" s="101"/>
      <c r="K567" s="101"/>
      <c r="L567" s="101"/>
      <c r="M567" s="111"/>
      <c r="N567" s="115"/>
      <c r="O567" s="111"/>
      <c r="P567" s="115"/>
      <c r="Q567" s="118"/>
      <c r="T567" s="99"/>
      <c r="U567" s="99"/>
      <c r="V567" s="102"/>
      <c r="W567" s="101"/>
      <c r="X567" s="101"/>
      <c r="Y567" s="101"/>
      <c r="Z567" s="101"/>
      <c r="AC567" s="111"/>
      <c r="AD567" s="115"/>
    </row>
    <row r="568" spans="1:30" x14ac:dyDescent="0.2">
      <c r="A568" s="99"/>
      <c r="B568" s="99"/>
      <c r="C568" s="102"/>
      <c r="D568" s="102"/>
      <c r="E568" s="102"/>
      <c r="F568" s="101"/>
      <c r="G568" s="101"/>
      <c r="H568" s="101"/>
      <c r="I568" s="101"/>
      <c r="J568" s="101"/>
      <c r="K568" s="101"/>
      <c r="L568" s="101"/>
      <c r="M568" s="101"/>
      <c r="N568" s="111"/>
      <c r="O568" s="101"/>
      <c r="P568" s="111"/>
      <c r="Q568" s="115"/>
      <c r="T568" s="101"/>
      <c r="U568" s="101"/>
      <c r="V568" s="101"/>
      <c r="W568" s="101"/>
      <c r="X568" s="101"/>
      <c r="Y568" s="101"/>
      <c r="Z568" s="101"/>
      <c r="AA568" s="101"/>
      <c r="AB568" s="101"/>
      <c r="AC568" s="111"/>
      <c r="AD568" s="115"/>
    </row>
    <row r="569" spans="1:30" x14ac:dyDescent="0.2">
      <c r="A569" s="101"/>
      <c r="B569" s="101"/>
      <c r="C569" s="101"/>
      <c r="D569" s="101"/>
      <c r="E569" s="101"/>
      <c r="F569" s="101"/>
      <c r="G569" s="101"/>
      <c r="H569" s="101"/>
      <c r="I569" s="101"/>
      <c r="J569" s="101"/>
      <c r="K569" s="101"/>
      <c r="L569" s="101"/>
      <c r="M569" s="101"/>
      <c r="N569" s="111"/>
      <c r="O569" s="101"/>
      <c r="P569" s="111"/>
      <c r="Q569" s="115"/>
      <c r="T569" s="99"/>
      <c r="U569" s="99"/>
      <c r="V569" s="440"/>
      <c r="W569" s="440"/>
      <c r="X569" s="440"/>
      <c r="Y569" s="440"/>
      <c r="Z569" s="440"/>
      <c r="AA569" s="101"/>
      <c r="AB569" s="101"/>
      <c r="AC569" s="111"/>
      <c r="AD569" s="115"/>
    </row>
    <row r="570" spans="1:30" x14ac:dyDescent="0.2">
      <c r="A570" s="99"/>
      <c r="B570" s="99"/>
      <c r="C570" s="762"/>
      <c r="D570" s="762"/>
      <c r="E570" s="762"/>
      <c r="F570" s="762"/>
      <c r="G570" s="762"/>
      <c r="H570" s="762"/>
      <c r="I570" s="762"/>
      <c r="J570" s="762"/>
      <c r="K570" s="762"/>
      <c r="L570" s="762"/>
      <c r="M570" s="762"/>
      <c r="N570" s="111"/>
      <c r="O570" s="440"/>
      <c r="P570" s="111"/>
      <c r="Q570" s="115"/>
      <c r="T570" s="101"/>
      <c r="U570" s="101"/>
      <c r="V570" s="440"/>
      <c r="W570" s="440"/>
      <c r="X570" s="440"/>
      <c r="Y570" s="440"/>
      <c r="Z570" s="440"/>
      <c r="AA570" s="440"/>
      <c r="AB570" s="440"/>
      <c r="AC570" s="111"/>
      <c r="AD570" s="115"/>
    </row>
    <row r="571" spans="1:30" x14ac:dyDescent="0.2">
      <c r="A571" s="101"/>
      <c r="B571" s="101"/>
      <c r="C571" s="762"/>
      <c r="D571" s="762"/>
      <c r="E571" s="762"/>
      <c r="F571" s="762"/>
      <c r="G571" s="762"/>
      <c r="H571" s="762"/>
      <c r="I571" s="762"/>
      <c r="J571" s="762"/>
      <c r="K571" s="762"/>
      <c r="L571" s="762"/>
      <c r="M571" s="762"/>
      <c r="N571" s="111"/>
      <c r="O571" s="440"/>
      <c r="P571" s="111"/>
      <c r="Q571" s="115"/>
      <c r="T571" s="101"/>
      <c r="U571" s="101"/>
      <c r="V571" s="440"/>
      <c r="W571" s="440"/>
      <c r="X571" s="440"/>
      <c r="Y571" s="440"/>
      <c r="Z571" s="440"/>
      <c r="AA571" s="440"/>
      <c r="AB571" s="440"/>
      <c r="AC571" s="111"/>
      <c r="AD571" s="115"/>
    </row>
    <row r="572" spans="1:30" x14ac:dyDescent="0.2">
      <c r="A572" s="101"/>
      <c r="B572" s="101"/>
      <c r="C572" s="762"/>
      <c r="D572" s="762"/>
      <c r="E572" s="762"/>
      <c r="F572" s="762"/>
      <c r="G572" s="762"/>
      <c r="H572" s="762"/>
      <c r="I572" s="762"/>
      <c r="J572" s="762"/>
      <c r="K572" s="762"/>
      <c r="L572" s="762"/>
      <c r="M572" s="762"/>
      <c r="N572" s="111"/>
      <c r="O572" s="440"/>
      <c r="P572" s="111"/>
      <c r="Q572" s="115"/>
      <c r="T572" s="101"/>
      <c r="U572" s="101"/>
      <c r="V572" s="440"/>
      <c r="W572" s="440"/>
      <c r="X572" s="440"/>
      <c r="Y572" s="440"/>
      <c r="Z572" s="440"/>
      <c r="AA572" s="440"/>
      <c r="AB572" s="440"/>
      <c r="AC572" s="111"/>
      <c r="AD572" s="115"/>
    </row>
    <row r="573" spans="1:30" x14ac:dyDescent="0.2">
      <c r="A573" s="101"/>
      <c r="B573" s="101"/>
      <c r="C573" s="762"/>
      <c r="D573" s="762"/>
      <c r="E573" s="762"/>
      <c r="F573" s="762"/>
      <c r="G573" s="762"/>
      <c r="H573" s="762"/>
      <c r="I573" s="762"/>
      <c r="J573" s="762"/>
      <c r="K573" s="762"/>
      <c r="L573" s="762"/>
      <c r="M573" s="762"/>
      <c r="N573" s="111"/>
      <c r="O573" s="440"/>
      <c r="P573" s="111"/>
      <c r="Q573" s="115"/>
      <c r="T573" s="101"/>
      <c r="U573" s="101"/>
      <c r="V573" s="101"/>
      <c r="W573" s="101"/>
      <c r="X573" s="101"/>
      <c r="Y573" s="101"/>
      <c r="Z573" s="101"/>
      <c r="AA573" s="440"/>
      <c r="AB573" s="440"/>
      <c r="AC573" s="111"/>
      <c r="AD573" s="115"/>
    </row>
    <row r="574" spans="1:30" x14ac:dyDescent="0.2">
      <c r="A574" s="101"/>
      <c r="B574" s="101"/>
      <c r="C574" s="101"/>
      <c r="D574" s="101"/>
      <c r="E574" s="101"/>
      <c r="F574" s="101"/>
      <c r="G574" s="101"/>
      <c r="H574" s="101"/>
      <c r="I574" s="101"/>
      <c r="J574" s="101"/>
      <c r="K574" s="101"/>
      <c r="L574" s="101"/>
      <c r="M574" s="101"/>
      <c r="N574" s="111"/>
      <c r="O574" s="101"/>
      <c r="P574" s="111"/>
      <c r="Q574" s="115"/>
      <c r="T574" s="101"/>
      <c r="U574" s="101"/>
      <c r="V574" s="106"/>
      <c r="W574" s="106"/>
      <c r="X574" s="106"/>
      <c r="Y574" s="106"/>
      <c r="Z574" s="106"/>
      <c r="AA574" s="101"/>
      <c r="AB574" s="101"/>
      <c r="AC574" s="112"/>
      <c r="AD574" s="116"/>
    </row>
    <row r="575" spans="1:30" x14ac:dyDescent="0.2">
      <c r="A575" s="101"/>
      <c r="B575" s="101"/>
      <c r="C575" s="106"/>
      <c r="D575" s="106"/>
      <c r="E575" s="106"/>
      <c r="F575" s="106"/>
      <c r="G575" s="106"/>
      <c r="H575" s="106"/>
      <c r="I575" s="106"/>
      <c r="J575" s="106"/>
      <c r="K575" s="106"/>
      <c r="L575" s="106"/>
      <c r="M575" s="106"/>
      <c r="N575" s="112"/>
      <c r="O575" s="106"/>
      <c r="P575" s="112"/>
      <c r="Q575" s="116"/>
      <c r="T575" s="107"/>
      <c r="U575" s="107"/>
      <c r="V575" s="108"/>
      <c r="W575" s="108"/>
      <c r="X575" s="108"/>
      <c r="Y575" s="108"/>
      <c r="Z575" s="108"/>
      <c r="AA575" s="106"/>
      <c r="AB575" s="106"/>
      <c r="AC575" s="113"/>
      <c r="AD575" s="117"/>
    </row>
    <row r="576" spans="1:30" x14ac:dyDescent="0.2">
      <c r="A576" s="107"/>
      <c r="B576" s="107"/>
      <c r="C576" s="108"/>
      <c r="D576" s="108"/>
      <c r="E576" s="108"/>
      <c r="F576" s="108"/>
      <c r="G576" s="108"/>
      <c r="H576" s="108"/>
      <c r="I576" s="108"/>
      <c r="J576" s="108"/>
      <c r="K576" s="108"/>
      <c r="L576" s="108"/>
      <c r="M576" s="108"/>
      <c r="N576" s="113"/>
      <c r="O576" s="108"/>
      <c r="P576" s="113"/>
      <c r="Q576" s="117"/>
      <c r="T576" s="107"/>
      <c r="U576" s="107"/>
      <c r="V576" s="108"/>
      <c r="W576" s="108"/>
      <c r="X576" s="108"/>
      <c r="Y576" s="108"/>
      <c r="Z576" s="108"/>
      <c r="AA576" s="108"/>
      <c r="AB576" s="108"/>
      <c r="AC576" s="113"/>
      <c r="AD576" s="117"/>
    </row>
    <row r="577" spans="1:30" x14ac:dyDescent="0.2">
      <c r="A577" s="107"/>
      <c r="B577" s="107"/>
      <c r="C577" s="108"/>
      <c r="D577" s="108"/>
      <c r="E577" s="108"/>
      <c r="F577" s="108"/>
      <c r="G577" s="108"/>
      <c r="H577" s="108"/>
      <c r="I577" s="108"/>
      <c r="J577" s="108"/>
      <c r="K577" s="108"/>
      <c r="L577" s="108"/>
      <c r="M577" s="108"/>
      <c r="N577" s="113"/>
      <c r="O577" s="108"/>
      <c r="P577" s="113"/>
      <c r="Q577" s="117"/>
      <c r="T577" s="107"/>
      <c r="U577" s="107"/>
      <c r="V577" s="108"/>
      <c r="W577" s="108"/>
      <c r="X577" s="108"/>
      <c r="Y577" s="108"/>
      <c r="Z577" s="108"/>
      <c r="AA577" s="108"/>
      <c r="AB577" s="108"/>
      <c r="AC577" s="113"/>
      <c r="AD577" s="117"/>
    </row>
    <row r="578" spans="1:30" x14ac:dyDescent="0.2">
      <c r="A578" s="107"/>
      <c r="B578" s="107"/>
      <c r="C578" s="108"/>
      <c r="D578" s="108"/>
      <c r="E578" s="108"/>
      <c r="F578" s="108"/>
      <c r="G578" s="108"/>
      <c r="H578" s="108"/>
      <c r="I578" s="108"/>
      <c r="J578" s="108"/>
      <c r="K578" s="108"/>
      <c r="L578" s="108"/>
      <c r="M578" s="108"/>
      <c r="N578" s="113"/>
      <c r="O578" s="108"/>
      <c r="P578" s="113"/>
      <c r="Q578" s="117"/>
      <c r="T578" s="107"/>
      <c r="U578" s="107"/>
      <c r="V578" s="108"/>
      <c r="W578" s="108"/>
      <c r="X578" s="108"/>
      <c r="Y578" s="108"/>
      <c r="Z578" s="108"/>
      <c r="AA578" s="108"/>
      <c r="AB578" s="108"/>
      <c r="AC578" s="113"/>
      <c r="AD578" s="117"/>
    </row>
    <row r="579" spans="1:30" x14ac:dyDescent="0.2">
      <c r="A579" s="107"/>
      <c r="B579" s="107"/>
      <c r="C579" s="108"/>
      <c r="D579" s="108"/>
      <c r="E579" s="108"/>
      <c r="F579" s="108"/>
      <c r="G579" s="108"/>
      <c r="H579" s="108"/>
      <c r="I579" s="108"/>
      <c r="J579" s="108"/>
      <c r="K579" s="108"/>
      <c r="L579" s="108"/>
      <c r="M579" s="108"/>
      <c r="N579" s="113"/>
      <c r="O579" s="108"/>
      <c r="P579" s="113"/>
      <c r="Q579" s="117"/>
      <c r="T579" s="107"/>
      <c r="U579" s="107"/>
      <c r="V579" s="108"/>
      <c r="W579" s="108"/>
      <c r="X579" s="108"/>
      <c r="Y579" s="108"/>
      <c r="Z579" s="108"/>
      <c r="AA579" s="108"/>
      <c r="AB579" s="108"/>
      <c r="AC579" s="113"/>
      <c r="AD579" s="117"/>
    </row>
    <row r="580" spans="1:30" x14ac:dyDescent="0.2">
      <c r="A580" s="107"/>
      <c r="B580" s="107"/>
      <c r="C580" s="108"/>
      <c r="D580" s="108"/>
      <c r="E580" s="108"/>
      <c r="F580" s="108"/>
      <c r="G580" s="108"/>
      <c r="H580" s="108"/>
      <c r="I580" s="108"/>
      <c r="J580" s="108"/>
      <c r="K580" s="108"/>
      <c r="L580" s="108"/>
      <c r="M580" s="108"/>
      <c r="N580" s="113"/>
      <c r="O580" s="108"/>
      <c r="P580" s="113"/>
      <c r="Q580" s="117"/>
      <c r="T580" s="107"/>
      <c r="U580" s="107"/>
      <c r="V580" s="108"/>
      <c r="W580" s="108"/>
      <c r="X580" s="108"/>
      <c r="Y580" s="108"/>
      <c r="Z580" s="108"/>
      <c r="AA580" s="108"/>
      <c r="AB580" s="108"/>
      <c r="AC580" s="113"/>
      <c r="AD580" s="117"/>
    </row>
    <row r="581" spans="1:30" x14ac:dyDescent="0.2">
      <c r="A581" s="107"/>
      <c r="B581" s="107"/>
      <c r="C581" s="108"/>
      <c r="D581" s="108"/>
      <c r="E581" s="108"/>
      <c r="F581" s="108"/>
      <c r="G581" s="108"/>
      <c r="H581" s="108"/>
      <c r="I581" s="108"/>
      <c r="J581" s="108"/>
      <c r="K581" s="108"/>
      <c r="L581" s="108"/>
      <c r="M581" s="108"/>
      <c r="N581" s="113"/>
      <c r="O581" s="108"/>
      <c r="P581" s="113"/>
      <c r="Q581" s="117"/>
      <c r="T581" s="107"/>
      <c r="U581" s="107"/>
      <c r="V581" s="108"/>
      <c r="W581" s="108"/>
      <c r="X581" s="108"/>
      <c r="Y581" s="108"/>
      <c r="Z581" s="108"/>
      <c r="AA581" s="108"/>
      <c r="AB581" s="108"/>
      <c r="AC581" s="113"/>
      <c r="AD581" s="117"/>
    </row>
    <row r="582" spans="1:30" x14ac:dyDescent="0.2">
      <c r="A582" s="107"/>
      <c r="B582" s="107"/>
      <c r="C582" s="108"/>
      <c r="D582" s="108"/>
      <c r="E582" s="108"/>
      <c r="F582" s="108"/>
      <c r="G582" s="108"/>
      <c r="H582" s="108"/>
      <c r="I582" s="108"/>
      <c r="J582" s="108"/>
      <c r="K582" s="108"/>
      <c r="L582" s="108"/>
      <c r="M582" s="108"/>
      <c r="N582" s="113"/>
      <c r="O582" s="108"/>
      <c r="P582" s="113"/>
      <c r="Q582" s="117"/>
      <c r="AA582" s="108"/>
      <c r="AB582" s="108"/>
    </row>
  </sheetData>
  <mergeCells count="108">
    <mergeCell ref="M1:P1"/>
    <mergeCell ref="AE1:AH1"/>
    <mergeCell ref="A2:C4"/>
    <mergeCell ref="K2:K8"/>
    <mergeCell ref="L2:L8"/>
    <mergeCell ref="S2:U4"/>
    <mergeCell ref="AC2:AC8"/>
    <mergeCell ref="AD2:AD8"/>
    <mergeCell ref="D14:Q14"/>
    <mergeCell ref="V14:AI14"/>
    <mergeCell ref="D15:Q15"/>
    <mergeCell ref="V15:AI15"/>
    <mergeCell ref="A17:B18"/>
    <mergeCell ref="C17:F17"/>
    <mergeCell ref="G17:J17"/>
    <mergeCell ref="K17:L17"/>
    <mergeCell ref="M17:N17"/>
    <mergeCell ref="O17:P17"/>
    <mergeCell ref="A10:B15"/>
    <mergeCell ref="C10:Q10"/>
    <mergeCell ref="S10:T15"/>
    <mergeCell ref="U10:AI10"/>
    <mergeCell ref="D11:Q11"/>
    <mergeCell ref="V11:AI11"/>
    <mergeCell ref="D12:Q12"/>
    <mergeCell ref="V12:AI12"/>
    <mergeCell ref="D13:Q13"/>
    <mergeCell ref="V13:AI13"/>
    <mergeCell ref="A25:A27"/>
    <mergeCell ref="S25:S27"/>
    <mergeCell ref="A28:A30"/>
    <mergeCell ref="S28:S30"/>
    <mergeCell ref="A31:A33"/>
    <mergeCell ref="S31:S33"/>
    <mergeCell ref="AG17:AH17"/>
    <mergeCell ref="AI17:AI18"/>
    <mergeCell ref="A19:A21"/>
    <mergeCell ref="S19:S21"/>
    <mergeCell ref="A22:A24"/>
    <mergeCell ref="S22:S24"/>
    <mergeCell ref="Q17:Q18"/>
    <mergeCell ref="S17:T18"/>
    <mergeCell ref="U17:X17"/>
    <mergeCell ref="Y17:AB17"/>
    <mergeCell ref="AC17:AD17"/>
    <mergeCell ref="AE17:AF17"/>
    <mergeCell ref="M42:P42"/>
    <mergeCell ref="AE42:AH42"/>
    <mergeCell ref="A43:C45"/>
    <mergeCell ref="K43:K49"/>
    <mergeCell ref="L43:L49"/>
    <mergeCell ref="S43:U45"/>
    <mergeCell ref="AC43:AC49"/>
    <mergeCell ref="AD43:AD49"/>
    <mergeCell ref="A34:A36"/>
    <mergeCell ref="S34:S36"/>
    <mergeCell ref="A37:A39"/>
    <mergeCell ref="S37:S39"/>
    <mergeCell ref="A40:B40"/>
    <mergeCell ref="S40:T40"/>
    <mergeCell ref="D55:Q55"/>
    <mergeCell ref="V55:AI55"/>
    <mergeCell ref="D56:Q56"/>
    <mergeCell ref="V56:AI56"/>
    <mergeCell ref="A58:B59"/>
    <mergeCell ref="C58:F58"/>
    <mergeCell ref="G58:J58"/>
    <mergeCell ref="K58:L58"/>
    <mergeCell ref="M58:N58"/>
    <mergeCell ref="O58:P58"/>
    <mergeCell ref="A51:B56"/>
    <mergeCell ref="C51:Q51"/>
    <mergeCell ref="S51:T56"/>
    <mergeCell ref="U51:AI51"/>
    <mergeCell ref="D52:Q52"/>
    <mergeCell ref="V52:AI52"/>
    <mergeCell ref="D53:Q53"/>
    <mergeCell ref="V53:AI53"/>
    <mergeCell ref="D54:Q54"/>
    <mergeCell ref="V54:AI54"/>
    <mergeCell ref="A66:A68"/>
    <mergeCell ref="S66:S68"/>
    <mergeCell ref="A69:A71"/>
    <mergeCell ref="S69:S71"/>
    <mergeCell ref="A72:A74"/>
    <mergeCell ref="S72:S74"/>
    <mergeCell ref="AG58:AH58"/>
    <mergeCell ref="AI58:AI59"/>
    <mergeCell ref="A60:A62"/>
    <mergeCell ref="S60:S62"/>
    <mergeCell ref="A63:A65"/>
    <mergeCell ref="S63:S65"/>
    <mergeCell ref="Q58:Q59"/>
    <mergeCell ref="S58:T59"/>
    <mergeCell ref="U58:X58"/>
    <mergeCell ref="Y58:AB58"/>
    <mergeCell ref="AC58:AD58"/>
    <mergeCell ref="AE58:AF58"/>
    <mergeCell ref="C570:M570"/>
    <mergeCell ref="C571:M571"/>
    <mergeCell ref="C572:M572"/>
    <mergeCell ref="C573:M573"/>
    <mergeCell ref="A75:A77"/>
    <mergeCell ref="S75:S77"/>
    <mergeCell ref="A78:A80"/>
    <mergeCell ref="S78:S80"/>
    <mergeCell ref="A81:B81"/>
    <mergeCell ref="S81:T81"/>
  </mergeCells>
  <conditionalFormatting sqref="AD2">
    <cfRule type="cellIs" dxfId="693" priority="122" operator="notEqual">
      <formula>0</formula>
    </cfRule>
  </conditionalFormatting>
  <conditionalFormatting sqref="L2">
    <cfRule type="cellIs" dxfId="692" priority="125" operator="notEqual">
      <formula>0</formula>
    </cfRule>
  </conditionalFormatting>
  <conditionalFormatting sqref="F3">
    <cfRule type="cellIs" dxfId="691" priority="124" operator="notEqual">
      <formula>IF(OR(COUNT(C19:C21)&lt;&gt;0,COUNT(G19:G21)&lt;&gt;0),1,0)+IF(OR(COUNT(C22:C24)&lt;&gt;0,COUNT(G22:G24)&lt;&gt;0),1,0)+IF(OR(COUNT(C25:C27)&lt;&gt;0,COUNT(G25:G27)&lt;&gt;0),1,0)+IF(OR(COUNT(C28:C30)&lt;&gt;0,COUNT(G28:G30)&lt;&gt;0),1,0)+IF(OR(COUNT(C31:C33)&lt;&gt;0,COUNT(G31:G33)&lt;&gt;0),1,0)+IF(OR(COUNT(C34:C36)&lt;&gt;0,COUNT(G34:G36)&lt;&gt;0),1,0)+IF(OR(COUNT(C37:C39)&lt;&gt;0,COUNT(G37:G39)&lt;&gt;0),1,0)</formula>
    </cfRule>
  </conditionalFormatting>
  <conditionalFormatting sqref="X3">
    <cfRule type="cellIs" dxfId="690" priority="123" operator="notEqual">
      <formula>IF(OR(COUNT(U19:U21)&lt;&gt;0,COUNT(Y19:Y21)&lt;&gt;0),1,0)+IF(OR(COUNT(U22:U24)&lt;&gt;0,COUNT(Y22:Y24)&lt;&gt;0),1,0)+IF(OR(COUNT(U25:U27)&lt;&gt;0,COUNT(Y25:Y27)&lt;&gt;0),1,0)+IF(OR(COUNT(U28:U30)&lt;&gt;0,COUNT(Y28:Y30)&lt;&gt;0),1,0)+IF(OR(COUNT(U31:U33)&lt;&gt;0,COUNT(Y31:Y33)&lt;&gt;0),1,0)+IF(OR(COUNT(U34:U36)&lt;&gt;0,COUNT(Y34:Y36)&lt;&gt;0),1,0)+IF(OR(COUNT(U37:U39)&lt;&gt;0,COUNT(Y37:Y39)&lt;&gt;0),1,0)</formula>
    </cfRule>
  </conditionalFormatting>
  <conditionalFormatting sqref="C40">
    <cfRule type="cellIs" dxfId="689" priority="99" operator="between">
      <formula>0.9*SUM($C$19:$C$39)</formula>
      <formula>1.1*SUM($C$19:$C$39)</formula>
    </cfRule>
  </conditionalFormatting>
  <conditionalFormatting sqref="K40">
    <cfRule type="cellIs" dxfId="688" priority="98" operator="between">
      <formula>0.9*SUM(K19:K39)</formula>
      <formula>1.1*SUM(K19:K39)</formula>
    </cfRule>
  </conditionalFormatting>
  <conditionalFormatting sqref="M40">
    <cfRule type="cellIs" dxfId="687" priority="97" operator="between">
      <formula>0.9*SUM(M19:M39)</formula>
      <formula>1.1*SUM(M19:M39)</formula>
    </cfRule>
  </conditionalFormatting>
  <conditionalFormatting sqref="O40">
    <cfRule type="cellIs" dxfId="686" priority="96" operator="between">
      <formula>0.9*SUM(O19:O39)</formula>
      <formula>1.1*SUM(O19:O39)</formula>
    </cfRule>
  </conditionalFormatting>
  <conditionalFormatting sqref="I40">
    <cfRule type="cellIs" dxfId="685" priority="95" operator="between">
      <formula>0.9*$G$40</formula>
      <formula>1.1*$G$40</formula>
    </cfRule>
  </conditionalFormatting>
  <conditionalFormatting sqref="L40">
    <cfRule type="cellIs" dxfId="684" priority="94" operator="between">
      <formula>0.9*$K$40</formula>
      <formula>1.1*$K$40</formula>
    </cfRule>
  </conditionalFormatting>
  <conditionalFormatting sqref="N40">
    <cfRule type="cellIs" dxfId="683" priority="93" operator="between">
      <formula>0.9*$M$40</formula>
      <formula>1.1*$M$40</formula>
    </cfRule>
  </conditionalFormatting>
  <conditionalFormatting sqref="P40">
    <cfRule type="cellIs" dxfId="682" priority="92" operator="between">
      <formula>0.9*$O$40</formula>
      <formula>1.1*$O$40</formula>
    </cfRule>
  </conditionalFormatting>
  <conditionalFormatting sqref="U40">
    <cfRule type="cellIs" dxfId="681" priority="91" operator="between">
      <formula>0.9*SUM(U19:U39)</formula>
      <formula>1.1*SUM(U19:U39)</formula>
    </cfRule>
  </conditionalFormatting>
  <conditionalFormatting sqref="Y40">
    <cfRule type="cellIs" dxfId="680" priority="90" operator="between">
      <formula>0.9*SUM(Y19:Y39)</formula>
      <formula>1.1*SUM(U19:Y39)</formula>
    </cfRule>
  </conditionalFormatting>
  <conditionalFormatting sqref="AC40">
    <cfRule type="cellIs" dxfId="679" priority="89" operator="between">
      <formula>0.9*SUM(AC19:AC39)</formula>
      <formula>1.1*SUM(AC19:AC39)</formula>
    </cfRule>
  </conditionalFormatting>
  <conditionalFormatting sqref="AE40">
    <cfRule type="cellIs" dxfId="678" priority="88" operator="between">
      <formula>0.9*SUM(AE19:AE39)</formula>
      <formula>1.1*SUM(AE19:AE39)</formula>
    </cfRule>
  </conditionalFormatting>
  <conditionalFormatting sqref="AG40">
    <cfRule type="cellIs" dxfId="677" priority="87" operator="between">
      <formula>0.9*SUM(AG19:AG39)</formula>
      <formula>1.1*SUM(AG19:AG39)</formula>
    </cfRule>
  </conditionalFormatting>
  <conditionalFormatting sqref="W40">
    <cfRule type="cellIs" dxfId="676" priority="86" operator="between">
      <formula>0.9*$U$40</formula>
      <formula>1.1*$U$40</formula>
    </cfRule>
  </conditionalFormatting>
  <conditionalFormatting sqref="AA40">
    <cfRule type="cellIs" dxfId="675" priority="85" operator="between">
      <formula>0.9*$Y$40</formula>
      <formula>1.1*$Y$40</formula>
    </cfRule>
  </conditionalFormatting>
  <conditionalFormatting sqref="AD40">
    <cfRule type="cellIs" dxfId="674" priority="84" operator="between">
      <formula>0.9*$AC$40</formula>
      <formula>1.1*$AC$40</formula>
    </cfRule>
  </conditionalFormatting>
  <conditionalFormatting sqref="AF40">
    <cfRule type="cellIs" dxfId="673" priority="83" operator="between">
      <formula>0.9*$AE$40</formula>
      <formula>1.1*$AE$40</formula>
    </cfRule>
  </conditionalFormatting>
  <conditionalFormatting sqref="AH40">
    <cfRule type="cellIs" dxfId="672" priority="82" operator="between">
      <formula>0.9*$AG$40</formula>
      <formula>1.1*$AG$40</formula>
    </cfRule>
  </conditionalFormatting>
  <conditionalFormatting sqref="G40">
    <cfRule type="cellIs" dxfId="671" priority="81" operator="between">
      <formula>0.9*SUM($G$19:$G$39)</formula>
      <formula>1.1*SUM($G$19:$G$39)</formula>
    </cfRule>
  </conditionalFormatting>
  <conditionalFormatting sqref="E40">
    <cfRule type="cellIs" dxfId="670" priority="80" operator="between">
      <formula>0.9*$C$40</formula>
      <formula>1.1*$C$40</formula>
    </cfRule>
  </conditionalFormatting>
  <conditionalFormatting sqref="C81">
    <cfRule type="cellIs" dxfId="669" priority="79" operator="between">
      <formula>0.9*SUM(C60:C80)</formula>
      <formula>1.1*SUM(C60:C80)</formula>
    </cfRule>
  </conditionalFormatting>
  <conditionalFormatting sqref="G81">
    <cfRule type="cellIs" dxfId="668" priority="78" operator="between">
      <formula>0.9*SUM(G60:G80)</formula>
      <formula>1.1*SUM(G60:G80)</formula>
    </cfRule>
  </conditionalFormatting>
  <conditionalFormatting sqref="K81">
    <cfRule type="cellIs" dxfId="667" priority="77" operator="between">
      <formula>0.9*SUM(K60:K80)</formula>
      <formula>1.1*SUM(K60:K80)</formula>
    </cfRule>
  </conditionalFormatting>
  <conditionalFormatting sqref="M81">
    <cfRule type="cellIs" dxfId="666" priority="76" operator="between">
      <formula>0.9*SUM(M60:M80)</formula>
      <formula>1.1*SUM(M60:M80)</formula>
    </cfRule>
  </conditionalFormatting>
  <conditionalFormatting sqref="O81">
    <cfRule type="cellIs" dxfId="665" priority="75" operator="between">
      <formula>0.9*SUM(O60:O80)</formula>
      <formula>1.1*SUM(O60:O80)</formula>
    </cfRule>
  </conditionalFormatting>
  <conditionalFormatting sqref="E81">
    <cfRule type="cellIs" dxfId="664" priority="74" operator="between">
      <formula>0.9*$C$81</formula>
      <formula>1.1*$C$81</formula>
    </cfRule>
  </conditionalFormatting>
  <conditionalFormatting sqref="I81">
    <cfRule type="cellIs" dxfId="663" priority="73" operator="between">
      <formula>0.9*$G$81</formula>
      <formula>1.1*$G$81</formula>
    </cfRule>
  </conditionalFormatting>
  <conditionalFormatting sqref="L81">
    <cfRule type="cellIs" dxfId="662" priority="72" operator="between">
      <formula>0.9*$K$81</formula>
      <formula>1.1*$K$81</formula>
    </cfRule>
  </conditionalFormatting>
  <conditionalFormatting sqref="N81">
    <cfRule type="cellIs" dxfId="661" priority="71" operator="between">
      <formula>0.9*$M$81</formula>
      <formula>1.1*$M$81</formula>
    </cfRule>
  </conditionalFormatting>
  <conditionalFormatting sqref="P81">
    <cfRule type="cellIs" dxfId="660" priority="70" operator="between">
      <formula>0.9*$O$81</formula>
      <formula>1.1*$O$81</formula>
    </cfRule>
  </conditionalFormatting>
  <conditionalFormatting sqref="U81">
    <cfRule type="cellIs" dxfId="659" priority="69" operator="between">
      <formula>0.9*SUM(U60:U80)</formula>
      <formula>1.1*SUM(U60:U80)</formula>
    </cfRule>
  </conditionalFormatting>
  <conditionalFormatting sqref="Y81">
    <cfRule type="cellIs" dxfId="658" priority="68" operator="between">
      <formula>0.9*SUM(Y60:Y80)</formula>
      <formula>1.1*SUM(Y60:Y80)</formula>
    </cfRule>
  </conditionalFormatting>
  <conditionalFormatting sqref="AC81">
    <cfRule type="cellIs" dxfId="657" priority="67" operator="between">
      <formula>0.9*SUM(AC60:AC80)</formula>
      <formula>1.1*SUM(AC60:AC80)</formula>
    </cfRule>
  </conditionalFormatting>
  <conditionalFormatting sqref="AE81">
    <cfRule type="cellIs" dxfId="656" priority="66" operator="between">
      <formula>0.9*SUM(AE60:AE80)</formula>
      <formula>1.1*SUM(AE60:AE80)</formula>
    </cfRule>
  </conditionalFormatting>
  <conditionalFormatting sqref="AG81">
    <cfRule type="cellIs" dxfId="655" priority="65" operator="between">
      <formula>0.9*SUM(AG60:AG80)</formula>
      <formula>1.1*SUM(AG60:AG80)</formula>
    </cfRule>
  </conditionalFormatting>
  <conditionalFormatting sqref="W81">
    <cfRule type="cellIs" dxfId="654" priority="64" operator="between">
      <formula>0.9*$U$81</formula>
      <formula>1.1*$U$81</formula>
    </cfRule>
  </conditionalFormatting>
  <conditionalFormatting sqref="AA81">
    <cfRule type="cellIs" dxfId="653" priority="63" operator="between">
      <formula>0.9*$Y$81</formula>
      <formula>1.1*$Y$81</formula>
    </cfRule>
  </conditionalFormatting>
  <conditionalFormatting sqref="AD81">
    <cfRule type="cellIs" dxfId="652" priority="62" operator="between">
      <formula>0.9*$AC$81</formula>
      <formula>1.1*$AC$81</formula>
    </cfRule>
  </conditionalFormatting>
  <conditionalFormatting sqref="AF81">
    <cfRule type="cellIs" dxfId="651" priority="61" operator="between">
      <formula>0.9*$AE$81</formula>
      <formula>1.1*$AE$81</formula>
    </cfRule>
  </conditionalFormatting>
  <conditionalFormatting sqref="AH81">
    <cfRule type="cellIs" dxfId="650" priority="60" operator="between">
      <formula>0.9*$AG$81</formula>
      <formula>1.1*$AG$81</formula>
    </cfRule>
  </conditionalFormatting>
  <conditionalFormatting sqref="X5">
    <cfRule type="cellIs" dxfId="649" priority="57" operator="notEqual">
      <formula>COUNT($AC$19:$AC$39)</formula>
    </cfRule>
  </conditionalFormatting>
  <conditionalFormatting sqref="F5">
    <cfRule type="cellIs" dxfId="648" priority="56" operator="notEqual">
      <formula>COUNT($K$19:$K$39)</formula>
    </cfRule>
  </conditionalFormatting>
  <conditionalFormatting sqref="F44">
    <cfRule type="cellIs" dxfId="647" priority="49" operator="notEqual">
      <formula>IF(OR(COUNT(C60:C62)&lt;&gt;0,COUNT(G60:G62)&lt;&gt;0),1,0)+IF(OR(COUNT(C63:C65)&lt;&gt;0,COUNT(G63:G65)&lt;&gt;0),1,0)+IF(OR(COUNT(C66:C68)&lt;&gt;0,COUNT(G66:G68)&lt;&gt;0),1,0)+IF(OR(COUNT(C69:C71)&lt;&gt;0,COUNT(G69:G71)&lt;&gt;0),1,0)+IF(OR(COUNT(C72:C74)&lt;&gt;0,COUNT(G72:G74)&lt;&gt;0),1,0)+IF(OR(COUNT(C75:C77)&lt;&gt;0,COUNT(G75:G77)&lt;&gt;0),1,0)+IF(OR(COUNT(C78:C80)&lt;&gt;0,COUNT(G78:G80)&lt;&gt;0),1,0)</formula>
    </cfRule>
  </conditionalFormatting>
  <conditionalFormatting sqref="X44">
    <cfRule type="cellIs" dxfId="646" priority="48" operator="notEqual">
      <formula>IF(OR(COUNT(U60:U62)&lt;&gt;0,COUNT(Y60:Y62)&lt;&gt;0),1,0)+IF(OR(COUNT(U63:U65)&lt;&gt;0,COUNT(Y63:Y65)&lt;&gt;0),1,0)+IF(OR(COUNT(U66:U68)&lt;&gt;0,COUNT(Y66:Y68)&lt;&gt;0),1,0)+IF(OR(COUNT(U69:U71)&lt;&gt;0,COUNT(Y69:Y71)&lt;&gt;0),1,0)+IF(OR(COUNT(U72:U74)&lt;&gt;0,COUNT(Y72:Y74)&lt;&gt;0),1,0)+IF(OR(COUNT(U75:U77)&lt;&gt;0,COUNT(Y75:Y77)&lt;&gt;0),1,0)+IF(OR(COUNT(U78:U80)&lt;&gt;0,COUNT(Y78:Y80)&lt;&gt;0),1,0)</formula>
    </cfRule>
  </conditionalFormatting>
  <conditionalFormatting sqref="AD43">
    <cfRule type="cellIs" dxfId="645" priority="46" operator="notEqual">
      <formula>0</formula>
    </cfRule>
  </conditionalFormatting>
  <conditionalFormatting sqref="L43">
    <cfRule type="cellIs" dxfId="644" priority="47" operator="notEqual">
      <formula>0</formula>
    </cfRule>
  </conditionalFormatting>
  <conditionalFormatting sqref="X46">
    <cfRule type="cellIs" dxfId="643" priority="45" operator="notEqual">
      <formula>COUNT($AC$60:$AC$80)</formula>
    </cfRule>
  </conditionalFormatting>
  <conditionalFormatting sqref="F46">
    <cfRule type="cellIs" dxfId="642" priority="44" operator="notEqual">
      <formula>COUNT($K$60:$K$80)</formula>
    </cfRule>
  </conditionalFormatting>
  <dataValidations count="3">
    <dataValidation type="decimal" allowBlank="1" showInputMessage="1" showErrorMessage="1" error="Must be blank or values between 0 an 100 inclusice." sqref="Q19:Q39 AI19:AI39 Q60:Q80 AI60:AI80" xr:uid="{676ACB68-05DA-4B83-9D19-8185F2D63010}">
      <formula1>0</formula1>
      <formula2>100</formula2>
    </dataValidation>
    <dataValidation type="whole" errorStyle="warning" allowBlank="1" showInputMessage="1" showErrorMessage="1" promptTitle="Integers" prompt="Must be an integer between 1 and 52 inclusive." sqref="W2 E2 E43 W43" xr:uid="{B6C7380C-C583-4864-85B3-B154EA68F8BA}">
      <formula1>1</formula1>
      <formula2>52</formula2>
    </dataValidation>
    <dataValidation type="list" allowBlank="1" showInputMessage="1" showErrorMessage="1" promptTitle="Phases" sqref="A100:B103 A93:B94 A97:B97" xr:uid="{53CC7E0F-459B-4FA2-8725-E4CDA7C3D018}">
      <formula1>$A$89:$A$103</formula1>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32" operator="containsText" id="{234F7C17-14D3-4074-8FBF-8AA379EA205A}">
            <xm:f>NOT(ISERROR(SEARCH($BH$7,E4)))</xm:f>
            <xm:f>$BH$7</xm:f>
            <x14:dxf>
              <fill>
                <patternFill>
                  <bgColor rgb="FF00B050"/>
                </patternFill>
              </fill>
            </x14:dxf>
          </x14:cfRule>
          <x14:cfRule type="containsText" priority="33" operator="containsText" id="{F241734F-B30C-449E-B60D-71766CC65CA7}">
            <xm:f>NOT(ISERROR(SEARCH($BH$6,E4)))</xm:f>
            <xm:f>$BH$6</xm:f>
            <x14:dxf>
              <fill>
                <patternFill>
                  <bgColor theme="3" tint="0.79998168889431442"/>
                </patternFill>
              </fill>
            </x14:dxf>
          </x14:cfRule>
          <x14:cfRule type="containsText" priority="34" operator="containsText" id="{58DFCDFF-E67D-4FAA-9293-B7E013A081CE}">
            <xm:f>NOT(ISERROR(SEARCH($BH$5,E4)))</xm:f>
            <xm:f>$BH$5</xm:f>
            <x14:dxf>
              <fill>
                <patternFill>
                  <bgColor rgb="FF92D050"/>
                </patternFill>
              </fill>
            </x14:dxf>
          </x14:cfRule>
          <x14:cfRule type="containsText" priority="35" operator="containsText" id="{B42508DD-57CA-45AE-889D-BA127B51F17F}">
            <xm:f>NOT(ISERROR(SEARCH($BH$4,E4)))</xm:f>
            <xm:f>$BH$4</xm:f>
            <x14:dxf>
              <fill>
                <patternFill>
                  <bgColor rgb="FF66FF66"/>
                </patternFill>
              </fill>
            </x14:dxf>
          </x14:cfRule>
          <x14:cfRule type="containsText" priority="36" operator="containsText" id="{DC7DF30C-903D-42B6-A4FA-BB6800B94F41}">
            <xm:f>NOT(ISERROR(SEARCH($BH$3,E4)))</xm:f>
            <xm:f>$BH$3</xm:f>
            <x14:dxf>
              <fill>
                <patternFill>
                  <bgColor theme="5" tint="0.59996337778862885"/>
                </patternFill>
              </fill>
            </x14:dxf>
          </x14:cfRule>
          <x14:cfRule type="containsText" priority="37" operator="containsText" id="{C8CFC43A-B5C1-47C1-A453-8555CFD7131C}">
            <xm:f>NOT(ISERROR(SEARCH($BH$2,E4)))</xm:f>
            <xm:f>$BH$2</xm:f>
            <x14:dxf>
              <fill>
                <patternFill>
                  <bgColor theme="5" tint="0.79998168889431442"/>
                </patternFill>
              </fill>
            </x14:dxf>
          </x14:cfRule>
          <xm:sqref>E4</xm:sqref>
        </x14:conditionalFormatting>
        <x14:conditionalFormatting xmlns:xm="http://schemas.microsoft.com/office/excel/2006/main">
          <x14:cfRule type="containsText" priority="26" operator="containsText" id="{732C5350-9FCE-4CB0-815A-82A87D3438B9}">
            <xm:f>NOT(ISERROR(SEARCH($BH$7,W4)))</xm:f>
            <xm:f>$BH$7</xm:f>
            <x14:dxf>
              <fill>
                <patternFill>
                  <bgColor rgb="FF00B050"/>
                </patternFill>
              </fill>
            </x14:dxf>
          </x14:cfRule>
          <x14:cfRule type="containsText" priority="27" operator="containsText" id="{4A8DDA55-3344-4F25-BC41-F0D69C627644}">
            <xm:f>NOT(ISERROR(SEARCH($BH$6,W4)))</xm:f>
            <xm:f>$BH$6</xm:f>
            <x14:dxf>
              <fill>
                <patternFill>
                  <bgColor theme="3" tint="0.79998168889431442"/>
                </patternFill>
              </fill>
            </x14:dxf>
          </x14:cfRule>
          <x14:cfRule type="containsText" priority="28" operator="containsText" id="{624629A0-A683-4F02-9643-27A229E1DD09}">
            <xm:f>NOT(ISERROR(SEARCH($BH$5,W4)))</xm:f>
            <xm:f>$BH$5</xm:f>
            <x14:dxf>
              <fill>
                <patternFill>
                  <bgColor rgb="FF92D050"/>
                </patternFill>
              </fill>
            </x14:dxf>
          </x14:cfRule>
          <x14:cfRule type="containsText" priority="29" operator="containsText" id="{4BCD2501-EBFD-4051-85DF-D577FA94F512}">
            <xm:f>NOT(ISERROR(SEARCH($BH$4,W4)))</xm:f>
            <xm:f>$BH$4</xm:f>
            <x14:dxf>
              <fill>
                <patternFill>
                  <bgColor rgb="FF66FF66"/>
                </patternFill>
              </fill>
            </x14:dxf>
          </x14:cfRule>
          <x14:cfRule type="containsText" priority="30" operator="containsText" id="{41EC3660-8CAD-421D-AF02-A0E4D8F1656A}">
            <xm:f>NOT(ISERROR(SEARCH($BH$3,W4)))</xm:f>
            <xm:f>$BH$3</xm:f>
            <x14:dxf>
              <fill>
                <patternFill>
                  <bgColor theme="5" tint="0.59996337778862885"/>
                </patternFill>
              </fill>
            </x14:dxf>
          </x14:cfRule>
          <x14:cfRule type="containsText" priority="31" operator="containsText" id="{FA7923B4-8A1C-4396-AAD0-7690A72FBB0B}">
            <xm:f>NOT(ISERROR(SEARCH($BH$2,W4)))</xm:f>
            <xm:f>$BH$2</xm:f>
            <x14:dxf>
              <fill>
                <patternFill>
                  <bgColor theme="5" tint="0.79998168889431442"/>
                </patternFill>
              </fill>
            </x14:dxf>
          </x14:cfRule>
          <xm:sqref>W4</xm:sqref>
        </x14:conditionalFormatting>
        <x14:conditionalFormatting xmlns:xm="http://schemas.microsoft.com/office/excel/2006/main">
          <x14:cfRule type="containsText" priority="20" operator="containsText" id="{17FA1017-A7A0-479E-BF99-71D73D9AD021}">
            <xm:f>NOT(ISERROR(SEARCH($BH$7,E45)))</xm:f>
            <xm:f>$BH$7</xm:f>
            <x14:dxf>
              <fill>
                <patternFill>
                  <bgColor rgb="FF00B050"/>
                </patternFill>
              </fill>
            </x14:dxf>
          </x14:cfRule>
          <x14:cfRule type="containsText" priority="21" operator="containsText" id="{2A2C4379-D0A0-499B-83B1-4EBA3E51E13A}">
            <xm:f>NOT(ISERROR(SEARCH($BH$6,E45)))</xm:f>
            <xm:f>$BH$6</xm:f>
            <x14:dxf>
              <fill>
                <patternFill>
                  <bgColor theme="3" tint="0.79998168889431442"/>
                </patternFill>
              </fill>
            </x14:dxf>
          </x14:cfRule>
          <x14:cfRule type="containsText" priority="22" operator="containsText" id="{2C2F9380-4149-47CC-B1D2-5C7BEBCA15E6}">
            <xm:f>NOT(ISERROR(SEARCH($BH$5,E45)))</xm:f>
            <xm:f>$BH$5</xm:f>
            <x14:dxf>
              <fill>
                <patternFill>
                  <bgColor rgb="FF92D050"/>
                </patternFill>
              </fill>
            </x14:dxf>
          </x14:cfRule>
          <x14:cfRule type="containsText" priority="23" operator="containsText" id="{D4BFC979-62E4-4780-987B-200240E12C38}">
            <xm:f>NOT(ISERROR(SEARCH($BH$4,E45)))</xm:f>
            <xm:f>$BH$4</xm:f>
            <x14:dxf>
              <fill>
                <patternFill>
                  <bgColor rgb="FF66FF66"/>
                </patternFill>
              </fill>
            </x14:dxf>
          </x14:cfRule>
          <x14:cfRule type="containsText" priority="24" operator="containsText" id="{C082CAD0-0036-4351-9176-80672419A639}">
            <xm:f>NOT(ISERROR(SEARCH($BH$3,E45)))</xm:f>
            <xm:f>$BH$3</xm:f>
            <x14:dxf>
              <fill>
                <patternFill>
                  <bgColor theme="5" tint="0.59996337778862885"/>
                </patternFill>
              </fill>
            </x14:dxf>
          </x14:cfRule>
          <x14:cfRule type="containsText" priority="25" operator="containsText" id="{38F262EF-E9DB-43CA-B3C4-01CFE00BA049}">
            <xm:f>NOT(ISERROR(SEARCH($BH$2,E45)))</xm:f>
            <xm:f>$BH$2</xm:f>
            <x14:dxf>
              <fill>
                <patternFill>
                  <bgColor theme="5" tint="0.79998168889431442"/>
                </patternFill>
              </fill>
            </x14:dxf>
          </x14:cfRule>
          <xm:sqref>E45</xm:sqref>
        </x14:conditionalFormatting>
        <x14:conditionalFormatting xmlns:xm="http://schemas.microsoft.com/office/excel/2006/main">
          <x14:cfRule type="containsText" priority="2" operator="containsText" id="{826C612C-C2A5-4BCA-9189-5AE41B50BF8B}">
            <xm:f>NOT(ISERROR(SEARCH($BH$7,W45)))</xm:f>
            <xm:f>$BH$7</xm:f>
            <x14:dxf>
              <fill>
                <patternFill>
                  <bgColor theme="6" tint="-0.24994659260841701"/>
                </patternFill>
              </fill>
            </x14:dxf>
          </x14:cfRule>
          <x14:cfRule type="containsText" priority="3" operator="containsText" id="{6C4AD8DF-61FC-4065-ADB6-44D455D25FA5}">
            <xm:f>NOT(ISERROR(SEARCH($BH$6,W45)))</xm:f>
            <xm:f>$BH$6</xm:f>
            <x14:dxf>
              <fill>
                <patternFill>
                  <bgColor theme="3" tint="0.79998168889431442"/>
                </patternFill>
              </fill>
            </x14:dxf>
          </x14:cfRule>
          <x14:cfRule type="containsText" priority="4" operator="containsText" id="{166B2D27-071E-410F-960B-D4AB4F39DA4A}">
            <xm:f>NOT(ISERROR(SEARCH($BH$5,W45)))</xm:f>
            <xm:f>$BH$5</xm:f>
            <x14:dxf>
              <fill>
                <patternFill>
                  <bgColor rgb="FF92D050"/>
                </patternFill>
              </fill>
            </x14:dxf>
          </x14:cfRule>
          <x14:cfRule type="containsText" priority="5" operator="containsText" id="{73D5739F-E499-4F6D-9CD2-FBA875DE51CB}">
            <xm:f>NOT(ISERROR(SEARCH($BH$4,W45)))</xm:f>
            <xm:f>$BH$4</xm:f>
            <x14:dxf>
              <fill>
                <patternFill>
                  <bgColor rgb="FF66FF66"/>
                </patternFill>
              </fill>
            </x14:dxf>
          </x14:cfRule>
          <x14:cfRule type="containsText" priority="6" operator="containsText" id="{2C092DEB-6974-4F53-99C6-A02B193C8E86}">
            <xm:f>NOT(ISERROR(SEARCH($BH$3,W45)))</xm:f>
            <xm:f>$BH$3</xm:f>
            <x14:dxf>
              <fill>
                <patternFill>
                  <bgColor theme="5" tint="0.59996337778862885"/>
                </patternFill>
              </fill>
            </x14:dxf>
          </x14:cfRule>
          <x14:cfRule type="containsText" priority="7" operator="containsText" id="{65B0B796-22F0-452D-8F55-D40A44E27B38}">
            <xm:f>NOT(ISERROR(SEARCH($BH$2,W45)))</xm:f>
            <xm:f>$BH$2</xm:f>
            <x14:dxf>
              <fill>
                <patternFill>
                  <bgColor theme="5" tint="0.79998168889431442"/>
                </patternFill>
              </fill>
            </x14:dxf>
          </x14:cfRule>
          <xm:sqref>W45</xm:sqref>
        </x14:conditionalFormatting>
        <x14:conditionalFormatting xmlns:xm="http://schemas.microsoft.com/office/excel/2006/main">
          <x14:cfRule type="containsText" priority="1" operator="containsText" id="{0A901AF8-EE2A-4351-8F80-97735B934BD0}">
            <xm:f>NOT(ISERROR(SEARCH($BG$4,E4)))</xm:f>
            <xm:f>$BG$4</xm:f>
            <x14:dxf>
              <fill>
                <patternFill patternType="none">
                  <bgColor auto="1"/>
                </patternFill>
              </fill>
            </x14:dxf>
          </x14:cfRule>
          <xm:sqref>E4 E45 W45 W4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61BD841-7D46-44C6-9C9B-651750E7F42D}">
          <x14:formula1>
            <xm:f>'Basic Athlete Data'!$K$34:$K$47</xm:f>
          </x14:formula1>
          <xm:sqref>M2:M8 O2:O8 AE2:AE8 AG2:AG8 O43:O49 M43:M49 AE43:AE49 AG43:AG49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41AD-5D81-466B-B4D5-1FE9D3F6B901}">
  <sheetPr>
    <tabColor rgb="FFFFC000"/>
  </sheetPr>
  <dimension ref="A1:BI582"/>
  <sheetViews>
    <sheetView zoomScaleNormal="100" workbookViewId="0">
      <selection activeCell="D52" sqref="D52:Q52"/>
    </sheetView>
  </sheetViews>
  <sheetFormatPr defaultColWidth="17.28515625" defaultRowHeight="12.75" x14ac:dyDescent="0.2"/>
  <cols>
    <col min="1" max="1" width="15.7109375" style="118" customWidth="1"/>
    <col min="2" max="2" width="4.5703125" style="118" customWidth="1"/>
    <col min="3" max="13" width="11.140625" style="118" customWidth="1"/>
    <col min="14" max="14" width="11.140625" style="110" customWidth="1"/>
    <col min="15" max="15" width="11.140625" style="118" customWidth="1"/>
    <col min="16" max="16" width="11.140625" style="110" customWidth="1"/>
    <col min="17" max="17" width="11.140625" style="91" customWidth="1"/>
    <col min="18" max="18" width="1.42578125" style="27" customWidth="1"/>
    <col min="19" max="19" width="13.7109375" style="118" customWidth="1"/>
    <col min="20" max="20" width="5.140625" style="118" customWidth="1"/>
    <col min="21" max="28" width="11.140625" style="118" customWidth="1"/>
    <col min="29" max="29" width="11.140625" style="110" customWidth="1"/>
    <col min="30" max="30" width="11.140625" style="91" customWidth="1"/>
    <col min="31" max="35" width="11.140625" style="118" customWidth="1"/>
    <col min="36" max="16384" width="17.28515625" style="118"/>
  </cols>
  <sheetData>
    <row r="1" spans="1:61" ht="16.5" thickBot="1" x14ac:dyDescent="0.3">
      <c r="M1" s="765" t="s">
        <v>214</v>
      </c>
      <c r="N1" s="766"/>
      <c r="O1" s="766"/>
      <c r="P1" s="767"/>
      <c r="AE1" s="765" t="s">
        <v>214</v>
      </c>
      <c r="AF1" s="766"/>
      <c r="AG1" s="766"/>
      <c r="AH1" s="767"/>
      <c r="BG1" s="166" t="s">
        <v>19</v>
      </c>
      <c r="BH1" s="166" t="s">
        <v>18</v>
      </c>
      <c r="BI1" s="166" t="s">
        <v>392</v>
      </c>
    </row>
    <row r="2" spans="1:61" ht="12.75" customHeight="1" thickBot="1" x14ac:dyDescent="0.25">
      <c r="A2" s="690" t="s">
        <v>67</v>
      </c>
      <c r="B2" s="690"/>
      <c r="C2" s="690"/>
      <c r="D2" s="24" t="s">
        <v>31</v>
      </c>
      <c r="E2" s="388">
        <f>'MP 17-20'!W43+1</f>
        <v>21</v>
      </c>
      <c r="F2" s="380" t="s">
        <v>209</v>
      </c>
      <c r="G2" s="376" t="s">
        <v>174</v>
      </c>
      <c r="H2" s="144">
        <f ca="1">OFFSET(YTP!$E$72,0,E2-1,1,1)</f>
        <v>16.5</v>
      </c>
      <c r="I2" s="131" t="s">
        <v>176</v>
      </c>
      <c r="J2" s="309">
        <f>SUM(E19:E39,I19:I39,L19:L39,P19:P39,N19:N39)</f>
        <v>0</v>
      </c>
      <c r="K2" s="724" t="s">
        <v>188</v>
      </c>
      <c r="L2" s="727">
        <f ca="1">OFFSET(YTP!$E$9,0,E2-1,1,1)</f>
        <v>0</v>
      </c>
      <c r="M2" s="485" t="str">
        <f>Score_1_label</f>
        <v>Series 1</v>
      </c>
      <c r="N2" s="428"/>
      <c r="O2" s="485" t="str">
        <f>Score_8_label</f>
        <v>Kneeling</v>
      </c>
      <c r="P2" s="429"/>
      <c r="S2" s="690" t="s">
        <v>67</v>
      </c>
      <c r="T2" s="690"/>
      <c r="U2" s="690"/>
      <c r="V2" s="24" t="s">
        <v>31</v>
      </c>
      <c r="W2" s="277">
        <f>$E$2+1</f>
        <v>22</v>
      </c>
      <c r="X2" s="380" t="s">
        <v>209</v>
      </c>
      <c r="Y2" s="130" t="s">
        <v>174</v>
      </c>
      <c r="Z2" s="144">
        <f ca="1">OFFSET(YTP!$E$72,0,W2-1,1,1)</f>
        <v>7.75</v>
      </c>
      <c r="AA2" s="131" t="s">
        <v>176</v>
      </c>
      <c r="AB2" s="309">
        <f>SUM(W19:W39,AA19:AA39,AD19:AD39,AH19:AH39,AF19:AF39)</f>
        <v>0</v>
      </c>
      <c r="AC2" s="724" t="s">
        <v>188</v>
      </c>
      <c r="AD2" s="727" t="str">
        <f ca="1">OFFSET(YTP!$E$9,0,W2-1,1,1)</f>
        <v>Coast to Coast</v>
      </c>
      <c r="AE2" s="485" t="str">
        <f>Score_1_label</f>
        <v>Series 1</v>
      </c>
      <c r="AF2" s="428"/>
      <c r="AG2" s="485" t="str">
        <f>Score_8_label</f>
        <v>Kneeling</v>
      </c>
      <c r="AH2" s="429"/>
      <c r="BG2" s="605" t="s">
        <v>197</v>
      </c>
      <c r="BH2" s="601" t="s">
        <v>72</v>
      </c>
      <c r="BI2" s="458" t="s">
        <v>393</v>
      </c>
    </row>
    <row r="3" spans="1:61" ht="16.5" thickBot="1" x14ac:dyDescent="0.25">
      <c r="A3" s="690"/>
      <c r="B3" s="690"/>
      <c r="C3" s="690"/>
      <c r="D3" s="63" t="s">
        <v>34</v>
      </c>
      <c r="E3" s="374">
        <f>YTP_Start_Date+7*(E2-1)</f>
        <v>44641</v>
      </c>
      <c r="F3" s="382">
        <f ca="1">OFFSET(YTP!$E$14,0,E2-1,1,1)</f>
        <v>6</v>
      </c>
      <c r="G3" s="377" t="s">
        <v>158</v>
      </c>
      <c r="H3" s="129">
        <f>SUM(D15:D35,H15:H35)</f>
        <v>0</v>
      </c>
      <c r="I3" s="128" t="s">
        <v>159</v>
      </c>
      <c r="J3" s="310">
        <f>SUM(F19:F39,J19:J39)</f>
        <v>0</v>
      </c>
      <c r="K3" s="725"/>
      <c r="L3" s="728"/>
      <c r="M3" s="486" t="str">
        <f>Score_2_label</f>
        <v>Series 2</v>
      </c>
      <c r="N3" s="431"/>
      <c r="O3" s="486" t="str">
        <f>Score_9_label</f>
        <v>Prone</v>
      </c>
      <c r="P3" s="432"/>
      <c r="S3" s="690"/>
      <c r="T3" s="690"/>
      <c r="U3" s="690"/>
      <c r="V3" s="63" t="s">
        <v>34</v>
      </c>
      <c r="W3" s="136">
        <f>YTP_Start_Date+7*(W2-1)</f>
        <v>44648</v>
      </c>
      <c r="X3" s="382">
        <f ca="1">OFFSET(YTP!$E$14,0,W2-1,1,1)</f>
        <v>1</v>
      </c>
      <c r="Y3" s="132" t="s">
        <v>158</v>
      </c>
      <c r="Z3" s="129">
        <f>SUM(V15:V35,Z15:Z35)</f>
        <v>0</v>
      </c>
      <c r="AA3" s="128" t="s">
        <v>159</v>
      </c>
      <c r="AB3" s="310">
        <f>SUM(X19:X39,AB19:AB39)</f>
        <v>0</v>
      </c>
      <c r="AC3" s="725"/>
      <c r="AD3" s="728"/>
      <c r="AE3" s="486" t="str">
        <f>Score_2_label</f>
        <v>Series 2</v>
      </c>
      <c r="AF3" s="431"/>
      <c r="AG3" s="486" t="str">
        <f>Score_9_label</f>
        <v>Prone</v>
      </c>
      <c r="AH3" s="432"/>
      <c r="BG3" s="604" t="s">
        <v>13</v>
      </c>
      <c r="BH3" s="602" t="s">
        <v>73</v>
      </c>
      <c r="BI3" s="29" t="s">
        <v>394</v>
      </c>
    </row>
    <row r="4" spans="1:61" ht="12.75" customHeight="1" thickBot="1" x14ac:dyDescent="0.25">
      <c r="A4" s="690"/>
      <c r="B4" s="690"/>
      <c r="C4" s="690"/>
      <c r="D4" s="64" t="s">
        <v>35</v>
      </c>
      <c r="E4" s="375" t="str">
        <f ca="1">IF(OFFSET(YTP!$E$6,0,E2-1,1,1)="",'MP 1-4'!W45,IF(OFFSET(YTP!$E$6,0,E2-1,1,1)="General","General",IF(OFFSET(YTP!$E$6,0,E2-1,1,1)="Specific","Specific",IF(OFFSET(YTP!$E$6,0,E2-1,1,1)="Pre-Competition","Pre-Comp",IF(OFFSET(YTP!$E$6,0,E2-1,1,1)="Regular","Reg. Comp",IF(OFFSET(YTP!$E$6,0,E2-1,1,1)="Major","Major Comp",IF(OFFSET(YTP!$E$6,0,E2-1,1,1)="Taper","Taper","Transition")))))))</f>
        <v>Pre-Comp</v>
      </c>
      <c r="F4" s="379" t="s">
        <v>215</v>
      </c>
      <c r="G4" s="377" t="s">
        <v>177</v>
      </c>
      <c r="H4" s="129">
        <f ca="1">OFFSET(YTP!$E$74,0,E2-1,1,1)</f>
        <v>63.157894736842096</v>
      </c>
      <c r="I4" s="128" t="s">
        <v>178</v>
      </c>
      <c r="J4" s="310" t="e">
        <f>AVERAGEA(Q19:Q39)</f>
        <v>#DIV/0!</v>
      </c>
      <c r="K4" s="725"/>
      <c r="L4" s="728"/>
      <c r="M4" s="486" t="str">
        <f>Score_3_label</f>
        <v>Series 3</v>
      </c>
      <c r="N4" s="431"/>
      <c r="O4" s="486" t="str">
        <f>Score_10_label</f>
        <v>Standing</v>
      </c>
      <c r="P4" s="432"/>
      <c r="S4" s="690"/>
      <c r="T4" s="690"/>
      <c r="U4" s="690"/>
      <c r="V4" s="64" t="s">
        <v>35</v>
      </c>
      <c r="W4" s="140" t="str">
        <f ca="1">IF(OFFSET(YTP!$E$6,0,W2-1,1,1)="",E4,IF(OFFSET(YTP!$E$6,0,W2-1,1,1)="General","General",IF(OFFSET(YTP!$E$6,0,W2-1,1,1)="Specific","Specific",IF(OFFSET(YTP!$E$6,0,W2-1,1,1)="Pre-Competition","Pre-Comp",IF(OFFSET(YTP!$E$6,0,W2-1,1,1)="Regular","Reg. Comp",IF(OFFSET(YTP!$E$6,0,W2-1,1,1)="Major","Major Comp",IF(OFFSET(YTP!$E$6,0,W2-1,1,1)="Taper","Taper","Transition")))))))</f>
        <v>Taper</v>
      </c>
      <c r="X4" s="379" t="s">
        <v>215</v>
      </c>
      <c r="Y4" s="132" t="s">
        <v>177</v>
      </c>
      <c r="Z4" s="129">
        <f ca="1">OFFSET(YTP!$E$74,0,W2-1,1,1)</f>
        <v>109.21052631578948</v>
      </c>
      <c r="AA4" s="128" t="s">
        <v>178</v>
      </c>
      <c r="AB4" s="310" t="e">
        <f>AVERAGEA(AI19:AI39)</f>
        <v>#DIV/0!</v>
      </c>
      <c r="AC4" s="725"/>
      <c r="AD4" s="728"/>
      <c r="AE4" s="486" t="str">
        <f>Score_3_label</f>
        <v>Series 3</v>
      </c>
      <c r="AF4" s="431"/>
      <c r="AG4" s="486" t="str">
        <f>Score_10_label</f>
        <v>Standing</v>
      </c>
      <c r="AH4" s="432"/>
      <c r="BG4" s="603" t="s">
        <v>71</v>
      </c>
      <c r="BH4" s="600" t="s">
        <v>152</v>
      </c>
      <c r="BI4" s="27" t="s">
        <v>395</v>
      </c>
    </row>
    <row r="5" spans="1:61" ht="12.75" customHeight="1" thickBot="1" x14ac:dyDescent="0.25">
      <c r="A5" s="99"/>
      <c r="B5" s="99"/>
      <c r="C5" s="143"/>
      <c r="D5" s="143"/>
      <c r="E5" s="143"/>
      <c r="F5" s="383">
        <f ca="1">OFFSET(YTP!$E$15,0,E2-1,1,1)</f>
        <v>2</v>
      </c>
      <c r="G5" s="378" t="s">
        <v>175</v>
      </c>
      <c r="H5" s="135">
        <f ca="1">OFFSET(YTP!$E$75,0,E2-1,1,1)</f>
        <v>73.130193905817166</v>
      </c>
      <c r="I5" s="134" t="s">
        <v>151</v>
      </c>
      <c r="J5" s="311" t="e">
        <f>((100*J2/YTP!$E$66)/7.5)*(J4/10)</f>
        <v>#DIV/0!</v>
      </c>
      <c r="K5" s="725"/>
      <c r="L5" s="728"/>
      <c r="M5" s="486" t="str">
        <f>Score_4_label</f>
        <v>Series 4</v>
      </c>
      <c r="N5" s="431"/>
      <c r="O5" s="486" t="str">
        <f>Score_11_label</f>
        <v>Qualifier</v>
      </c>
      <c r="P5" s="432"/>
      <c r="S5" s="99"/>
      <c r="T5" s="99"/>
      <c r="U5" s="143"/>
      <c r="V5" s="143"/>
      <c r="W5" s="143"/>
      <c r="X5" s="383">
        <f ca="1">OFFSET(YTP!$E$15,0,W2-1,1,1)</f>
        <v>2</v>
      </c>
      <c r="Y5" s="133" t="s">
        <v>175</v>
      </c>
      <c r="Z5" s="135">
        <f ca="1">OFFSET(YTP!$E$75,0,W2-1,1,1)</f>
        <v>59.395198522622351</v>
      </c>
      <c r="AA5" s="134" t="s">
        <v>151</v>
      </c>
      <c r="AB5" s="311" t="e">
        <f>((100*AB2/YTP!$E$66)/7.5)*(AB4/10)</f>
        <v>#DIV/0!</v>
      </c>
      <c r="AC5" s="725"/>
      <c r="AD5" s="728"/>
      <c r="AE5" s="486" t="str">
        <f>Score_4_label</f>
        <v>Series 4</v>
      </c>
      <c r="AF5" s="431"/>
      <c r="AG5" s="486" t="str">
        <f>Score_11_label</f>
        <v>Qualifier</v>
      </c>
      <c r="AH5" s="432"/>
      <c r="BG5" s="27"/>
      <c r="BH5" s="606" t="s">
        <v>231</v>
      </c>
      <c r="BI5" s="27" t="s">
        <v>396</v>
      </c>
    </row>
    <row r="6" spans="1:61" s="27" customFormat="1" ht="12.75" customHeight="1" x14ac:dyDescent="0.2">
      <c r="A6" s="99"/>
      <c r="B6" s="99"/>
      <c r="C6" s="143"/>
      <c r="D6" s="143"/>
      <c r="E6" s="143"/>
      <c r="F6" s="103"/>
      <c r="G6" s="99"/>
      <c r="H6" s="102"/>
      <c r="I6" s="99"/>
      <c r="J6" s="102"/>
      <c r="K6" s="725"/>
      <c r="L6" s="728"/>
      <c r="M6" s="486" t="str">
        <f>Score_5_label</f>
        <v>Series 5</v>
      </c>
      <c r="N6" s="431"/>
      <c r="O6" s="486">
        <f>Score_12_label</f>
        <v>0</v>
      </c>
      <c r="P6" s="432"/>
      <c r="Q6" s="401"/>
      <c r="S6" s="99"/>
      <c r="T6" s="99"/>
      <c r="U6" s="143"/>
      <c r="V6" s="143"/>
      <c r="W6" s="143"/>
      <c r="X6" s="103"/>
      <c r="Y6" s="99"/>
      <c r="Z6" s="102"/>
      <c r="AA6" s="99"/>
      <c r="AB6" s="102"/>
      <c r="AC6" s="725"/>
      <c r="AD6" s="728"/>
      <c r="AE6" s="486" t="str">
        <f>Score_5_label</f>
        <v>Series 5</v>
      </c>
      <c r="AF6" s="431"/>
      <c r="AG6" s="486">
        <f>Score_12_label</f>
        <v>0</v>
      </c>
      <c r="AH6" s="432"/>
      <c r="BG6" s="121"/>
      <c r="BH6" s="176" t="s">
        <v>107</v>
      </c>
      <c r="BI6" s="121" t="s">
        <v>397</v>
      </c>
    </row>
    <row r="7" spans="1:61" s="27" customFormat="1" ht="12.75" customHeight="1" x14ac:dyDescent="0.2">
      <c r="A7" s="99"/>
      <c r="B7" s="99"/>
      <c r="C7" s="143"/>
      <c r="D7" s="143"/>
      <c r="E7" s="143"/>
      <c r="F7" s="103"/>
      <c r="G7" s="99"/>
      <c r="H7" s="102"/>
      <c r="I7" s="99"/>
      <c r="J7" s="102"/>
      <c r="K7" s="725"/>
      <c r="L7" s="728"/>
      <c r="M7" s="486" t="str">
        <f>Score_6_label</f>
        <v>Series 6</v>
      </c>
      <c r="N7" s="431"/>
      <c r="O7" s="486">
        <f>Score_13_label</f>
        <v>0</v>
      </c>
      <c r="P7" s="432"/>
      <c r="Q7" s="401"/>
      <c r="S7" s="99"/>
      <c r="T7" s="99"/>
      <c r="U7" s="143"/>
      <c r="V7" s="143"/>
      <c r="W7" s="143"/>
      <c r="X7" s="103"/>
      <c r="Y7" s="99"/>
      <c r="Z7" s="102"/>
      <c r="AA7" s="99"/>
      <c r="AB7" s="102"/>
      <c r="AC7" s="725"/>
      <c r="AD7" s="728"/>
      <c r="AE7" s="486" t="str">
        <f>Score_6_label</f>
        <v>Series 6</v>
      </c>
      <c r="AF7" s="431"/>
      <c r="AG7" s="486">
        <f>Score_13_label</f>
        <v>0</v>
      </c>
      <c r="AH7" s="432"/>
      <c r="BH7" s="607" t="s">
        <v>162</v>
      </c>
      <c r="BI7" s="27" t="s">
        <v>398</v>
      </c>
    </row>
    <row r="8" spans="1:61" s="27" customFormat="1" ht="12.75" customHeight="1" thickBot="1" x14ac:dyDescent="0.25">
      <c r="A8" s="99"/>
      <c r="B8" s="99"/>
      <c r="C8" s="143"/>
      <c r="D8" s="143"/>
      <c r="E8" s="143"/>
      <c r="F8" s="103"/>
      <c r="G8" s="99"/>
      <c r="H8" s="102"/>
      <c r="I8" s="99"/>
      <c r="J8" s="102"/>
      <c r="K8" s="726"/>
      <c r="L8" s="729"/>
      <c r="M8" s="487" t="str">
        <f>Score_7_label</f>
        <v>Qualifier</v>
      </c>
      <c r="N8" s="434"/>
      <c r="O8" s="487">
        <f>Score_14_label</f>
        <v>0</v>
      </c>
      <c r="P8" s="435"/>
      <c r="Q8" s="401"/>
      <c r="S8" s="99"/>
      <c r="T8" s="99"/>
      <c r="U8" s="143"/>
      <c r="V8" s="143"/>
      <c r="W8" s="143"/>
      <c r="X8" s="103"/>
      <c r="Y8" s="99"/>
      <c r="Z8" s="102"/>
      <c r="AA8" s="99"/>
      <c r="AB8" s="102"/>
      <c r="AC8" s="726"/>
      <c r="AD8" s="729"/>
      <c r="AE8" s="487" t="str">
        <f>Score_7_label</f>
        <v>Qualifier</v>
      </c>
      <c r="AF8" s="434"/>
      <c r="AG8" s="487">
        <f>Score_14_label</f>
        <v>0</v>
      </c>
      <c r="AH8" s="435"/>
      <c r="BI8" s="27" t="s">
        <v>410</v>
      </c>
    </row>
    <row r="9" spans="1:61" ht="13.5" thickBot="1" x14ac:dyDescent="0.25">
      <c r="A9" s="1"/>
      <c r="B9" s="1"/>
      <c r="C9" s="1"/>
      <c r="D9" s="1"/>
      <c r="E9" s="1"/>
      <c r="F9" s="1"/>
      <c r="K9" s="1"/>
      <c r="L9" s="1"/>
      <c r="M9" s="13"/>
      <c r="N9" s="91"/>
      <c r="O9" s="13"/>
      <c r="P9" s="91"/>
      <c r="Q9" s="27"/>
      <c r="R9" s="1"/>
      <c r="S9" s="1"/>
      <c r="T9" s="1"/>
      <c r="U9" s="1"/>
      <c r="V9" s="1"/>
      <c r="W9" s="1"/>
      <c r="X9" s="1"/>
      <c r="AC9" s="1"/>
      <c r="AD9" s="1"/>
      <c r="AE9" s="13"/>
      <c r="AF9" s="91"/>
      <c r="AG9" s="27"/>
      <c r="BG9" s="27"/>
      <c r="BH9" s="27"/>
      <c r="BI9" s="27" t="s">
        <v>411</v>
      </c>
    </row>
    <row r="10" spans="1:61" ht="13.5" thickBot="1" x14ac:dyDescent="0.25">
      <c r="A10" s="748" t="s">
        <v>66</v>
      </c>
      <c r="B10" s="749"/>
      <c r="C10" s="768" t="s">
        <v>150</v>
      </c>
      <c r="D10" s="754"/>
      <c r="E10" s="754"/>
      <c r="F10" s="754"/>
      <c r="G10" s="754"/>
      <c r="H10" s="754"/>
      <c r="I10" s="754"/>
      <c r="J10" s="754"/>
      <c r="K10" s="754"/>
      <c r="L10" s="754"/>
      <c r="M10" s="754"/>
      <c r="N10" s="754"/>
      <c r="O10" s="754"/>
      <c r="P10" s="754"/>
      <c r="Q10" s="755"/>
      <c r="S10" s="748" t="s">
        <v>66</v>
      </c>
      <c r="T10" s="749"/>
      <c r="U10" s="768" t="s">
        <v>150</v>
      </c>
      <c r="V10" s="754"/>
      <c r="W10" s="754"/>
      <c r="X10" s="754"/>
      <c r="Y10" s="754"/>
      <c r="Z10" s="754"/>
      <c r="AA10" s="754"/>
      <c r="AB10" s="754"/>
      <c r="AC10" s="754"/>
      <c r="AD10" s="754"/>
      <c r="AE10" s="754"/>
      <c r="AF10" s="754"/>
      <c r="AG10" s="754"/>
      <c r="AH10" s="754"/>
      <c r="AI10" s="755"/>
      <c r="BG10" s="27"/>
      <c r="BH10" s="27"/>
      <c r="BI10" s="27" t="s">
        <v>412</v>
      </c>
    </row>
    <row r="11" spans="1:61" x14ac:dyDescent="0.2">
      <c r="A11" s="750"/>
      <c r="B11" s="751"/>
      <c r="C11" s="145" t="s">
        <v>5</v>
      </c>
      <c r="D11" s="759" t="s">
        <v>160</v>
      </c>
      <c r="E11" s="760"/>
      <c r="F11" s="760"/>
      <c r="G11" s="760"/>
      <c r="H11" s="760"/>
      <c r="I11" s="760"/>
      <c r="J11" s="760"/>
      <c r="K11" s="760"/>
      <c r="L11" s="760"/>
      <c r="M11" s="760"/>
      <c r="N11" s="760"/>
      <c r="O11" s="760"/>
      <c r="P11" s="760"/>
      <c r="Q11" s="761"/>
      <c r="S11" s="750"/>
      <c r="T11" s="751"/>
      <c r="U11" s="145" t="s">
        <v>5</v>
      </c>
      <c r="V11" s="759" t="s">
        <v>160</v>
      </c>
      <c r="W11" s="760"/>
      <c r="X11" s="760"/>
      <c r="Y11" s="760"/>
      <c r="Z11" s="760"/>
      <c r="AA11" s="760"/>
      <c r="AB11" s="760"/>
      <c r="AC11" s="760"/>
      <c r="AD11" s="760"/>
      <c r="AE11" s="760"/>
      <c r="AF11" s="760"/>
      <c r="AG11" s="760"/>
      <c r="AH11" s="760"/>
      <c r="AI11" s="761"/>
      <c r="BG11" s="27"/>
      <c r="BH11" s="27"/>
      <c r="BI11" s="27" t="s">
        <v>413</v>
      </c>
    </row>
    <row r="12" spans="1:61" x14ac:dyDescent="0.2">
      <c r="A12" s="750"/>
      <c r="B12" s="751"/>
      <c r="C12" s="146" t="s">
        <v>4</v>
      </c>
      <c r="D12" s="756"/>
      <c r="E12" s="757"/>
      <c r="F12" s="757"/>
      <c r="G12" s="757"/>
      <c r="H12" s="757"/>
      <c r="I12" s="757"/>
      <c r="J12" s="757"/>
      <c r="K12" s="757"/>
      <c r="L12" s="757"/>
      <c r="M12" s="757"/>
      <c r="N12" s="757"/>
      <c r="O12" s="757"/>
      <c r="P12" s="757"/>
      <c r="Q12" s="758"/>
      <c r="S12" s="750"/>
      <c r="T12" s="751"/>
      <c r="U12" s="146" t="s">
        <v>4</v>
      </c>
      <c r="V12" s="756"/>
      <c r="W12" s="757"/>
      <c r="X12" s="757"/>
      <c r="Y12" s="757"/>
      <c r="Z12" s="757"/>
      <c r="AA12" s="757"/>
      <c r="AB12" s="757"/>
      <c r="AC12" s="757"/>
      <c r="AD12" s="757"/>
      <c r="AE12" s="757"/>
      <c r="AF12" s="757"/>
      <c r="AG12" s="757"/>
      <c r="AH12" s="757"/>
      <c r="AI12" s="758"/>
      <c r="BG12" s="27"/>
      <c r="BH12" s="27"/>
      <c r="BI12" s="27" t="s">
        <v>414</v>
      </c>
    </row>
    <row r="13" spans="1:61" x14ac:dyDescent="0.2">
      <c r="A13" s="750"/>
      <c r="B13" s="751"/>
      <c r="C13" s="146" t="s">
        <v>3</v>
      </c>
      <c r="D13" s="756"/>
      <c r="E13" s="757"/>
      <c r="F13" s="757"/>
      <c r="G13" s="757"/>
      <c r="H13" s="757"/>
      <c r="I13" s="757"/>
      <c r="J13" s="757"/>
      <c r="K13" s="757"/>
      <c r="L13" s="757"/>
      <c r="M13" s="757"/>
      <c r="N13" s="757"/>
      <c r="O13" s="757"/>
      <c r="P13" s="757"/>
      <c r="Q13" s="758"/>
      <c r="S13" s="750"/>
      <c r="T13" s="751"/>
      <c r="U13" s="146" t="s">
        <v>3</v>
      </c>
      <c r="V13" s="756"/>
      <c r="W13" s="757"/>
      <c r="X13" s="757"/>
      <c r="Y13" s="757"/>
      <c r="Z13" s="757"/>
      <c r="AA13" s="757"/>
      <c r="AB13" s="757"/>
      <c r="AC13" s="757"/>
      <c r="AD13" s="757"/>
      <c r="AE13" s="757"/>
      <c r="AF13" s="757"/>
      <c r="AG13" s="757"/>
      <c r="AH13" s="757"/>
      <c r="AI13" s="758"/>
      <c r="BG13" s="27"/>
      <c r="BH13" s="27"/>
      <c r="BI13" s="27" t="s">
        <v>415</v>
      </c>
    </row>
    <row r="14" spans="1:61" x14ac:dyDescent="0.2">
      <c r="A14" s="750"/>
      <c r="B14" s="751"/>
      <c r="C14" s="147" t="s">
        <v>6</v>
      </c>
      <c r="D14" s="756"/>
      <c r="E14" s="757"/>
      <c r="F14" s="757"/>
      <c r="G14" s="757"/>
      <c r="H14" s="757"/>
      <c r="I14" s="757"/>
      <c r="J14" s="757"/>
      <c r="K14" s="757"/>
      <c r="L14" s="757"/>
      <c r="M14" s="757"/>
      <c r="N14" s="757"/>
      <c r="O14" s="757"/>
      <c r="P14" s="757"/>
      <c r="Q14" s="758"/>
      <c r="S14" s="750"/>
      <c r="T14" s="751"/>
      <c r="U14" s="147" t="s">
        <v>6</v>
      </c>
      <c r="V14" s="756"/>
      <c r="W14" s="757"/>
      <c r="X14" s="757"/>
      <c r="Y14" s="757"/>
      <c r="Z14" s="757"/>
      <c r="AA14" s="757"/>
      <c r="AB14" s="757"/>
      <c r="AC14" s="757"/>
      <c r="AD14" s="757"/>
      <c r="AE14" s="757"/>
      <c r="AF14" s="757"/>
      <c r="AG14" s="757"/>
      <c r="AH14" s="757"/>
      <c r="AI14" s="758"/>
      <c r="BG14" s="27"/>
      <c r="BH14" s="27"/>
      <c r="BI14" s="27" t="s">
        <v>399</v>
      </c>
    </row>
    <row r="15" spans="1:61" ht="13.5" thickBot="1" x14ac:dyDescent="0.25">
      <c r="A15" s="752"/>
      <c r="B15" s="753"/>
      <c r="C15" s="148" t="s">
        <v>37</v>
      </c>
      <c r="D15" s="735"/>
      <c r="E15" s="736"/>
      <c r="F15" s="736"/>
      <c r="G15" s="736"/>
      <c r="H15" s="736"/>
      <c r="I15" s="736"/>
      <c r="J15" s="736"/>
      <c r="K15" s="736"/>
      <c r="L15" s="736"/>
      <c r="M15" s="736"/>
      <c r="N15" s="736"/>
      <c r="O15" s="736"/>
      <c r="P15" s="736"/>
      <c r="Q15" s="737"/>
      <c r="S15" s="752"/>
      <c r="T15" s="753"/>
      <c r="U15" s="148" t="s">
        <v>37</v>
      </c>
      <c r="V15" s="735"/>
      <c r="W15" s="736"/>
      <c r="X15" s="736"/>
      <c r="Y15" s="736"/>
      <c r="Z15" s="736"/>
      <c r="AA15" s="736"/>
      <c r="AB15" s="736"/>
      <c r="AC15" s="736"/>
      <c r="AD15" s="736"/>
      <c r="AE15" s="736"/>
      <c r="AF15" s="736"/>
      <c r="AG15" s="736"/>
      <c r="AH15" s="736"/>
      <c r="AI15" s="737"/>
      <c r="BG15" s="27"/>
      <c r="BH15" s="27"/>
      <c r="BI15" s="27" t="s">
        <v>400</v>
      </c>
    </row>
    <row r="16" spans="1:61" ht="13.5" thickBot="1" x14ac:dyDescent="0.25">
      <c r="A16" s="1"/>
      <c r="B16" s="1"/>
      <c r="C16" s="1"/>
      <c r="D16" s="1"/>
      <c r="E16" s="1"/>
      <c r="F16" s="1"/>
      <c r="G16" s="1"/>
      <c r="H16" s="1"/>
      <c r="I16" s="1"/>
      <c r="J16" s="1"/>
      <c r="K16" s="1"/>
      <c r="L16" s="1"/>
      <c r="M16" s="1"/>
      <c r="N16" s="13"/>
      <c r="O16" s="1"/>
      <c r="P16" s="13"/>
      <c r="Q16" s="114"/>
      <c r="S16" s="1"/>
      <c r="T16" s="1"/>
      <c r="U16" s="1"/>
      <c r="V16" s="1"/>
      <c r="W16" s="1"/>
      <c r="X16" s="1"/>
      <c r="Y16" s="1"/>
      <c r="Z16" s="1"/>
      <c r="AA16" s="1"/>
      <c r="AB16" s="1"/>
      <c r="AC16" s="1"/>
      <c r="AD16" s="1"/>
      <c r="AE16" s="1"/>
      <c r="AF16" s="13"/>
      <c r="AG16" s="114"/>
      <c r="BG16" s="27"/>
      <c r="BH16" s="27"/>
      <c r="BI16" s="27" t="s">
        <v>401</v>
      </c>
    </row>
    <row r="17" spans="1:61" ht="12" customHeight="1" thickBot="1" x14ac:dyDescent="0.25">
      <c r="A17" s="738"/>
      <c r="B17" s="739"/>
      <c r="C17" s="742" t="s">
        <v>5</v>
      </c>
      <c r="D17" s="743"/>
      <c r="E17" s="744"/>
      <c r="F17" s="745"/>
      <c r="G17" s="742" t="s">
        <v>4</v>
      </c>
      <c r="H17" s="743"/>
      <c r="I17" s="744"/>
      <c r="J17" s="745"/>
      <c r="K17" s="730" t="s">
        <v>3</v>
      </c>
      <c r="L17" s="731"/>
      <c r="M17" s="730" t="s">
        <v>6</v>
      </c>
      <c r="N17" s="731"/>
      <c r="O17" s="730" t="s">
        <v>171</v>
      </c>
      <c r="P17" s="731"/>
      <c r="Q17" s="746" t="s">
        <v>156</v>
      </c>
      <c r="R17" s="296" t="s">
        <v>104</v>
      </c>
      <c r="S17" s="738"/>
      <c r="T17" s="739"/>
      <c r="U17" s="742" t="s">
        <v>5</v>
      </c>
      <c r="V17" s="743"/>
      <c r="W17" s="744"/>
      <c r="X17" s="745"/>
      <c r="Y17" s="742" t="s">
        <v>4</v>
      </c>
      <c r="Z17" s="743"/>
      <c r="AA17" s="744"/>
      <c r="AB17" s="745"/>
      <c r="AC17" s="730" t="s">
        <v>3</v>
      </c>
      <c r="AD17" s="731"/>
      <c r="AE17" s="730" t="s">
        <v>6</v>
      </c>
      <c r="AF17" s="731"/>
      <c r="AG17" s="730" t="s">
        <v>171</v>
      </c>
      <c r="AH17" s="731"/>
      <c r="AI17" s="746" t="s">
        <v>173</v>
      </c>
      <c r="BG17" s="27"/>
      <c r="BH17" s="27"/>
      <c r="BI17" s="27" t="s">
        <v>402</v>
      </c>
    </row>
    <row r="18" spans="1:61" ht="26.1" customHeight="1" thickBot="1" x14ac:dyDescent="0.25">
      <c r="A18" s="740"/>
      <c r="B18" s="741"/>
      <c r="C18" s="291" t="s">
        <v>154</v>
      </c>
      <c r="D18" s="295" t="s">
        <v>157</v>
      </c>
      <c r="E18" s="292" t="s">
        <v>155</v>
      </c>
      <c r="F18" s="295" t="s">
        <v>157</v>
      </c>
      <c r="G18" s="291" t="s">
        <v>154</v>
      </c>
      <c r="H18" s="293" t="s">
        <v>157</v>
      </c>
      <c r="I18" s="292" t="s">
        <v>155</v>
      </c>
      <c r="J18" s="295" t="s">
        <v>157</v>
      </c>
      <c r="K18" s="291" t="s">
        <v>154</v>
      </c>
      <c r="L18" s="294" t="s">
        <v>155</v>
      </c>
      <c r="M18" s="291" t="s">
        <v>154</v>
      </c>
      <c r="N18" s="294" t="s">
        <v>155</v>
      </c>
      <c r="O18" s="291" t="s">
        <v>154</v>
      </c>
      <c r="P18" s="294" t="s">
        <v>155</v>
      </c>
      <c r="Q18" s="747"/>
      <c r="R18" s="296"/>
      <c r="S18" s="740"/>
      <c r="T18" s="741"/>
      <c r="U18" s="291" t="s">
        <v>154</v>
      </c>
      <c r="V18" s="295" t="s">
        <v>157</v>
      </c>
      <c r="W18" s="292" t="s">
        <v>155</v>
      </c>
      <c r="X18" s="295" t="s">
        <v>157</v>
      </c>
      <c r="Y18" s="291" t="s">
        <v>154</v>
      </c>
      <c r="Z18" s="293" t="s">
        <v>157</v>
      </c>
      <c r="AA18" s="292" t="s">
        <v>155</v>
      </c>
      <c r="AB18" s="295" t="s">
        <v>157</v>
      </c>
      <c r="AC18" s="291" t="s">
        <v>154</v>
      </c>
      <c r="AD18" s="294" t="s">
        <v>155</v>
      </c>
      <c r="AE18" s="291" t="s">
        <v>154</v>
      </c>
      <c r="AF18" s="294" t="s">
        <v>155</v>
      </c>
      <c r="AG18" s="291" t="s">
        <v>154</v>
      </c>
      <c r="AH18" s="294" t="s">
        <v>155</v>
      </c>
      <c r="AI18" s="747"/>
      <c r="BG18" s="458"/>
      <c r="BH18" s="458"/>
      <c r="BI18" s="27" t="s">
        <v>403</v>
      </c>
    </row>
    <row r="19" spans="1:61" ht="12.75" customHeight="1" x14ac:dyDescent="0.2">
      <c r="A19" s="732" t="s">
        <v>15</v>
      </c>
      <c r="B19" s="423" t="str">
        <f>'MP 1-4'!B19</f>
        <v>Mor</v>
      </c>
      <c r="C19" s="278"/>
      <c r="D19" s="285"/>
      <c r="E19" s="303"/>
      <c r="F19" s="304"/>
      <c r="G19" s="279"/>
      <c r="H19" s="288"/>
      <c r="I19" s="303"/>
      <c r="J19" s="304"/>
      <c r="K19" s="278"/>
      <c r="L19" s="297"/>
      <c r="M19" s="278"/>
      <c r="N19" s="297"/>
      <c r="O19" s="278"/>
      <c r="P19" s="297"/>
      <c r="Q19" s="298"/>
      <c r="S19" s="732" t="s">
        <v>15</v>
      </c>
      <c r="T19" s="423" t="str">
        <f>$B$19</f>
        <v>Mor</v>
      </c>
      <c r="U19" s="278"/>
      <c r="V19" s="285"/>
      <c r="W19" s="303"/>
      <c r="X19" s="304"/>
      <c r="Y19" s="279"/>
      <c r="Z19" s="288"/>
      <c r="AA19" s="303"/>
      <c r="AB19" s="304"/>
      <c r="AC19" s="278"/>
      <c r="AD19" s="297"/>
      <c r="AE19" s="278"/>
      <c r="AF19" s="297"/>
      <c r="AG19" s="278"/>
      <c r="AH19" s="297"/>
      <c r="AI19" s="298"/>
      <c r="BG19" s="458"/>
      <c r="BH19" s="458"/>
      <c r="BI19" s="27" t="s">
        <v>404</v>
      </c>
    </row>
    <row r="20" spans="1:61" ht="12.75" customHeight="1" x14ac:dyDescent="0.2">
      <c r="A20" s="733"/>
      <c r="B20" s="424" t="str">
        <f>'MP 1-4'!B20</f>
        <v>Aft</v>
      </c>
      <c r="C20" s="411"/>
      <c r="D20" s="412"/>
      <c r="E20" s="413"/>
      <c r="F20" s="414"/>
      <c r="G20" s="415"/>
      <c r="H20" s="416"/>
      <c r="I20" s="413"/>
      <c r="J20" s="414"/>
      <c r="K20" s="411"/>
      <c r="L20" s="417"/>
      <c r="M20" s="411"/>
      <c r="N20" s="417"/>
      <c r="O20" s="411"/>
      <c r="P20" s="417"/>
      <c r="Q20" s="418"/>
      <c r="S20" s="733"/>
      <c r="T20" s="424" t="str">
        <f>$B$20</f>
        <v>Aft</v>
      </c>
      <c r="U20" s="411"/>
      <c r="V20" s="412"/>
      <c r="W20" s="413"/>
      <c r="X20" s="414"/>
      <c r="Y20" s="415"/>
      <c r="Z20" s="416"/>
      <c r="AA20" s="413"/>
      <c r="AB20" s="414"/>
      <c r="AC20" s="411"/>
      <c r="AD20" s="417"/>
      <c r="AE20" s="411"/>
      <c r="AF20" s="417"/>
      <c r="AG20" s="411"/>
      <c r="AH20" s="417"/>
      <c r="AI20" s="418"/>
      <c r="BG20" s="458"/>
      <c r="BH20" s="458"/>
      <c r="BI20" s="27" t="s">
        <v>405</v>
      </c>
    </row>
    <row r="21" spans="1:61" ht="13.5" thickBot="1" x14ac:dyDescent="0.25">
      <c r="A21" s="734"/>
      <c r="B21" s="425" t="str">
        <f>'MP 1-4'!B21</f>
        <v>Evn</v>
      </c>
      <c r="C21" s="280"/>
      <c r="D21" s="286"/>
      <c r="E21" s="305"/>
      <c r="F21" s="306"/>
      <c r="G21" s="281"/>
      <c r="H21" s="289"/>
      <c r="I21" s="305"/>
      <c r="J21" s="306"/>
      <c r="K21" s="280"/>
      <c r="L21" s="299"/>
      <c r="M21" s="280"/>
      <c r="N21" s="299"/>
      <c r="O21" s="280"/>
      <c r="P21" s="299"/>
      <c r="Q21" s="300"/>
      <c r="S21" s="734"/>
      <c r="T21" s="425" t="str">
        <f>$B$21</f>
        <v>Evn</v>
      </c>
      <c r="U21" s="280"/>
      <c r="V21" s="286"/>
      <c r="W21" s="305"/>
      <c r="X21" s="306"/>
      <c r="Y21" s="281"/>
      <c r="Z21" s="289"/>
      <c r="AA21" s="305"/>
      <c r="AB21" s="306"/>
      <c r="AC21" s="280"/>
      <c r="AD21" s="299"/>
      <c r="AE21" s="280"/>
      <c r="AF21" s="299"/>
      <c r="AG21" s="280"/>
      <c r="AH21" s="299"/>
      <c r="AI21" s="300"/>
      <c r="BG21" s="458"/>
      <c r="BH21" s="458"/>
      <c r="BI21" s="27" t="s">
        <v>406</v>
      </c>
    </row>
    <row r="22" spans="1:61" x14ac:dyDescent="0.2">
      <c r="A22" s="732" t="s">
        <v>40</v>
      </c>
      <c r="B22" s="423" t="str">
        <f>$B$19</f>
        <v>Mor</v>
      </c>
      <c r="C22" s="278"/>
      <c r="D22" s="285"/>
      <c r="E22" s="303"/>
      <c r="F22" s="304"/>
      <c r="G22" s="279"/>
      <c r="H22" s="288"/>
      <c r="I22" s="303"/>
      <c r="J22" s="304"/>
      <c r="K22" s="278"/>
      <c r="L22" s="297"/>
      <c r="M22" s="278"/>
      <c r="N22" s="297"/>
      <c r="O22" s="278"/>
      <c r="P22" s="297"/>
      <c r="Q22" s="298"/>
      <c r="S22" s="732" t="s">
        <v>40</v>
      </c>
      <c r="T22" s="423" t="str">
        <f>$B$19</f>
        <v>Mor</v>
      </c>
      <c r="U22" s="278"/>
      <c r="V22" s="285"/>
      <c r="W22" s="303"/>
      <c r="X22" s="304"/>
      <c r="Y22" s="279"/>
      <c r="Z22" s="288"/>
      <c r="AA22" s="303"/>
      <c r="AB22" s="304"/>
      <c r="AC22" s="278"/>
      <c r="AD22" s="297"/>
      <c r="AE22" s="278"/>
      <c r="AF22" s="297"/>
      <c r="AG22" s="278"/>
      <c r="AH22" s="297"/>
      <c r="AI22" s="298"/>
      <c r="BG22" s="458"/>
      <c r="BH22" s="458"/>
      <c r="BI22" s="27" t="s">
        <v>407</v>
      </c>
    </row>
    <row r="23" spans="1:61" x14ac:dyDescent="0.2">
      <c r="A23" s="733"/>
      <c r="B23" s="424" t="str">
        <f>$B$20</f>
        <v>Aft</v>
      </c>
      <c r="C23" s="403"/>
      <c r="D23" s="404"/>
      <c r="E23" s="405"/>
      <c r="F23" s="406"/>
      <c r="G23" s="407"/>
      <c r="H23" s="408"/>
      <c r="I23" s="405"/>
      <c r="J23" s="406"/>
      <c r="K23" s="403"/>
      <c r="L23" s="409"/>
      <c r="M23" s="403"/>
      <c r="N23" s="409"/>
      <c r="O23" s="403"/>
      <c r="P23" s="409"/>
      <c r="Q23" s="410"/>
      <c r="S23" s="733"/>
      <c r="T23" s="424" t="str">
        <f>$B$20</f>
        <v>Aft</v>
      </c>
      <c r="U23" s="403"/>
      <c r="V23" s="404"/>
      <c r="W23" s="405"/>
      <c r="X23" s="406"/>
      <c r="Y23" s="407"/>
      <c r="Z23" s="408"/>
      <c r="AA23" s="405"/>
      <c r="AB23" s="406"/>
      <c r="AC23" s="403"/>
      <c r="AD23" s="409"/>
      <c r="AE23" s="403"/>
      <c r="AF23" s="409"/>
      <c r="AG23" s="411"/>
      <c r="AH23" s="409"/>
      <c r="AI23" s="410"/>
      <c r="BG23" s="458"/>
      <c r="BH23" s="458"/>
      <c r="BI23" s="27" t="s">
        <v>408</v>
      </c>
    </row>
    <row r="24" spans="1:61" ht="13.5" thickBot="1" x14ac:dyDescent="0.25">
      <c r="A24" s="734"/>
      <c r="B24" s="425" t="str">
        <f>$B$21</f>
        <v>Evn</v>
      </c>
      <c r="C24" s="282"/>
      <c r="D24" s="287"/>
      <c r="E24" s="307"/>
      <c r="F24" s="308"/>
      <c r="G24" s="283"/>
      <c r="H24" s="290"/>
      <c r="I24" s="307"/>
      <c r="J24" s="308"/>
      <c r="K24" s="282"/>
      <c r="L24" s="301"/>
      <c r="M24" s="282"/>
      <c r="N24" s="301"/>
      <c r="O24" s="282"/>
      <c r="P24" s="301"/>
      <c r="Q24" s="302"/>
      <c r="S24" s="734"/>
      <c r="T24" s="425" t="str">
        <f>$B$21</f>
        <v>Evn</v>
      </c>
      <c r="U24" s="282"/>
      <c r="V24" s="287"/>
      <c r="W24" s="307"/>
      <c r="X24" s="308"/>
      <c r="Y24" s="283"/>
      <c r="Z24" s="290"/>
      <c r="AA24" s="307"/>
      <c r="AB24" s="308"/>
      <c r="AC24" s="282"/>
      <c r="AD24" s="301"/>
      <c r="AE24" s="282"/>
      <c r="AF24" s="301"/>
      <c r="AG24" s="280"/>
      <c r="AH24" s="301"/>
      <c r="AI24" s="302"/>
      <c r="BG24" s="458"/>
      <c r="BH24" s="458"/>
      <c r="BI24" s="458" t="s">
        <v>409</v>
      </c>
    </row>
    <row r="25" spans="1:61" x14ac:dyDescent="0.2">
      <c r="A25" s="732" t="s">
        <v>41</v>
      </c>
      <c r="B25" s="423" t="str">
        <f>$B$19</f>
        <v>Mor</v>
      </c>
      <c r="C25" s="278"/>
      <c r="D25" s="285"/>
      <c r="E25" s="303"/>
      <c r="F25" s="304"/>
      <c r="G25" s="279"/>
      <c r="H25" s="288"/>
      <c r="I25" s="303"/>
      <c r="J25" s="304"/>
      <c r="K25" s="278"/>
      <c r="L25" s="297"/>
      <c r="M25" s="278"/>
      <c r="N25" s="297"/>
      <c r="O25" s="278"/>
      <c r="P25" s="297"/>
      <c r="Q25" s="298"/>
      <c r="S25" s="732" t="s">
        <v>41</v>
      </c>
      <c r="T25" s="423" t="str">
        <f>$B$19</f>
        <v>Mor</v>
      </c>
      <c r="U25" s="278"/>
      <c r="V25" s="285"/>
      <c r="W25" s="303"/>
      <c r="X25" s="304"/>
      <c r="Y25" s="279"/>
      <c r="Z25" s="288"/>
      <c r="AA25" s="303"/>
      <c r="AB25" s="304"/>
      <c r="AC25" s="278"/>
      <c r="AD25" s="297"/>
      <c r="AE25" s="278"/>
      <c r="AF25" s="297"/>
      <c r="AG25" s="278"/>
      <c r="AH25" s="297"/>
      <c r="AI25" s="298"/>
      <c r="BG25" s="458"/>
      <c r="BH25" s="458"/>
      <c r="BI25" s="458" t="s">
        <v>444</v>
      </c>
    </row>
    <row r="26" spans="1:61" x14ac:dyDescent="0.2">
      <c r="A26" s="733"/>
      <c r="B26" s="424" t="str">
        <f>$B$20</f>
        <v>Aft</v>
      </c>
      <c r="C26" s="403"/>
      <c r="D26" s="404"/>
      <c r="E26" s="405"/>
      <c r="F26" s="406"/>
      <c r="G26" s="407"/>
      <c r="H26" s="408"/>
      <c r="I26" s="405"/>
      <c r="J26" s="406"/>
      <c r="K26" s="403"/>
      <c r="L26" s="409"/>
      <c r="M26" s="403"/>
      <c r="N26" s="409"/>
      <c r="O26" s="403"/>
      <c r="P26" s="409"/>
      <c r="Q26" s="410"/>
      <c r="S26" s="733"/>
      <c r="T26" s="424" t="str">
        <f>$B$20</f>
        <v>Aft</v>
      </c>
      <c r="U26" s="403"/>
      <c r="V26" s="404"/>
      <c r="W26" s="405"/>
      <c r="X26" s="406"/>
      <c r="Y26" s="407"/>
      <c r="Z26" s="408"/>
      <c r="AA26" s="405"/>
      <c r="AB26" s="406"/>
      <c r="AC26" s="403"/>
      <c r="AD26" s="409"/>
      <c r="AE26" s="403"/>
      <c r="AF26" s="409"/>
      <c r="AG26" s="403"/>
      <c r="AH26" s="409"/>
      <c r="AI26" s="410"/>
      <c r="BG26" s="458"/>
      <c r="BH26" s="458"/>
      <c r="BI26" s="458" t="s">
        <v>107</v>
      </c>
    </row>
    <row r="27" spans="1:61" ht="13.5" thickBot="1" x14ac:dyDescent="0.25">
      <c r="A27" s="734"/>
      <c r="B27" s="425" t="str">
        <f>$B$21</f>
        <v>Evn</v>
      </c>
      <c r="C27" s="282"/>
      <c r="D27" s="287"/>
      <c r="E27" s="307"/>
      <c r="F27" s="308"/>
      <c r="G27" s="283"/>
      <c r="H27" s="290"/>
      <c r="I27" s="307"/>
      <c r="J27" s="308"/>
      <c r="K27" s="282"/>
      <c r="L27" s="301"/>
      <c r="M27" s="282"/>
      <c r="N27" s="301"/>
      <c r="O27" s="282"/>
      <c r="P27" s="301"/>
      <c r="Q27" s="302"/>
      <c r="S27" s="734"/>
      <c r="T27" s="425" t="str">
        <f>$B$21</f>
        <v>Evn</v>
      </c>
      <c r="U27" s="282"/>
      <c r="V27" s="287"/>
      <c r="W27" s="307"/>
      <c r="X27" s="308"/>
      <c r="Y27" s="283"/>
      <c r="Z27" s="290"/>
      <c r="AA27" s="307"/>
      <c r="AB27" s="308"/>
      <c r="AC27" s="282"/>
      <c r="AD27" s="301"/>
      <c r="AE27" s="282"/>
      <c r="AF27" s="301"/>
      <c r="AG27" s="282"/>
      <c r="AH27" s="301"/>
      <c r="AI27" s="302"/>
      <c r="BG27" s="458"/>
      <c r="BH27" s="458"/>
      <c r="BI27" s="458" t="s">
        <v>8</v>
      </c>
    </row>
    <row r="28" spans="1:61" x14ac:dyDescent="0.2">
      <c r="A28" s="732" t="s">
        <v>68</v>
      </c>
      <c r="B28" s="423" t="str">
        <f>$B$19</f>
        <v>Mor</v>
      </c>
      <c r="C28" s="278"/>
      <c r="D28" s="285"/>
      <c r="E28" s="303"/>
      <c r="F28" s="304"/>
      <c r="G28" s="279"/>
      <c r="H28" s="288"/>
      <c r="I28" s="303"/>
      <c r="J28" s="304"/>
      <c r="K28" s="278"/>
      <c r="L28" s="297"/>
      <c r="M28" s="278"/>
      <c r="N28" s="297"/>
      <c r="O28" s="278"/>
      <c r="P28" s="297"/>
      <c r="Q28" s="298"/>
      <c r="S28" s="732" t="s">
        <v>68</v>
      </c>
      <c r="T28" s="423" t="str">
        <f>$B$19</f>
        <v>Mor</v>
      </c>
      <c r="U28" s="278"/>
      <c r="V28" s="285"/>
      <c r="W28" s="303"/>
      <c r="X28" s="304"/>
      <c r="Y28" s="279"/>
      <c r="Z28" s="288"/>
      <c r="AA28" s="303"/>
      <c r="AB28" s="304"/>
      <c r="AC28" s="278"/>
      <c r="AD28" s="297"/>
      <c r="AE28" s="278"/>
      <c r="AF28" s="297"/>
      <c r="AG28" s="278"/>
      <c r="AH28" s="297"/>
      <c r="AI28" s="298"/>
      <c r="BG28" s="458"/>
      <c r="BH28" s="458"/>
      <c r="BI28" s="458" t="s">
        <v>443</v>
      </c>
    </row>
    <row r="29" spans="1:61" x14ac:dyDescent="0.2">
      <c r="A29" s="733"/>
      <c r="B29" s="424" t="str">
        <f>$B$20</f>
        <v>Aft</v>
      </c>
      <c r="C29" s="403"/>
      <c r="D29" s="404"/>
      <c r="E29" s="405"/>
      <c r="F29" s="406"/>
      <c r="G29" s="407"/>
      <c r="H29" s="408"/>
      <c r="I29" s="405"/>
      <c r="J29" s="406"/>
      <c r="K29" s="403"/>
      <c r="L29" s="409"/>
      <c r="M29" s="403"/>
      <c r="N29" s="409"/>
      <c r="O29" s="403"/>
      <c r="P29" s="409"/>
      <c r="Q29" s="410"/>
      <c r="S29" s="733"/>
      <c r="T29" s="424" t="str">
        <f>$B$20</f>
        <v>Aft</v>
      </c>
      <c r="U29" s="403"/>
      <c r="V29" s="404"/>
      <c r="W29" s="405"/>
      <c r="X29" s="406"/>
      <c r="Y29" s="407"/>
      <c r="Z29" s="408"/>
      <c r="AA29" s="405"/>
      <c r="AB29" s="406"/>
      <c r="AC29" s="403"/>
      <c r="AD29" s="409"/>
      <c r="AE29" s="403"/>
      <c r="AF29" s="409"/>
      <c r="AG29" s="403"/>
      <c r="AH29" s="409"/>
      <c r="AI29" s="410"/>
    </row>
    <row r="30" spans="1:61" ht="13.5" thickBot="1" x14ac:dyDescent="0.25">
      <c r="A30" s="734"/>
      <c r="B30" s="425" t="str">
        <f>$B$21</f>
        <v>Evn</v>
      </c>
      <c r="C30" s="282"/>
      <c r="D30" s="287"/>
      <c r="E30" s="307"/>
      <c r="F30" s="308"/>
      <c r="G30" s="283"/>
      <c r="H30" s="290"/>
      <c r="I30" s="307"/>
      <c r="J30" s="308"/>
      <c r="K30" s="282"/>
      <c r="L30" s="301"/>
      <c r="M30" s="282"/>
      <c r="N30" s="301"/>
      <c r="O30" s="282"/>
      <c r="P30" s="301"/>
      <c r="Q30" s="302"/>
      <c r="S30" s="734"/>
      <c r="T30" s="425" t="str">
        <f>$B$21</f>
        <v>Evn</v>
      </c>
      <c r="U30" s="282"/>
      <c r="V30" s="287"/>
      <c r="W30" s="307"/>
      <c r="X30" s="308"/>
      <c r="Y30" s="283"/>
      <c r="Z30" s="290"/>
      <c r="AA30" s="307"/>
      <c r="AB30" s="308"/>
      <c r="AC30" s="282"/>
      <c r="AD30" s="301"/>
      <c r="AE30" s="282"/>
      <c r="AF30" s="301"/>
      <c r="AG30" s="282"/>
      <c r="AH30" s="301"/>
      <c r="AI30" s="302"/>
    </row>
    <row r="31" spans="1:61" x14ac:dyDescent="0.2">
      <c r="A31" s="732" t="s">
        <v>42</v>
      </c>
      <c r="B31" s="423" t="str">
        <f>$B$19</f>
        <v>Mor</v>
      </c>
      <c r="C31" s="278"/>
      <c r="D31" s="285"/>
      <c r="E31" s="303"/>
      <c r="F31" s="304"/>
      <c r="G31" s="279"/>
      <c r="H31" s="288"/>
      <c r="I31" s="303"/>
      <c r="J31" s="304"/>
      <c r="K31" s="278"/>
      <c r="L31" s="297"/>
      <c r="M31" s="278"/>
      <c r="N31" s="297"/>
      <c r="O31" s="278"/>
      <c r="P31" s="297"/>
      <c r="Q31" s="298"/>
      <c r="S31" s="732" t="s">
        <v>42</v>
      </c>
      <c r="T31" s="423" t="str">
        <f>$B$19</f>
        <v>Mor</v>
      </c>
      <c r="U31" s="278"/>
      <c r="V31" s="285"/>
      <c r="W31" s="303"/>
      <c r="X31" s="304"/>
      <c r="Y31" s="279"/>
      <c r="Z31" s="288"/>
      <c r="AA31" s="303"/>
      <c r="AB31" s="304"/>
      <c r="AC31" s="278"/>
      <c r="AD31" s="297"/>
      <c r="AE31" s="278"/>
      <c r="AF31" s="297"/>
      <c r="AG31" s="278"/>
      <c r="AH31" s="297"/>
      <c r="AI31" s="298"/>
    </row>
    <row r="32" spans="1:61" x14ac:dyDescent="0.2">
      <c r="A32" s="733"/>
      <c r="B32" s="424" t="str">
        <f>$B$20</f>
        <v>Aft</v>
      </c>
      <c r="C32" s="403"/>
      <c r="D32" s="404"/>
      <c r="E32" s="405"/>
      <c r="F32" s="406"/>
      <c r="G32" s="407"/>
      <c r="H32" s="408"/>
      <c r="I32" s="405"/>
      <c r="J32" s="406"/>
      <c r="K32" s="403"/>
      <c r="L32" s="409"/>
      <c r="M32" s="403"/>
      <c r="N32" s="409"/>
      <c r="O32" s="403"/>
      <c r="P32" s="409"/>
      <c r="Q32" s="410"/>
      <c r="S32" s="733"/>
      <c r="T32" s="424" t="str">
        <f>$B$20</f>
        <v>Aft</v>
      </c>
      <c r="U32" s="403"/>
      <c r="V32" s="404"/>
      <c r="W32" s="405"/>
      <c r="X32" s="406"/>
      <c r="Y32" s="407"/>
      <c r="Z32" s="408"/>
      <c r="AA32" s="405"/>
      <c r="AB32" s="406"/>
      <c r="AC32" s="403"/>
      <c r="AD32" s="409"/>
      <c r="AE32" s="403"/>
      <c r="AF32" s="409"/>
      <c r="AG32" s="403"/>
      <c r="AH32" s="409"/>
      <c r="AI32" s="410"/>
    </row>
    <row r="33" spans="1:35" ht="13.5" thickBot="1" x14ac:dyDescent="0.25">
      <c r="A33" s="734"/>
      <c r="B33" s="425" t="str">
        <f>$B$21</f>
        <v>Evn</v>
      </c>
      <c r="C33" s="282"/>
      <c r="D33" s="287"/>
      <c r="E33" s="307"/>
      <c r="F33" s="308"/>
      <c r="G33" s="283"/>
      <c r="H33" s="290"/>
      <c r="I33" s="307"/>
      <c r="J33" s="308"/>
      <c r="K33" s="282"/>
      <c r="L33" s="301"/>
      <c r="M33" s="282"/>
      <c r="N33" s="301"/>
      <c r="O33" s="282"/>
      <c r="P33" s="301"/>
      <c r="Q33" s="302"/>
      <c r="S33" s="734"/>
      <c r="T33" s="425" t="str">
        <f>$B$21</f>
        <v>Evn</v>
      </c>
      <c r="U33" s="282"/>
      <c r="V33" s="287"/>
      <c r="W33" s="307"/>
      <c r="X33" s="308"/>
      <c r="Y33" s="283"/>
      <c r="Z33" s="290"/>
      <c r="AA33" s="307"/>
      <c r="AB33" s="308"/>
      <c r="AC33" s="282"/>
      <c r="AD33" s="301"/>
      <c r="AE33" s="282"/>
      <c r="AF33" s="301"/>
      <c r="AG33" s="282"/>
      <c r="AH33" s="301"/>
      <c r="AI33" s="302"/>
    </row>
    <row r="34" spans="1:35" x14ac:dyDescent="0.2">
      <c r="A34" s="732" t="s">
        <v>43</v>
      </c>
      <c r="B34" s="423" t="str">
        <f>$B$19</f>
        <v>Mor</v>
      </c>
      <c r="C34" s="278"/>
      <c r="D34" s="285"/>
      <c r="E34" s="303"/>
      <c r="F34" s="304"/>
      <c r="G34" s="279"/>
      <c r="H34" s="288"/>
      <c r="I34" s="303"/>
      <c r="J34" s="304"/>
      <c r="K34" s="278"/>
      <c r="L34" s="297"/>
      <c r="M34" s="278"/>
      <c r="N34" s="297"/>
      <c r="O34" s="278"/>
      <c r="P34" s="297"/>
      <c r="Q34" s="298"/>
      <c r="S34" s="732" t="s">
        <v>43</v>
      </c>
      <c r="T34" s="423" t="str">
        <f>$B$19</f>
        <v>Mor</v>
      </c>
      <c r="U34" s="278"/>
      <c r="V34" s="285"/>
      <c r="W34" s="303"/>
      <c r="X34" s="304"/>
      <c r="Y34" s="279"/>
      <c r="Z34" s="288"/>
      <c r="AA34" s="303"/>
      <c r="AB34" s="304"/>
      <c r="AC34" s="278"/>
      <c r="AD34" s="297"/>
      <c r="AE34" s="278"/>
      <c r="AF34" s="297"/>
      <c r="AG34" s="278"/>
      <c r="AH34" s="297"/>
      <c r="AI34" s="298"/>
    </row>
    <row r="35" spans="1:35" x14ac:dyDescent="0.2">
      <c r="A35" s="733"/>
      <c r="B35" s="424" t="str">
        <f>$B$20</f>
        <v>Aft</v>
      </c>
      <c r="C35" s="403"/>
      <c r="D35" s="404"/>
      <c r="E35" s="405"/>
      <c r="F35" s="406"/>
      <c r="G35" s="407"/>
      <c r="H35" s="408"/>
      <c r="I35" s="405"/>
      <c r="J35" s="406"/>
      <c r="K35" s="403"/>
      <c r="L35" s="409"/>
      <c r="M35" s="403"/>
      <c r="N35" s="409"/>
      <c r="O35" s="403"/>
      <c r="P35" s="409"/>
      <c r="Q35" s="410"/>
      <c r="S35" s="733"/>
      <c r="T35" s="424" t="str">
        <f>$B$20</f>
        <v>Aft</v>
      </c>
      <c r="U35" s="403"/>
      <c r="V35" s="404"/>
      <c r="W35" s="405"/>
      <c r="X35" s="406"/>
      <c r="Y35" s="407"/>
      <c r="Z35" s="408"/>
      <c r="AA35" s="405"/>
      <c r="AB35" s="406"/>
      <c r="AC35" s="403"/>
      <c r="AD35" s="409"/>
      <c r="AE35" s="403"/>
      <c r="AF35" s="409"/>
      <c r="AG35" s="403"/>
      <c r="AH35" s="409"/>
      <c r="AI35" s="410"/>
    </row>
    <row r="36" spans="1:35" ht="13.5" thickBot="1" x14ac:dyDescent="0.25">
      <c r="A36" s="734"/>
      <c r="B36" s="425" t="str">
        <f>$B$21</f>
        <v>Evn</v>
      </c>
      <c r="C36" s="282"/>
      <c r="D36" s="287"/>
      <c r="E36" s="307"/>
      <c r="F36" s="308"/>
      <c r="G36" s="283"/>
      <c r="H36" s="290"/>
      <c r="I36" s="307"/>
      <c r="J36" s="308"/>
      <c r="K36" s="282"/>
      <c r="L36" s="301"/>
      <c r="M36" s="282"/>
      <c r="N36" s="301"/>
      <c r="O36" s="282"/>
      <c r="P36" s="301"/>
      <c r="Q36" s="302"/>
      <c r="S36" s="734"/>
      <c r="T36" s="425" t="str">
        <f>$B$21</f>
        <v>Evn</v>
      </c>
      <c r="U36" s="282"/>
      <c r="V36" s="287"/>
      <c r="W36" s="307"/>
      <c r="X36" s="308"/>
      <c r="Y36" s="283"/>
      <c r="Z36" s="290"/>
      <c r="AA36" s="307"/>
      <c r="AB36" s="308"/>
      <c r="AC36" s="282"/>
      <c r="AD36" s="301"/>
      <c r="AE36" s="282"/>
      <c r="AF36" s="301"/>
      <c r="AG36" s="282"/>
      <c r="AH36" s="301"/>
      <c r="AI36" s="302"/>
    </row>
    <row r="37" spans="1:35" x14ac:dyDescent="0.2">
      <c r="A37" s="732" t="s">
        <v>44</v>
      </c>
      <c r="B37" s="423" t="str">
        <f>$B$19</f>
        <v>Mor</v>
      </c>
      <c r="C37" s="278"/>
      <c r="D37" s="285"/>
      <c r="E37" s="303"/>
      <c r="F37" s="304"/>
      <c r="G37" s="279"/>
      <c r="H37" s="288"/>
      <c r="I37" s="303"/>
      <c r="J37" s="304"/>
      <c r="K37" s="278"/>
      <c r="L37" s="297"/>
      <c r="M37" s="278"/>
      <c r="N37" s="297"/>
      <c r="O37" s="278"/>
      <c r="P37" s="297"/>
      <c r="Q37" s="298"/>
      <c r="S37" s="732" t="s">
        <v>44</v>
      </c>
      <c r="T37" s="423" t="str">
        <f>$B$19</f>
        <v>Mor</v>
      </c>
      <c r="U37" s="278"/>
      <c r="V37" s="285"/>
      <c r="W37" s="303"/>
      <c r="X37" s="304"/>
      <c r="Y37" s="279"/>
      <c r="Z37" s="288"/>
      <c r="AA37" s="303"/>
      <c r="AB37" s="304"/>
      <c r="AC37" s="278"/>
      <c r="AD37" s="297"/>
      <c r="AE37" s="278"/>
      <c r="AF37" s="297"/>
      <c r="AG37" s="278"/>
      <c r="AH37" s="297"/>
      <c r="AI37" s="298"/>
    </row>
    <row r="38" spans="1:35" x14ac:dyDescent="0.2">
      <c r="A38" s="733"/>
      <c r="B38" s="424" t="str">
        <f>$B$20</f>
        <v>Aft</v>
      </c>
      <c r="C38" s="411"/>
      <c r="D38" s="412"/>
      <c r="E38" s="413"/>
      <c r="F38" s="414"/>
      <c r="G38" s="415"/>
      <c r="H38" s="416"/>
      <c r="I38" s="413"/>
      <c r="J38" s="414"/>
      <c r="K38" s="438"/>
      <c r="L38" s="417"/>
      <c r="M38" s="438"/>
      <c r="N38" s="417"/>
      <c r="O38" s="411"/>
      <c r="P38" s="409"/>
      <c r="Q38" s="410"/>
      <c r="S38" s="733"/>
      <c r="T38" s="424" t="str">
        <f>$B$20</f>
        <v>Aft</v>
      </c>
      <c r="U38" s="411"/>
      <c r="V38" s="412"/>
      <c r="W38" s="413"/>
      <c r="X38" s="414"/>
      <c r="Y38" s="415"/>
      <c r="Z38" s="416"/>
      <c r="AA38" s="413"/>
      <c r="AB38" s="414"/>
      <c r="AC38" s="438"/>
      <c r="AD38" s="417"/>
      <c r="AE38" s="438"/>
      <c r="AF38" s="417"/>
      <c r="AG38" s="438"/>
      <c r="AH38" s="417"/>
      <c r="AI38" s="410"/>
    </row>
    <row r="39" spans="1:35" ht="13.5" thickBot="1" x14ac:dyDescent="0.25">
      <c r="A39" s="734"/>
      <c r="B39" s="425" t="str">
        <f>$B$21</f>
        <v>Evn</v>
      </c>
      <c r="C39" s="280"/>
      <c r="D39" s="286"/>
      <c r="E39" s="437"/>
      <c r="F39" s="306"/>
      <c r="G39" s="281"/>
      <c r="H39" s="289"/>
      <c r="I39" s="305"/>
      <c r="J39" s="306"/>
      <c r="K39" s="284"/>
      <c r="L39" s="299"/>
      <c r="M39" s="284"/>
      <c r="N39" s="299"/>
      <c r="O39" s="284"/>
      <c r="P39" s="301"/>
      <c r="Q39" s="302"/>
      <c r="S39" s="734"/>
      <c r="T39" s="425" t="str">
        <f>$B$21</f>
        <v>Evn</v>
      </c>
      <c r="U39" s="280"/>
      <c r="V39" s="286"/>
      <c r="W39" s="437"/>
      <c r="X39" s="306"/>
      <c r="Y39" s="281"/>
      <c r="Z39" s="289"/>
      <c r="AA39" s="305"/>
      <c r="AB39" s="306"/>
      <c r="AC39" s="284"/>
      <c r="AD39" s="299"/>
      <c r="AE39" s="284"/>
      <c r="AF39" s="299"/>
      <c r="AG39" s="284"/>
      <c r="AH39" s="299"/>
      <c r="AI39" s="302"/>
    </row>
    <row r="40" spans="1:35" ht="13.5" thickBot="1" x14ac:dyDescent="0.25">
      <c r="A40" s="763" t="s">
        <v>172</v>
      </c>
      <c r="B40" s="764"/>
      <c r="C40" s="530">
        <f ca="1">OFFSET(YTP!$E$68,0,E2-1,1,1)</f>
        <v>7.5</v>
      </c>
      <c r="D40" s="211"/>
      <c r="E40" s="530">
        <f>SUM(E19:E39)</f>
        <v>0</v>
      </c>
      <c r="F40" s="211"/>
      <c r="G40" s="530">
        <f ca="1">OFFSET(YTP!$E$69,0,E2-1,1,1)</f>
        <v>3</v>
      </c>
      <c r="H40" s="211"/>
      <c r="I40" s="530">
        <f>SUM(I19:I39)</f>
        <v>0</v>
      </c>
      <c r="J40" s="211"/>
      <c r="K40" s="530">
        <f ca="1">OFFSET(YTP!$E$67,0,E2-1,1,1)</f>
        <v>3</v>
      </c>
      <c r="L40" s="530">
        <f>SUM(L19:L39)</f>
        <v>0</v>
      </c>
      <c r="M40" s="530">
        <f ca="1">OFFSET(YTP!$E$70,0,E2-1,1,1)</f>
        <v>1</v>
      </c>
      <c r="N40" s="530">
        <f>SUM(N19:N39)</f>
        <v>0</v>
      </c>
      <c r="O40" s="530">
        <f ca="1">OFFSET(YTP!$E$71,0,E2-1,1,1)</f>
        <v>2</v>
      </c>
      <c r="P40" s="530">
        <f>SUM(P19:P39)</f>
        <v>0</v>
      </c>
      <c r="Q40" s="142"/>
      <c r="S40" s="763" t="s">
        <v>172</v>
      </c>
      <c r="T40" s="764"/>
      <c r="U40" s="530">
        <f ca="1">OFFSET(YTP!$E$68,0,W2-1,1,1)</f>
        <v>0.75</v>
      </c>
      <c r="V40" s="211"/>
      <c r="W40" s="530">
        <f>SUM(W19:W39)</f>
        <v>0</v>
      </c>
      <c r="X40" s="211"/>
      <c r="Y40" s="530">
        <f ca="1">OFFSET(YTP!$E$69,0,W2-1,1,1)</f>
        <v>1</v>
      </c>
      <c r="Z40" s="211"/>
      <c r="AA40" s="530">
        <f>SUM(AA19:AA39)</f>
        <v>0</v>
      </c>
      <c r="AB40" s="211"/>
      <c r="AC40" s="530">
        <f ca="1">OFFSET(YTP!$E$67,0,W2-1,1,1)</f>
        <v>3</v>
      </c>
      <c r="AD40" s="530">
        <f>SUM(AD19:AD39)</f>
        <v>0</v>
      </c>
      <c r="AE40" s="530">
        <f ca="1">OFFSET(YTP!$E$70,0,W2-1,1,1)</f>
        <v>3</v>
      </c>
      <c r="AF40" s="530">
        <f>SUM(AF19:AF39)</f>
        <v>0</v>
      </c>
      <c r="AG40" s="530">
        <f ca="1">OFFSET(YTP!$E$71,0,W2-1,1,1)</f>
        <v>0</v>
      </c>
      <c r="AH40" s="530">
        <f>SUM(AH19:AH39)</f>
        <v>0</v>
      </c>
      <c r="AI40" s="142"/>
    </row>
    <row r="41" spans="1:35" s="27" customFormat="1" ht="13.5" thickBot="1" x14ac:dyDescent="0.25">
      <c r="A41" s="107"/>
      <c r="B41" s="107"/>
      <c r="C41" s="137"/>
      <c r="D41" s="137"/>
      <c r="E41" s="137"/>
      <c r="F41" s="137"/>
      <c r="G41" s="137"/>
      <c r="H41" s="137"/>
      <c r="I41" s="137"/>
      <c r="J41" s="137"/>
      <c r="K41" s="137"/>
      <c r="L41" s="137"/>
      <c r="M41" s="137"/>
      <c r="N41" s="137"/>
      <c r="O41" s="137"/>
      <c r="P41" s="137"/>
      <c r="Q41" s="117"/>
    </row>
    <row r="42" spans="1:35" s="27" customFormat="1" ht="13.5" thickBot="1" x14ac:dyDescent="0.25">
      <c r="A42" s="107"/>
      <c r="B42" s="107"/>
      <c r="C42" s="137"/>
      <c r="D42" s="137"/>
      <c r="E42" s="137"/>
      <c r="F42" s="137"/>
      <c r="G42" s="137"/>
      <c r="H42" s="137"/>
      <c r="I42" s="137"/>
      <c r="J42" s="137"/>
      <c r="K42" s="137"/>
      <c r="L42" s="137"/>
      <c r="M42" s="765" t="s">
        <v>214</v>
      </c>
      <c r="N42" s="766"/>
      <c r="O42" s="766"/>
      <c r="P42" s="767"/>
      <c r="Q42" s="117"/>
      <c r="AE42" s="765" t="s">
        <v>214</v>
      </c>
      <c r="AF42" s="766"/>
      <c r="AG42" s="766"/>
      <c r="AH42" s="767"/>
    </row>
    <row r="43" spans="1:35" s="458" customFormat="1" ht="12.75" customHeight="1" x14ac:dyDescent="0.2">
      <c r="A43" s="690" t="s">
        <v>67</v>
      </c>
      <c r="B43" s="690"/>
      <c r="C43" s="690"/>
      <c r="D43" s="24" t="s">
        <v>31</v>
      </c>
      <c r="E43" s="277">
        <f>$E$2+2</f>
        <v>23</v>
      </c>
      <c r="F43" s="380" t="s">
        <v>209</v>
      </c>
      <c r="G43" s="130" t="s">
        <v>174</v>
      </c>
      <c r="H43" s="144">
        <f ca="1">OFFSET(YTP!$E$72,0,E43-1,1,1)</f>
        <v>9.25</v>
      </c>
      <c r="I43" s="131" t="s">
        <v>176</v>
      </c>
      <c r="J43" s="309">
        <f>SUM(E60:E80,I60:I80,L60:L80,P60:P80,N60:N80)</f>
        <v>0</v>
      </c>
      <c r="K43" s="724" t="s">
        <v>188</v>
      </c>
      <c r="L43" s="727" t="str">
        <f ca="1">OFFSET(YTP!$E$9,0,E43-1,1,1)</f>
        <v>WC-Chengdu</v>
      </c>
      <c r="M43" s="485" t="str">
        <f>Score_1_label</f>
        <v>Series 1</v>
      </c>
      <c r="N43" s="428"/>
      <c r="O43" s="485" t="str">
        <f>Score_8_label</f>
        <v>Kneeling</v>
      </c>
      <c r="P43" s="429"/>
      <c r="Q43" s="91"/>
      <c r="R43" s="27"/>
      <c r="S43" s="690" t="s">
        <v>67</v>
      </c>
      <c r="T43" s="690"/>
      <c r="U43" s="690"/>
      <c r="V43" s="24" t="s">
        <v>31</v>
      </c>
      <c r="W43" s="277">
        <f>$E$2+3</f>
        <v>24</v>
      </c>
      <c r="X43" s="380" t="s">
        <v>209</v>
      </c>
      <c r="Y43" s="130" t="s">
        <v>174</v>
      </c>
      <c r="Z43" s="144">
        <f ca="1">OFFSET(YTP!$E$72,0,W43-1,1,1)</f>
        <v>6</v>
      </c>
      <c r="AA43" s="131" t="s">
        <v>176</v>
      </c>
      <c r="AB43" s="309">
        <f>SUM(W60:W80,AA60:AA80,AD60:AD80,AH60:AH80,AF60:AF80)</f>
        <v>0</v>
      </c>
      <c r="AC43" s="724" t="s">
        <v>188</v>
      </c>
      <c r="AD43" s="727">
        <f ca="1">OFFSET(YTP!$E$9,0,W43-1,1,1)</f>
        <v>0</v>
      </c>
      <c r="AE43" s="485" t="str">
        <f>Score_1_label</f>
        <v>Series 1</v>
      </c>
      <c r="AF43" s="428"/>
      <c r="AG43" s="485" t="str">
        <f>Score_8_label</f>
        <v>Kneeling</v>
      </c>
      <c r="AH43" s="429"/>
    </row>
    <row r="44" spans="1:35" s="458" customFormat="1" ht="12.75" customHeight="1" x14ac:dyDescent="0.2">
      <c r="A44" s="690"/>
      <c r="B44" s="690"/>
      <c r="C44" s="690"/>
      <c r="D44" s="63" t="s">
        <v>34</v>
      </c>
      <c r="E44" s="136">
        <f>YTP_Start_Date+7*(E43-1)</f>
        <v>44655</v>
      </c>
      <c r="F44" s="382">
        <f ca="1">OFFSET(YTP!$E$14,0,E43-1,1,1)</f>
        <v>3</v>
      </c>
      <c r="G44" s="132" t="s">
        <v>158</v>
      </c>
      <c r="H44" s="129">
        <f>SUM(D60:D80,H60:H80)</f>
        <v>0</v>
      </c>
      <c r="I44" s="128" t="s">
        <v>159</v>
      </c>
      <c r="J44" s="310">
        <f>SUM(F60:F80,J60:J80)</f>
        <v>0</v>
      </c>
      <c r="K44" s="725"/>
      <c r="L44" s="728"/>
      <c r="M44" s="486" t="str">
        <f>Score_2_label</f>
        <v>Series 2</v>
      </c>
      <c r="N44" s="431"/>
      <c r="O44" s="486" t="str">
        <f>Score_9_label</f>
        <v>Prone</v>
      </c>
      <c r="P44" s="432"/>
      <c r="Q44" s="91"/>
      <c r="R44" s="27"/>
      <c r="S44" s="690"/>
      <c r="T44" s="690"/>
      <c r="U44" s="690"/>
      <c r="V44" s="63" t="s">
        <v>34</v>
      </c>
      <c r="W44" s="136">
        <f>YTP_Start_Date+7*(W43-1)</f>
        <v>44662</v>
      </c>
      <c r="X44" s="382">
        <f ca="1">OFFSET(YTP!$E$14,0,W43-1,1,1)</f>
        <v>0</v>
      </c>
      <c r="Y44" s="132" t="s">
        <v>158</v>
      </c>
      <c r="Z44" s="129">
        <f>SUM(V60:V80,Z60:Z80)</f>
        <v>0</v>
      </c>
      <c r="AA44" s="128" t="s">
        <v>159</v>
      </c>
      <c r="AB44" s="310">
        <f>SUM(X60:X80,AB60:AB80)</f>
        <v>0</v>
      </c>
      <c r="AC44" s="725"/>
      <c r="AD44" s="728"/>
      <c r="AE44" s="486" t="str">
        <f>Score_2_label</f>
        <v>Series 2</v>
      </c>
      <c r="AF44" s="431"/>
      <c r="AG44" s="486" t="str">
        <f>Score_9_label</f>
        <v>Prone</v>
      </c>
      <c r="AH44" s="432"/>
    </row>
    <row r="45" spans="1:35" s="458" customFormat="1" ht="12.75" customHeight="1" thickBot="1" x14ac:dyDescent="0.25">
      <c r="A45" s="690"/>
      <c r="B45" s="690"/>
      <c r="C45" s="690"/>
      <c r="D45" s="64" t="s">
        <v>35</v>
      </c>
      <c r="E45" s="140" t="str">
        <f ca="1">IF(OFFSET(YTP!$E$6,0,E43-1,1,1)="",W4,IF(OFFSET(YTP!$E$6,0,E43-1,1,1)="General","General",IF(OFFSET(YTP!$E$6,0,E43-1,1,1)="Specific","Specific",IF(OFFSET(YTP!$E$6,0,E43-1,1,1)="Pre-Competition","Pre-Comp",IF(OFFSET(YTP!$E$6,0,E43-1,1,1)="Regular","Reg. Comp",IF(OFFSET(YTP!$E$6,0,E43-1,1,1)="Major","Major Comp",IF(OFFSET(YTP!$E$6,0,E43-1,1,1)="Taper","Taper","Transition")))))))</f>
        <v>Major Comp</v>
      </c>
      <c r="F45" s="379" t="s">
        <v>215</v>
      </c>
      <c r="G45" s="132" t="s">
        <v>177</v>
      </c>
      <c r="H45" s="129">
        <f ca="1">OFFSET(YTP!$E$74,0,E43-1,1,1)</f>
        <v>101.31578947368422</v>
      </c>
      <c r="I45" s="128" t="s">
        <v>178</v>
      </c>
      <c r="J45" s="310" t="e">
        <f>AVERAGEA(Q60:Q80)</f>
        <v>#DIV/0!</v>
      </c>
      <c r="K45" s="725"/>
      <c r="L45" s="728"/>
      <c r="M45" s="486" t="str">
        <f>Score_3_label</f>
        <v>Series 3</v>
      </c>
      <c r="N45" s="431"/>
      <c r="O45" s="486" t="str">
        <f>Score_10_label</f>
        <v>Standing</v>
      </c>
      <c r="P45" s="432"/>
      <c r="Q45" s="91"/>
      <c r="R45" s="27"/>
      <c r="S45" s="690"/>
      <c r="T45" s="690"/>
      <c r="U45" s="690"/>
      <c r="V45" s="64" t="s">
        <v>35</v>
      </c>
      <c r="W45" s="140" t="str">
        <f ca="1">IF(OFFSET(YTP!$E$6,0,W43-1,1,1)="",E45,IF(OFFSET(YTP!$E$6,0,W43-1,1,1)="General","General",IF(OFFSET(YTP!$E$6,0,W43-1,1,1)="Specific","Specific",IF(OFFSET(YTP!$E$6,0,W43-1,1,1)="Pre-Competition","Pre-Comp",IF(OFFSET(YTP!$E$6,0,W43-1,1,1)="Regular","Reg. Comp",IF(OFFSET(YTP!$E$6,0,W43-1,1,1)="Major","Major Comp",IF(OFFSET(YTP!$E$6,0,W43-1,1,1)="Taper","Taper","Transition")))))))</f>
        <v>Specific</v>
      </c>
      <c r="X45" s="379" t="s">
        <v>215</v>
      </c>
      <c r="Y45" s="132" t="s">
        <v>177</v>
      </c>
      <c r="Z45" s="129">
        <f ca="1">OFFSET(YTP!$E$74,0,W43-1,1,1)</f>
        <v>0</v>
      </c>
      <c r="AA45" s="128" t="s">
        <v>178</v>
      </c>
      <c r="AB45" s="310" t="e">
        <f>AVERAGEA(AI60:AI80)</f>
        <v>#DIV/0!</v>
      </c>
      <c r="AC45" s="725"/>
      <c r="AD45" s="728"/>
      <c r="AE45" s="486" t="str">
        <f>Score_3_label</f>
        <v>Series 3</v>
      </c>
      <c r="AF45" s="431"/>
      <c r="AG45" s="486" t="str">
        <f>Score_10_label</f>
        <v>Standing</v>
      </c>
      <c r="AH45" s="432"/>
    </row>
    <row r="46" spans="1:35" s="458" customFormat="1" ht="12.75" customHeight="1" thickBot="1" x14ac:dyDescent="0.25">
      <c r="A46" s="99"/>
      <c r="B46" s="99"/>
      <c r="C46" s="143"/>
      <c r="D46" s="143"/>
      <c r="E46" s="143"/>
      <c r="F46" s="383">
        <f ca="1">OFFSET(YTP!$E$15,0,E43-1,1,1)</f>
        <v>2</v>
      </c>
      <c r="G46" s="133" t="s">
        <v>175</v>
      </c>
      <c r="H46" s="135">
        <f ca="1">OFFSET(YTP!$E$75,0,E43-1,1,1)</f>
        <v>65.766389658356417</v>
      </c>
      <c r="I46" s="134" t="s">
        <v>151</v>
      </c>
      <c r="J46" s="311" t="e">
        <f>((100*J43/YTP!$E$66)/7.5)*(J45/10)</f>
        <v>#DIV/0!</v>
      </c>
      <c r="K46" s="725"/>
      <c r="L46" s="728"/>
      <c r="M46" s="486" t="str">
        <f>Score_4_label</f>
        <v>Series 4</v>
      </c>
      <c r="N46" s="431"/>
      <c r="O46" s="486" t="str">
        <f>Score_11_label</f>
        <v>Qualifier</v>
      </c>
      <c r="P46" s="432"/>
      <c r="Q46" s="91"/>
      <c r="R46" s="27"/>
      <c r="S46" s="99"/>
      <c r="T46" s="99"/>
      <c r="U46" s="143"/>
      <c r="V46" s="143"/>
      <c r="W46" s="143"/>
      <c r="X46" s="383">
        <f ca="1">OFFSET(YTP!$E$15,0,W43-1,1,1)</f>
        <v>4</v>
      </c>
      <c r="Y46" s="133" t="s">
        <v>175</v>
      </c>
      <c r="Z46" s="135">
        <f ca="1">OFFSET(YTP!$E$75,0,W43-1,1,1)</f>
        <v>0</v>
      </c>
      <c r="AA46" s="134" t="s">
        <v>151</v>
      </c>
      <c r="AB46" s="311" t="e">
        <f>((100*AB43/YTP!$E$66)/7.5)*(AB45/10)</f>
        <v>#DIV/0!</v>
      </c>
      <c r="AC46" s="725"/>
      <c r="AD46" s="728"/>
      <c r="AE46" s="486" t="str">
        <f>Score_4_label</f>
        <v>Series 4</v>
      </c>
      <c r="AF46" s="431"/>
      <c r="AG46" s="486" t="str">
        <f>Score_11_label</f>
        <v>Qualifier</v>
      </c>
      <c r="AH46" s="432"/>
    </row>
    <row r="47" spans="1:35" s="27" customFormat="1" ht="12.75" customHeight="1" x14ac:dyDescent="0.2">
      <c r="A47" s="99"/>
      <c r="B47" s="99"/>
      <c r="C47" s="143"/>
      <c r="D47" s="143"/>
      <c r="E47" s="143"/>
      <c r="F47" s="103"/>
      <c r="G47" s="99"/>
      <c r="H47" s="102"/>
      <c r="I47" s="99"/>
      <c r="J47" s="102"/>
      <c r="K47" s="725"/>
      <c r="L47" s="728"/>
      <c r="M47" s="486" t="str">
        <f>Score_5_label</f>
        <v>Series 5</v>
      </c>
      <c r="N47" s="436"/>
      <c r="O47" s="486">
        <f>Score_12_label</f>
        <v>0</v>
      </c>
      <c r="P47" s="432"/>
      <c r="Q47" s="401"/>
      <c r="S47" s="99"/>
      <c r="T47" s="99"/>
      <c r="U47" s="143"/>
      <c r="V47" s="143"/>
      <c r="W47" s="143"/>
      <c r="X47" s="103"/>
      <c r="Y47" s="99"/>
      <c r="Z47" s="102"/>
      <c r="AA47" s="99"/>
      <c r="AB47" s="102"/>
      <c r="AC47" s="725"/>
      <c r="AD47" s="728"/>
      <c r="AE47" s="486" t="str">
        <f>Score_5_label</f>
        <v>Series 5</v>
      </c>
      <c r="AF47" s="436"/>
      <c r="AG47" s="486">
        <f>Score_12_label</f>
        <v>0</v>
      </c>
      <c r="AH47" s="432"/>
    </row>
    <row r="48" spans="1:35" s="27" customFormat="1" ht="12.75" customHeight="1" x14ac:dyDescent="0.2">
      <c r="A48" s="99"/>
      <c r="B48" s="99"/>
      <c r="C48" s="143"/>
      <c r="D48" s="143"/>
      <c r="E48" s="143"/>
      <c r="F48" s="103"/>
      <c r="G48" s="99"/>
      <c r="H48" s="102"/>
      <c r="I48" s="99"/>
      <c r="J48" s="102"/>
      <c r="K48" s="725"/>
      <c r="L48" s="728"/>
      <c r="M48" s="486" t="str">
        <f>Score_6_label</f>
        <v>Series 6</v>
      </c>
      <c r="N48" s="431"/>
      <c r="O48" s="486">
        <f>Score_13_label</f>
        <v>0</v>
      </c>
      <c r="P48" s="432"/>
      <c r="Q48" s="401"/>
      <c r="S48" s="99"/>
      <c r="T48" s="99"/>
      <c r="U48" s="143"/>
      <c r="V48" s="143"/>
      <c r="W48" s="143"/>
      <c r="X48" s="103"/>
      <c r="Y48" s="99"/>
      <c r="Z48" s="102"/>
      <c r="AA48" s="99"/>
      <c r="AB48" s="102"/>
      <c r="AC48" s="725"/>
      <c r="AD48" s="728"/>
      <c r="AE48" s="486" t="str">
        <f>Score_6_label</f>
        <v>Series 6</v>
      </c>
      <c r="AF48" s="431"/>
      <c r="AG48" s="486">
        <f>Score_13_label</f>
        <v>0</v>
      </c>
      <c r="AH48" s="432"/>
    </row>
    <row r="49" spans="1:35" s="27" customFormat="1" ht="12.75" customHeight="1" thickBot="1" x14ac:dyDescent="0.25">
      <c r="A49" s="99"/>
      <c r="B49" s="99"/>
      <c r="C49" s="143"/>
      <c r="D49" s="143"/>
      <c r="E49" s="143"/>
      <c r="F49" s="103"/>
      <c r="G49" s="99"/>
      <c r="H49" s="102"/>
      <c r="I49" s="99"/>
      <c r="J49" s="102"/>
      <c r="K49" s="726"/>
      <c r="L49" s="729"/>
      <c r="M49" s="487" t="str">
        <f>Score_7_label</f>
        <v>Qualifier</v>
      </c>
      <c r="N49" s="434"/>
      <c r="O49" s="487">
        <f>Score_14_label</f>
        <v>0</v>
      </c>
      <c r="P49" s="435"/>
      <c r="Q49" s="401"/>
      <c r="S49" s="99"/>
      <c r="T49" s="99"/>
      <c r="U49" s="143"/>
      <c r="V49" s="143"/>
      <c r="W49" s="143"/>
      <c r="X49" s="103"/>
      <c r="Y49" s="99"/>
      <c r="Z49" s="102"/>
      <c r="AA49" s="99"/>
      <c r="AB49" s="102"/>
      <c r="AC49" s="726"/>
      <c r="AD49" s="729"/>
      <c r="AE49" s="487" t="str">
        <f>Score_7_label</f>
        <v>Qualifier</v>
      </c>
      <c r="AF49" s="434"/>
      <c r="AG49" s="487">
        <f>Score_14_label</f>
        <v>0</v>
      </c>
      <c r="AH49" s="435"/>
    </row>
    <row r="50" spans="1:35" ht="12.75" customHeight="1" thickBot="1" x14ac:dyDescent="0.25">
      <c r="A50" s="1"/>
      <c r="B50" s="1"/>
      <c r="C50" s="1"/>
      <c r="D50" s="1"/>
      <c r="E50" s="1"/>
      <c r="F50" s="1"/>
      <c r="K50" s="1"/>
      <c r="L50" s="1"/>
      <c r="M50" s="13"/>
      <c r="N50" s="91"/>
      <c r="O50" s="13"/>
      <c r="P50" s="91"/>
      <c r="Q50" s="27"/>
      <c r="R50" s="1"/>
      <c r="S50" s="1"/>
      <c r="T50" s="1"/>
      <c r="U50" s="1"/>
      <c r="V50" s="1"/>
      <c r="W50" s="1"/>
      <c r="X50" s="1"/>
      <c r="AC50" s="1"/>
      <c r="AD50" s="1"/>
      <c r="AE50" s="13"/>
      <c r="AF50" s="91"/>
      <c r="AG50" s="27"/>
    </row>
    <row r="51" spans="1:35" ht="12.75" customHeight="1" thickBot="1" x14ac:dyDescent="0.25">
      <c r="A51" s="748" t="s">
        <v>66</v>
      </c>
      <c r="B51" s="749"/>
      <c r="C51" s="768" t="s">
        <v>150</v>
      </c>
      <c r="D51" s="754"/>
      <c r="E51" s="754"/>
      <c r="F51" s="754"/>
      <c r="G51" s="754"/>
      <c r="H51" s="754"/>
      <c r="I51" s="754"/>
      <c r="J51" s="754"/>
      <c r="K51" s="754"/>
      <c r="L51" s="754"/>
      <c r="M51" s="754"/>
      <c r="N51" s="754"/>
      <c r="O51" s="754"/>
      <c r="P51" s="754"/>
      <c r="Q51" s="755"/>
      <c r="S51" s="748" t="s">
        <v>66</v>
      </c>
      <c r="T51" s="749"/>
      <c r="U51" s="768" t="s">
        <v>150</v>
      </c>
      <c r="V51" s="754"/>
      <c r="W51" s="754"/>
      <c r="X51" s="754"/>
      <c r="Y51" s="754"/>
      <c r="Z51" s="754"/>
      <c r="AA51" s="754"/>
      <c r="AB51" s="754"/>
      <c r="AC51" s="754"/>
      <c r="AD51" s="754"/>
      <c r="AE51" s="754"/>
      <c r="AF51" s="754"/>
      <c r="AG51" s="754"/>
      <c r="AH51" s="754"/>
      <c r="AI51" s="755"/>
    </row>
    <row r="52" spans="1:35" ht="12.75" customHeight="1" x14ac:dyDescent="0.2">
      <c r="A52" s="750"/>
      <c r="B52" s="751"/>
      <c r="C52" s="145" t="s">
        <v>5</v>
      </c>
      <c r="D52" s="759" t="s">
        <v>160</v>
      </c>
      <c r="E52" s="760"/>
      <c r="F52" s="760"/>
      <c r="G52" s="760"/>
      <c r="H52" s="760"/>
      <c r="I52" s="760"/>
      <c r="J52" s="760"/>
      <c r="K52" s="760"/>
      <c r="L52" s="760"/>
      <c r="M52" s="760"/>
      <c r="N52" s="760"/>
      <c r="O52" s="760"/>
      <c r="P52" s="760"/>
      <c r="Q52" s="761"/>
      <c r="S52" s="750"/>
      <c r="T52" s="751"/>
      <c r="U52" s="145" t="s">
        <v>5</v>
      </c>
      <c r="V52" s="759" t="s">
        <v>160</v>
      </c>
      <c r="W52" s="760"/>
      <c r="X52" s="760"/>
      <c r="Y52" s="760"/>
      <c r="Z52" s="760"/>
      <c r="AA52" s="760"/>
      <c r="AB52" s="760"/>
      <c r="AC52" s="760"/>
      <c r="AD52" s="760"/>
      <c r="AE52" s="760"/>
      <c r="AF52" s="760"/>
      <c r="AG52" s="760"/>
      <c r="AH52" s="760"/>
      <c r="AI52" s="761"/>
    </row>
    <row r="53" spans="1:35" ht="12.75" customHeight="1" x14ac:dyDescent="0.2">
      <c r="A53" s="750"/>
      <c r="B53" s="751"/>
      <c r="C53" s="146" t="s">
        <v>4</v>
      </c>
      <c r="D53" s="756"/>
      <c r="E53" s="757"/>
      <c r="F53" s="757"/>
      <c r="G53" s="757"/>
      <c r="H53" s="757"/>
      <c r="I53" s="757"/>
      <c r="J53" s="757"/>
      <c r="K53" s="757"/>
      <c r="L53" s="757"/>
      <c r="M53" s="757"/>
      <c r="N53" s="757"/>
      <c r="O53" s="757"/>
      <c r="P53" s="757"/>
      <c r="Q53" s="758"/>
      <c r="S53" s="750"/>
      <c r="T53" s="751"/>
      <c r="U53" s="146" t="s">
        <v>4</v>
      </c>
      <c r="V53" s="756"/>
      <c r="W53" s="757"/>
      <c r="X53" s="757"/>
      <c r="Y53" s="757"/>
      <c r="Z53" s="757"/>
      <c r="AA53" s="757"/>
      <c r="AB53" s="757"/>
      <c r="AC53" s="757"/>
      <c r="AD53" s="757"/>
      <c r="AE53" s="757"/>
      <c r="AF53" s="757"/>
      <c r="AG53" s="757"/>
      <c r="AH53" s="757"/>
      <c r="AI53" s="758"/>
    </row>
    <row r="54" spans="1:35" ht="12.75" customHeight="1" x14ac:dyDescent="0.2">
      <c r="A54" s="750"/>
      <c r="B54" s="751"/>
      <c r="C54" s="146" t="s">
        <v>3</v>
      </c>
      <c r="D54" s="756"/>
      <c r="E54" s="757"/>
      <c r="F54" s="757"/>
      <c r="G54" s="757"/>
      <c r="H54" s="757"/>
      <c r="I54" s="757"/>
      <c r="J54" s="757"/>
      <c r="K54" s="757"/>
      <c r="L54" s="757"/>
      <c r="M54" s="757"/>
      <c r="N54" s="757"/>
      <c r="O54" s="757"/>
      <c r="P54" s="757"/>
      <c r="Q54" s="758"/>
      <c r="S54" s="750"/>
      <c r="T54" s="751"/>
      <c r="U54" s="146" t="s">
        <v>3</v>
      </c>
      <c r="V54" s="756"/>
      <c r="W54" s="757"/>
      <c r="X54" s="757"/>
      <c r="Y54" s="757"/>
      <c r="Z54" s="757"/>
      <c r="AA54" s="757"/>
      <c r="AB54" s="757"/>
      <c r="AC54" s="757"/>
      <c r="AD54" s="757"/>
      <c r="AE54" s="757"/>
      <c r="AF54" s="757"/>
      <c r="AG54" s="757"/>
      <c r="AH54" s="757"/>
      <c r="AI54" s="758"/>
    </row>
    <row r="55" spans="1:35" ht="12.75" customHeight="1" x14ac:dyDescent="0.2">
      <c r="A55" s="750"/>
      <c r="B55" s="751"/>
      <c r="C55" s="147" t="s">
        <v>6</v>
      </c>
      <c r="D55" s="756"/>
      <c r="E55" s="757"/>
      <c r="F55" s="757"/>
      <c r="G55" s="757"/>
      <c r="H55" s="757"/>
      <c r="I55" s="757"/>
      <c r="J55" s="757"/>
      <c r="K55" s="757"/>
      <c r="L55" s="757"/>
      <c r="M55" s="757"/>
      <c r="N55" s="757"/>
      <c r="O55" s="757"/>
      <c r="P55" s="757"/>
      <c r="Q55" s="758"/>
      <c r="S55" s="750"/>
      <c r="T55" s="751"/>
      <c r="U55" s="147" t="s">
        <v>6</v>
      </c>
      <c r="V55" s="756"/>
      <c r="W55" s="757"/>
      <c r="X55" s="757"/>
      <c r="Y55" s="757"/>
      <c r="Z55" s="757"/>
      <c r="AA55" s="757"/>
      <c r="AB55" s="757"/>
      <c r="AC55" s="757"/>
      <c r="AD55" s="757"/>
      <c r="AE55" s="757"/>
      <c r="AF55" s="757"/>
      <c r="AG55" s="757"/>
      <c r="AH55" s="757"/>
      <c r="AI55" s="758"/>
    </row>
    <row r="56" spans="1:35" ht="12.75" customHeight="1" thickBot="1" x14ac:dyDescent="0.25">
      <c r="A56" s="752"/>
      <c r="B56" s="753"/>
      <c r="C56" s="148" t="s">
        <v>37</v>
      </c>
      <c r="D56" s="735"/>
      <c r="E56" s="736"/>
      <c r="F56" s="736"/>
      <c r="G56" s="736"/>
      <c r="H56" s="736"/>
      <c r="I56" s="736"/>
      <c r="J56" s="736"/>
      <c r="K56" s="736"/>
      <c r="L56" s="736"/>
      <c r="M56" s="736"/>
      <c r="N56" s="736"/>
      <c r="O56" s="736"/>
      <c r="P56" s="736"/>
      <c r="Q56" s="737"/>
      <c r="S56" s="752"/>
      <c r="T56" s="753"/>
      <c r="U56" s="148" t="s">
        <v>37</v>
      </c>
      <c r="V56" s="735"/>
      <c r="W56" s="736"/>
      <c r="X56" s="736"/>
      <c r="Y56" s="736"/>
      <c r="Z56" s="736"/>
      <c r="AA56" s="736"/>
      <c r="AB56" s="736"/>
      <c r="AC56" s="736"/>
      <c r="AD56" s="736"/>
      <c r="AE56" s="736"/>
      <c r="AF56" s="736"/>
      <c r="AG56" s="736"/>
      <c r="AH56" s="736"/>
      <c r="AI56" s="737"/>
    </row>
    <row r="57" spans="1:35" ht="12.75" customHeight="1" thickBot="1" x14ac:dyDescent="0.25">
      <c r="A57" s="1"/>
      <c r="B57" s="1"/>
      <c r="C57" s="1"/>
      <c r="D57" s="1"/>
      <c r="E57" s="1"/>
      <c r="F57" s="1"/>
      <c r="G57" s="1"/>
      <c r="H57" s="1"/>
      <c r="I57" s="1"/>
      <c r="J57" s="1"/>
      <c r="K57" s="1"/>
      <c r="L57" s="1"/>
      <c r="M57" s="1"/>
      <c r="N57" s="13"/>
      <c r="O57" s="1"/>
      <c r="P57" s="13"/>
      <c r="Q57" s="114"/>
      <c r="S57" s="1"/>
      <c r="T57" s="1"/>
      <c r="U57" s="1"/>
      <c r="V57" s="1"/>
      <c r="W57" s="1"/>
      <c r="X57" s="1"/>
      <c r="Y57" s="1"/>
      <c r="Z57" s="1"/>
      <c r="AA57" s="1"/>
      <c r="AB57" s="1"/>
      <c r="AC57" s="1"/>
      <c r="AD57" s="1"/>
      <c r="AE57" s="1"/>
      <c r="AF57" s="13"/>
      <c r="AG57" s="114"/>
    </row>
    <row r="58" spans="1:35" ht="12.75" customHeight="1" thickBot="1" x14ac:dyDescent="0.25">
      <c r="A58" s="738"/>
      <c r="B58" s="739"/>
      <c r="C58" s="742" t="s">
        <v>5</v>
      </c>
      <c r="D58" s="743"/>
      <c r="E58" s="744"/>
      <c r="F58" s="745"/>
      <c r="G58" s="742" t="s">
        <v>4</v>
      </c>
      <c r="H58" s="743"/>
      <c r="I58" s="744"/>
      <c r="J58" s="745"/>
      <c r="K58" s="730" t="s">
        <v>3</v>
      </c>
      <c r="L58" s="731"/>
      <c r="M58" s="730" t="s">
        <v>6</v>
      </c>
      <c r="N58" s="731"/>
      <c r="O58" s="730" t="s">
        <v>171</v>
      </c>
      <c r="P58" s="731"/>
      <c r="Q58" s="746" t="s">
        <v>173</v>
      </c>
      <c r="R58" s="296" t="s">
        <v>104</v>
      </c>
      <c r="S58" s="738"/>
      <c r="T58" s="739"/>
      <c r="U58" s="742" t="s">
        <v>5</v>
      </c>
      <c r="V58" s="743"/>
      <c r="W58" s="744"/>
      <c r="X58" s="745"/>
      <c r="Y58" s="742" t="s">
        <v>4</v>
      </c>
      <c r="Z58" s="743"/>
      <c r="AA58" s="744"/>
      <c r="AB58" s="745"/>
      <c r="AC58" s="730" t="s">
        <v>3</v>
      </c>
      <c r="AD58" s="731"/>
      <c r="AE58" s="730" t="s">
        <v>6</v>
      </c>
      <c r="AF58" s="731"/>
      <c r="AG58" s="730" t="s">
        <v>171</v>
      </c>
      <c r="AH58" s="731"/>
      <c r="AI58" s="746" t="s">
        <v>173</v>
      </c>
    </row>
    <row r="59" spans="1:35" ht="26.1" customHeight="1" thickBot="1" x14ac:dyDescent="0.25">
      <c r="A59" s="740"/>
      <c r="B59" s="741"/>
      <c r="C59" s="291" t="s">
        <v>154</v>
      </c>
      <c r="D59" s="295" t="s">
        <v>157</v>
      </c>
      <c r="E59" s="292" t="s">
        <v>155</v>
      </c>
      <c r="F59" s="295" t="s">
        <v>157</v>
      </c>
      <c r="G59" s="291" t="s">
        <v>154</v>
      </c>
      <c r="H59" s="293" t="s">
        <v>157</v>
      </c>
      <c r="I59" s="292" t="s">
        <v>155</v>
      </c>
      <c r="J59" s="295" t="s">
        <v>157</v>
      </c>
      <c r="K59" s="291" t="s">
        <v>154</v>
      </c>
      <c r="L59" s="294" t="s">
        <v>155</v>
      </c>
      <c r="M59" s="291" t="s">
        <v>154</v>
      </c>
      <c r="N59" s="294" t="s">
        <v>155</v>
      </c>
      <c r="O59" s="291" t="s">
        <v>154</v>
      </c>
      <c r="P59" s="294" t="s">
        <v>155</v>
      </c>
      <c r="Q59" s="747"/>
      <c r="R59" s="296"/>
      <c r="S59" s="740"/>
      <c r="T59" s="741"/>
      <c r="U59" s="291" t="s">
        <v>154</v>
      </c>
      <c r="V59" s="295" t="s">
        <v>157</v>
      </c>
      <c r="W59" s="292" t="s">
        <v>155</v>
      </c>
      <c r="X59" s="295" t="s">
        <v>157</v>
      </c>
      <c r="Y59" s="291" t="s">
        <v>154</v>
      </c>
      <c r="Z59" s="293" t="s">
        <v>157</v>
      </c>
      <c r="AA59" s="292" t="s">
        <v>155</v>
      </c>
      <c r="AB59" s="295" t="s">
        <v>157</v>
      </c>
      <c r="AC59" s="291" t="s">
        <v>154</v>
      </c>
      <c r="AD59" s="294" t="s">
        <v>155</v>
      </c>
      <c r="AE59" s="291" t="s">
        <v>154</v>
      </c>
      <c r="AF59" s="294" t="s">
        <v>155</v>
      </c>
      <c r="AG59" s="291" t="s">
        <v>154</v>
      </c>
      <c r="AH59" s="294" t="s">
        <v>155</v>
      </c>
      <c r="AI59" s="747"/>
    </row>
    <row r="60" spans="1:35" ht="12.75" customHeight="1" x14ac:dyDescent="0.2">
      <c r="A60" s="732" t="s">
        <v>15</v>
      </c>
      <c r="B60" s="423" t="str">
        <f>$B$19</f>
        <v>Mor</v>
      </c>
      <c r="C60" s="278"/>
      <c r="D60" s="285"/>
      <c r="E60" s="303"/>
      <c r="F60" s="304"/>
      <c r="G60" s="279"/>
      <c r="H60" s="288"/>
      <c r="I60" s="303"/>
      <c r="J60" s="304"/>
      <c r="K60" s="278"/>
      <c r="L60" s="297"/>
      <c r="M60" s="278"/>
      <c r="N60" s="297"/>
      <c r="O60" s="278"/>
      <c r="P60" s="297"/>
      <c r="Q60" s="298"/>
      <c r="S60" s="732" t="s">
        <v>15</v>
      </c>
      <c r="T60" s="423" t="str">
        <f>$B$19</f>
        <v>Mor</v>
      </c>
      <c r="U60" s="278"/>
      <c r="V60" s="285"/>
      <c r="W60" s="303"/>
      <c r="X60" s="304"/>
      <c r="Y60" s="279"/>
      <c r="Z60" s="288"/>
      <c r="AA60" s="303"/>
      <c r="AB60" s="304"/>
      <c r="AC60" s="278"/>
      <c r="AD60" s="297"/>
      <c r="AE60" s="278"/>
      <c r="AF60" s="297"/>
      <c r="AG60" s="278"/>
      <c r="AH60" s="297"/>
      <c r="AI60" s="298"/>
    </row>
    <row r="61" spans="1:35" ht="12.75" customHeight="1" x14ac:dyDescent="0.2">
      <c r="A61" s="733"/>
      <c r="B61" s="424" t="str">
        <f>$B$20</f>
        <v>Aft</v>
      </c>
      <c r="C61" s="411"/>
      <c r="D61" s="412"/>
      <c r="E61" s="413"/>
      <c r="F61" s="414"/>
      <c r="G61" s="415"/>
      <c r="H61" s="416"/>
      <c r="I61" s="413"/>
      <c r="J61" s="414"/>
      <c r="K61" s="411"/>
      <c r="L61" s="417"/>
      <c r="M61" s="411"/>
      <c r="N61" s="417"/>
      <c r="O61" s="411"/>
      <c r="P61" s="417"/>
      <c r="Q61" s="418"/>
      <c r="S61" s="733"/>
      <c r="T61" s="424" t="str">
        <f>$B$20</f>
        <v>Aft</v>
      </c>
      <c r="U61" s="411"/>
      <c r="V61" s="412"/>
      <c r="W61" s="413"/>
      <c r="X61" s="414"/>
      <c r="Y61" s="415"/>
      <c r="Z61" s="416"/>
      <c r="AA61" s="413"/>
      <c r="AB61" s="414"/>
      <c r="AC61" s="411"/>
      <c r="AD61" s="417"/>
      <c r="AE61" s="411"/>
      <c r="AF61" s="417"/>
      <c r="AG61" s="411"/>
      <c r="AH61" s="417"/>
      <c r="AI61" s="418"/>
    </row>
    <row r="62" spans="1:35" ht="12.75" customHeight="1" thickBot="1" x14ac:dyDescent="0.25">
      <c r="A62" s="734"/>
      <c r="B62" s="425" t="str">
        <f>$B$21</f>
        <v>Evn</v>
      </c>
      <c r="C62" s="280"/>
      <c r="D62" s="286"/>
      <c r="E62" s="305"/>
      <c r="F62" s="306"/>
      <c r="G62" s="281"/>
      <c r="H62" s="289"/>
      <c r="I62" s="305"/>
      <c r="J62" s="306"/>
      <c r="K62" s="280"/>
      <c r="L62" s="299"/>
      <c r="M62" s="280"/>
      <c r="N62" s="299"/>
      <c r="O62" s="280"/>
      <c r="P62" s="299"/>
      <c r="Q62" s="300"/>
      <c r="S62" s="734"/>
      <c r="T62" s="425" t="str">
        <f>$B$21</f>
        <v>Evn</v>
      </c>
      <c r="U62" s="280"/>
      <c r="V62" s="286"/>
      <c r="W62" s="305"/>
      <c r="X62" s="306"/>
      <c r="Y62" s="281"/>
      <c r="Z62" s="289"/>
      <c r="AA62" s="305"/>
      <c r="AB62" s="306"/>
      <c r="AC62" s="280"/>
      <c r="AD62" s="299"/>
      <c r="AE62" s="280"/>
      <c r="AF62" s="299"/>
      <c r="AG62" s="280"/>
      <c r="AH62" s="299"/>
      <c r="AI62" s="300"/>
    </row>
    <row r="63" spans="1:35" ht="12.75" customHeight="1" x14ac:dyDescent="0.2">
      <c r="A63" s="732" t="s">
        <v>40</v>
      </c>
      <c r="B63" s="423" t="str">
        <f>$B$19</f>
        <v>Mor</v>
      </c>
      <c r="C63" s="278"/>
      <c r="D63" s="285"/>
      <c r="E63" s="303"/>
      <c r="F63" s="304"/>
      <c r="G63" s="279"/>
      <c r="H63" s="288"/>
      <c r="I63" s="303"/>
      <c r="J63" s="304"/>
      <c r="K63" s="278"/>
      <c r="L63" s="297"/>
      <c r="M63" s="278"/>
      <c r="N63" s="297"/>
      <c r="O63" s="278"/>
      <c r="P63" s="297"/>
      <c r="Q63" s="298"/>
      <c r="S63" s="732" t="s">
        <v>40</v>
      </c>
      <c r="T63" s="423" t="str">
        <f>$B$19</f>
        <v>Mor</v>
      </c>
      <c r="U63" s="278"/>
      <c r="V63" s="285"/>
      <c r="W63" s="303"/>
      <c r="X63" s="304"/>
      <c r="Y63" s="279"/>
      <c r="Z63" s="288"/>
      <c r="AA63" s="303"/>
      <c r="AB63" s="304"/>
      <c r="AC63" s="278"/>
      <c r="AD63" s="297"/>
      <c r="AE63" s="278"/>
      <c r="AF63" s="297"/>
      <c r="AG63" s="278"/>
      <c r="AH63" s="297"/>
      <c r="AI63" s="298"/>
    </row>
    <row r="64" spans="1:35" ht="12.75" customHeight="1" x14ac:dyDescent="0.2">
      <c r="A64" s="733"/>
      <c r="B64" s="424" t="str">
        <f>$B$20</f>
        <v>Aft</v>
      </c>
      <c r="C64" s="403"/>
      <c r="D64" s="404"/>
      <c r="E64" s="405"/>
      <c r="F64" s="406"/>
      <c r="G64" s="407"/>
      <c r="H64" s="408"/>
      <c r="I64" s="405"/>
      <c r="J64" s="406"/>
      <c r="K64" s="403"/>
      <c r="L64" s="409"/>
      <c r="M64" s="403"/>
      <c r="N64" s="409"/>
      <c r="O64" s="403"/>
      <c r="P64" s="409"/>
      <c r="Q64" s="410"/>
      <c r="S64" s="733"/>
      <c r="T64" s="424" t="str">
        <f>$B$20</f>
        <v>Aft</v>
      </c>
      <c r="U64" s="403"/>
      <c r="V64" s="404"/>
      <c r="W64" s="405"/>
      <c r="X64" s="406"/>
      <c r="Y64" s="407"/>
      <c r="Z64" s="408"/>
      <c r="AA64" s="405"/>
      <c r="AB64" s="406"/>
      <c r="AC64" s="403"/>
      <c r="AD64" s="409"/>
      <c r="AE64" s="403"/>
      <c r="AF64" s="409"/>
      <c r="AG64" s="403"/>
      <c r="AH64" s="409"/>
      <c r="AI64" s="410"/>
    </row>
    <row r="65" spans="1:35" ht="12.75" customHeight="1" thickBot="1" x14ac:dyDescent="0.25">
      <c r="A65" s="734"/>
      <c r="B65" s="425" t="str">
        <f>$B$21</f>
        <v>Evn</v>
      </c>
      <c r="C65" s="282"/>
      <c r="D65" s="287"/>
      <c r="E65" s="307"/>
      <c r="F65" s="308"/>
      <c r="G65" s="283"/>
      <c r="H65" s="290"/>
      <c r="I65" s="307"/>
      <c r="J65" s="308"/>
      <c r="K65" s="282"/>
      <c r="L65" s="301"/>
      <c r="M65" s="282"/>
      <c r="N65" s="301"/>
      <c r="O65" s="282"/>
      <c r="P65" s="301"/>
      <c r="Q65" s="302"/>
      <c r="S65" s="734"/>
      <c r="T65" s="425" t="str">
        <f>$B$21</f>
        <v>Evn</v>
      </c>
      <c r="U65" s="282"/>
      <c r="V65" s="287"/>
      <c r="W65" s="307"/>
      <c r="X65" s="308"/>
      <c r="Y65" s="283"/>
      <c r="Z65" s="290"/>
      <c r="AA65" s="307"/>
      <c r="AB65" s="308"/>
      <c r="AC65" s="282"/>
      <c r="AD65" s="301"/>
      <c r="AE65" s="282"/>
      <c r="AF65" s="301"/>
      <c r="AG65" s="282"/>
      <c r="AH65" s="301"/>
      <c r="AI65" s="302"/>
    </row>
    <row r="66" spans="1:35" ht="12.75" customHeight="1" x14ac:dyDescent="0.2">
      <c r="A66" s="732" t="s">
        <v>41</v>
      </c>
      <c r="B66" s="423" t="str">
        <f>$B$19</f>
        <v>Mor</v>
      </c>
      <c r="C66" s="278"/>
      <c r="D66" s="285"/>
      <c r="E66" s="303"/>
      <c r="F66" s="304"/>
      <c r="G66" s="279"/>
      <c r="H66" s="288"/>
      <c r="I66" s="303"/>
      <c r="J66" s="304"/>
      <c r="K66" s="278"/>
      <c r="L66" s="297"/>
      <c r="M66" s="278"/>
      <c r="N66" s="297"/>
      <c r="O66" s="278"/>
      <c r="P66" s="297"/>
      <c r="Q66" s="298"/>
      <c r="S66" s="732" t="s">
        <v>41</v>
      </c>
      <c r="T66" s="423" t="str">
        <f>$B$19</f>
        <v>Mor</v>
      </c>
      <c r="U66" s="278"/>
      <c r="V66" s="285"/>
      <c r="W66" s="303"/>
      <c r="X66" s="304"/>
      <c r="Y66" s="279"/>
      <c r="Z66" s="288"/>
      <c r="AA66" s="303"/>
      <c r="AB66" s="304"/>
      <c r="AC66" s="278"/>
      <c r="AD66" s="297"/>
      <c r="AE66" s="278"/>
      <c r="AF66" s="297"/>
      <c r="AG66" s="278"/>
      <c r="AH66" s="297"/>
      <c r="AI66" s="298"/>
    </row>
    <row r="67" spans="1:35" ht="12.75" customHeight="1" x14ac:dyDescent="0.2">
      <c r="A67" s="733"/>
      <c r="B67" s="424" t="str">
        <f>$B$20</f>
        <v>Aft</v>
      </c>
      <c r="C67" s="403"/>
      <c r="D67" s="404"/>
      <c r="E67" s="405"/>
      <c r="F67" s="406"/>
      <c r="G67" s="407"/>
      <c r="H67" s="408"/>
      <c r="I67" s="405"/>
      <c r="J67" s="406"/>
      <c r="K67" s="403"/>
      <c r="L67" s="409"/>
      <c r="M67" s="403"/>
      <c r="N67" s="409"/>
      <c r="O67" s="403"/>
      <c r="P67" s="409"/>
      <c r="Q67" s="410"/>
      <c r="S67" s="733"/>
      <c r="T67" s="424" t="str">
        <f>$B$20</f>
        <v>Aft</v>
      </c>
      <c r="U67" s="403"/>
      <c r="V67" s="404"/>
      <c r="W67" s="405"/>
      <c r="X67" s="406"/>
      <c r="Y67" s="407"/>
      <c r="Z67" s="408"/>
      <c r="AA67" s="405"/>
      <c r="AB67" s="406"/>
      <c r="AC67" s="403"/>
      <c r="AD67" s="409"/>
      <c r="AE67" s="403"/>
      <c r="AF67" s="409"/>
      <c r="AG67" s="403"/>
      <c r="AH67" s="409"/>
      <c r="AI67" s="410"/>
    </row>
    <row r="68" spans="1:35" ht="12.75" customHeight="1" thickBot="1" x14ac:dyDescent="0.25">
      <c r="A68" s="734"/>
      <c r="B68" s="425" t="str">
        <f>$B$21</f>
        <v>Evn</v>
      </c>
      <c r="C68" s="282"/>
      <c r="D68" s="287"/>
      <c r="E68" s="307"/>
      <c r="F68" s="308"/>
      <c r="G68" s="283"/>
      <c r="H68" s="290"/>
      <c r="I68" s="307"/>
      <c r="J68" s="308"/>
      <c r="K68" s="282"/>
      <c r="L68" s="301"/>
      <c r="M68" s="282"/>
      <c r="N68" s="301"/>
      <c r="O68" s="282"/>
      <c r="P68" s="301"/>
      <c r="Q68" s="302"/>
      <c r="S68" s="734"/>
      <c r="T68" s="425" t="str">
        <f>$B$21</f>
        <v>Evn</v>
      </c>
      <c r="U68" s="282"/>
      <c r="V68" s="287"/>
      <c r="W68" s="307"/>
      <c r="X68" s="308"/>
      <c r="Y68" s="283"/>
      <c r="Z68" s="290"/>
      <c r="AA68" s="307"/>
      <c r="AB68" s="308"/>
      <c r="AC68" s="282"/>
      <c r="AD68" s="301"/>
      <c r="AE68" s="282"/>
      <c r="AF68" s="301"/>
      <c r="AG68" s="282"/>
      <c r="AH68" s="301"/>
      <c r="AI68" s="302"/>
    </row>
    <row r="69" spans="1:35" ht="12.75" customHeight="1" x14ac:dyDescent="0.2">
      <c r="A69" s="732" t="s">
        <v>68</v>
      </c>
      <c r="B69" s="423" t="str">
        <f>$B$19</f>
        <v>Mor</v>
      </c>
      <c r="C69" s="278"/>
      <c r="D69" s="285"/>
      <c r="E69" s="303"/>
      <c r="F69" s="304"/>
      <c r="G69" s="279"/>
      <c r="H69" s="288"/>
      <c r="I69" s="303"/>
      <c r="J69" s="304"/>
      <c r="K69" s="278"/>
      <c r="L69" s="297"/>
      <c r="M69" s="278"/>
      <c r="N69" s="297"/>
      <c r="O69" s="278"/>
      <c r="P69" s="297"/>
      <c r="Q69" s="298"/>
      <c r="S69" s="732" t="s">
        <v>68</v>
      </c>
      <c r="T69" s="423" t="str">
        <f>$B$19</f>
        <v>Mor</v>
      </c>
      <c r="U69" s="278"/>
      <c r="V69" s="285"/>
      <c r="W69" s="303"/>
      <c r="X69" s="304"/>
      <c r="Y69" s="279"/>
      <c r="Z69" s="288"/>
      <c r="AA69" s="303"/>
      <c r="AB69" s="304"/>
      <c r="AC69" s="278"/>
      <c r="AD69" s="297"/>
      <c r="AE69" s="278"/>
      <c r="AF69" s="297"/>
      <c r="AG69" s="278"/>
      <c r="AH69" s="297"/>
      <c r="AI69" s="298"/>
    </row>
    <row r="70" spans="1:35" ht="12.75" customHeight="1" x14ac:dyDescent="0.2">
      <c r="A70" s="733"/>
      <c r="B70" s="424" t="str">
        <f>$B$20</f>
        <v>Aft</v>
      </c>
      <c r="C70" s="403"/>
      <c r="D70" s="404"/>
      <c r="E70" s="405"/>
      <c r="F70" s="406"/>
      <c r="G70" s="407"/>
      <c r="H70" s="408"/>
      <c r="I70" s="405"/>
      <c r="J70" s="406"/>
      <c r="K70" s="403"/>
      <c r="L70" s="409"/>
      <c r="M70" s="403"/>
      <c r="N70" s="409"/>
      <c r="O70" s="403"/>
      <c r="P70" s="409"/>
      <c r="Q70" s="410"/>
      <c r="S70" s="733"/>
      <c r="T70" s="424" t="str">
        <f>$B$20</f>
        <v>Aft</v>
      </c>
      <c r="U70" s="403"/>
      <c r="V70" s="404"/>
      <c r="W70" s="405"/>
      <c r="X70" s="406"/>
      <c r="Y70" s="407"/>
      <c r="Z70" s="408"/>
      <c r="AA70" s="405"/>
      <c r="AB70" s="406"/>
      <c r="AC70" s="403"/>
      <c r="AD70" s="409"/>
      <c r="AE70" s="403"/>
      <c r="AF70" s="409"/>
      <c r="AG70" s="403"/>
      <c r="AH70" s="409"/>
      <c r="AI70" s="410"/>
    </row>
    <row r="71" spans="1:35" ht="13.5" thickBot="1" x14ac:dyDescent="0.25">
      <c r="A71" s="734"/>
      <c r="B71" s="425" t="str">
        <f>$B$21</f>
        <v>Evn</v>
      </c>
      <c r="C71" s="282"/>
      <c r="D71" s="287"/>
      <c r="E71" s="307"/>
      <c r="F71" s="308"/>
      <c r="G71" s="283"/>
      <c r="H71" s="290"/>
      <c r="I71" s="307"/>
      <c r="J71" s="308"/>
      <c r="K71" s="282"/>
      <c r="L71" s="301"/>
      <c r="M71" s="282"/>
      <c r="N71" s="301"/>
      <c r="O71" s="282"/>
      <c r="P71" s="301"/>
      <c r="Q71" s="302"/>
      <c r="S71" s="734"/>
      <c r="T71" s="425" t="str">
        <f>$B$21</f>
        <v>Evn</v>
      </c>
      <c r="U71" s="282"/>
      <c r="V71" s="287"/>
      <c r="W71" s="307"/>
      <c r="X71" s="308"/>
      <c r="Y71" s="283"/>
      <c r="Z71" s="290"/>
      <c r="AA71" s="307"/>
      <c r="AB71" s="308"/>
      <c r="AC71" s="282"/>
      <c r="AD71" s="301"/>
      <c r="AE71" s="282"/>
      <c r="AF71" s="301"/>
      <c r="AG71" s="282"/>
      <c r="AH71" s="301"/>
      <c r="AI71" s="302"/>
    </row>
    <row r="72" spans="1:35" x14ac:dyDescent="0.2">
      <c r="A72" s="732" t="s">
        <v>42</v>
      </c>
      <c r="B72" s="423" t="str">
        <f>$B$19</f>
        <v>Mor</v>
      </c>
      <c r="C72" s="278"/>
      <c r="D72" s="285"/>
      <c r="E72" s="303"/>
      <c r="F72" s="304"/>
      <c r="G72" s="279"/>
      <c r="H72" s="288"/>
      <c r="I72" s="303"/>
      <c r="J72" s="304"/>
      <c r="K72" s="278"/>
      <c r="L72" s="297"/>
      <c r="M72" s="278"/>
      <c r="N72" s="297"/>
      <c r="O72" s="278"/>
      <c r="P72" s="297"/>
      <c r="Q72" s="298"/>
      <c r="S72" s="732" t="s">
        <v>42</v>
      </c>
      <c r="T72" s="423" t="str">
        <f>$B$19</f>
        <v>Mor</v>
      </c>
      <c r="U72" s="278"/>
      <c r="V72" s="285"/>
      <c r="W72" s="303"/>
      <c r="X72" s="304"/>
      <c r="Y72" s="279"/>
      <c r="Z72" s="288"/>
      <c r="AA72" s="303"/>
      <c r="AB72" s="304"/>
      <c r="AC72" s="278"/>
      <c r="AD72" s="297"/>
      <c r="AE72" s="278"/>
      <c r="AF72" s="297"/>
      <c r="AG72" s="278"/>
      <c r="AH72" s="297"/>
      <c r="AI72" s="298"/>
    </row>
    <row r="73" spans="1:35" x14ac:dyDescent="0.2">
      <c r="A73" s="733"/>
      <c r="B73" s="424" t="str">
        <f>$B$20</f>
        <v>Aft</v>
      </c>
      <c r="C73" s="403"/>
      <c r="D73" s="404"/>
      <c r="E73" s="405"/>
      <c r="F73" s="406"/>
      <c r="G73" s="407"/>
      <c r="H73" s="408"/>
      <c r="I73" s="405"/>
      <c r="J73" s="406"/>
      <c r="K73" s="403"/>
      <c r="L73" s="409"/>
      <c r="M73" s="403"/>
      <c r="N73" s="409"/>
      <c r="O73" s="403"/>
      <c r="P73" s="409"/>
      <c r="Q73" s="410"/>
      <c r="S73" s="733"/>
      <c r="T73" s="424" t="str">
        <f>$B$20</f>
        <v>Aft</v>
      </c>
      <c r="U73" s="403"/>
      <c r="V73" s="404"/>
      <c r="W73" s="405"/>
      <c r="X73" s="406"/>
      <c r="Y73" s="407"/>
      <c r="Z73" s="408"/>
      <c r="AA73" s="405"/>
      <c r="AB73" s="406"/>
      <c r="AC73" s="403"/>
      <c r="AD73" s="409"/>
      <c r="AE73" s="403"/>
      <c r="AF73" s="409"/>
      <c r="AG73" s="403"/>
      <c r="AH73" s="409"/>
      <c r="AI73" s="410"/>
    </row>
    <row r="74" spans="1:35" ht="13.5" thickBot="1" x14ac:dyDescent="0.25">
      <c r="A74" s="734"/>
      <c r="B74" s="425" t="str">
        <f>$B$21</f>
        <v>Evn</v>
      </c>
      <c r="C74" s="282"/>
      <c r="D74" s="287"/>
      <c r="E74" s="307"/>
      <c r="F74" s="308"/>
      <c r="G74" s="283"/>
      <c r="H74" s="290"/>
      <c r="I74" s="307"/>
      <c r="J74" s="308"/>
      <c r="K74" s="282"/>
      <c r="L74" s="301"/>
      <c r="M74" s="282"/>
      <c r="N74" s="301"/>
      <c r="O74" s="282"/>
      <c r="P74" s="301"/>
      <c r="Q74" s="302"/>
      <c r="S74" s="734"/>
      <c r="T74" s="425" t="str">
        <f>$B$21</f>
        <v>Evn</v>
      </c>
      <c r="U74" s="282"/>
      <c r="V74" s="287"/>
      <c r="W74" s="307"/>
      <c r="X74" s="308"/>
      <c r="Y74" s="283"/>
      <c r="Z74" s="290"/>
      <c r="AA74" s="307"/>
      <c r="AB74" s="308"/>
      <c r="AC74" s="282"/>
      <c r="AD74" s="301"/>
      <c r="AE74" s="282"/>
      <c r="AF74" s="301"/>
      <c r="AG74" s="282"/>
      <c r="AH74" s="301"/>
      <c r="AI74" s="302"/>
    </row>
    <row r="75" spans="1:35" x14ac:dyDescent="0.2">
      <c r="A75" s="732" t="s">
        <v>43</v>
      </c>
      <c r="B75" s="423" t="str">
        <f>$B$19</f>
        <v>Mor</v>
      </c>
      <c r="C75" s="278"/>
      <c r="D75" s="285"/>
      <c r="E75" s="303"/>
      <c r="F75" s="304"/>
      <c r="G75" s="279"/>
      <c r="H75" s="288"/>
      <c r="I75" s="303"/>
      <c r="J75" s="304"/>
      <c r="K75" s="278"/>
      <c r="L75" s="297"/>
      <c r="M75" s="278"/>
      <c r="N75" s="297"/>
      <c r="O75" s="278"/>
      <c r="P75" s="297"/>
      <c r="Q75" s="298"/>
      <c r="S75" s="732" t="s">
        <v>43</v>
      </c>
      <c r="T75" s="423" t="str">
        <f>$B$19</f>
        <v>Mor</v>
      </c>
      <c r="U75" s="278"/>
      <c r="V75" s="285"/>
      <c r="W75" s="303"/>
      <c r="X75" s="304"/>
      <c r="Y75" s="279"/>
      <c r="Z75" s="288"/>
      <c r="AA75" s="303"/>
      <c r="AB75" s="304"/>
      <c r="AC75" s="278"/>
      <c r="AD75" s="297"/>
      <c r="AE75" s="278"/>
      <c r="AF75" s="297"/>
      <c r="AG75" s="278"/>
      <c r="AH75" s="297"/>
      <c r="AI75" s="298"/>
    </row>
    <row r="76" spans="1:35" x14ac:dyDescent="0.2">
      <c r="A76" s="733"/>
      <c r="B76" s="424" t="str">
        <f>$B$20</f>
        <v>Aft</v>
      </c>
      <c r="C76" s="403"/>
      <c r="D76" s="404"/>
      <c r="E76" s="405"/>
      <c r="F76" s="406"/>
      <c r="G76" s="407"/>
      <c r="H76" s="408"/>
      <c r="I76" s="405"/>
      <c r="J76" s="406"/>
      <c r="K76" s="403"/>
      <c r="L76" s="409"/>
      <c r="M76" s="403"/>
      <c r="N76" s="409"/>
      <c r="O76" s="403"/>
      <c r="P76" s="409"/>
      <c r="Q76" s="410"/>
      <c r="S76" s="733"/>
      <c r="T76" s="424" t="str">
        <f>$B$20</f>
        <v>Aft</v>
      </c>
      <c r="U76" s="403"/>
      <c r="V76" s="404"/>
      <c r="W76" s="405"/>
      <c r="X76" s="406"/>
      <c r="Y76" s="407"/>
      <c r="Z76" s="408"/>
      <c r="AA76" s="405"/>
      <c r="AB76" s="406"/>
      <c r="AC76" s="403"/>
      <c r="AD76" s="409"/>
      <c r="AE76" s="403"/>
      <c r="AF76" s="409"/>
      <c r="AG76" s="403"/>
      <c r="AH76" s="409"/>
      <c r="AI76" s="410"/>
    </row>
    <row r="77" spans="1:35" ht="13.5" thickBot="1" x14ac:dyDescent="0.25">
      <c r="A77" s="734"/>
      <c r="B77" s="425" t="str">
        <f>$B$21</f>
        <v>Evn</v>
      </c>
      <c r="C77" s="282"/>
      <c r="D77" s="287"/>
      <c r="E77" s="307"/>
      <c r="F77" s="308"/>
      <c r="G77" s="283"/>
      <c r="H77" s="290"/>
      <c r="I77" s="307"/>
      <c r="J77" s="308"/>
      <c r="K77" s="282"/>
      <c r="L77" s="301"/>
      <c r="M77" s="282"/>
      <c r="N77" s="301"/>
      <c r="O77" s="282"/>
      <c r="P77" s="301"/>
      <c r="Q77" s="302"/>
      <c r="S77" s="734"/>
      <c r="T77" s="425" t="str">
        <f>$B$21</f>
        <v>Evn</v>
      </c>
      <c r="U77" s="282"/>
      <c r="V77" s="287"/>
      <c r="W77" s="307"/>
      <c r="X77" s="308"/>
      <c r="Y77" s="283"/>
      <c r="Z77" s="290"/>
      <c r="AA77" s="307"/>
      <c r="AB77" s="308"/>
      <c r="AC77" s="282"/>
      <c r="AD77" s="301"/>
      <c r="AE77" s="282"/>
      <c r="AF77" s="301"/>
      <c r="AG77" s="282"/>
      <c r="AH77" s="301"/>
      <c r="AI77" s="302"/>
    </row>
    <row r="78" spans="1:35" x14ac:dyDescent="0.2">
      <c r="A78" s="732" t="s">
        <v>44</v>
      </c>
      <c r="B78" s="423" t="str">
        <f>$B$19</f>
        <v>Mor</v>
      </c>
      <c r="C78" s="278"/>
      <c r="D78" s="285"/>
      <c r="E78" s="303"/>
      <c r="F78" s="304"/>
      <c r="G78" s="279"/>
      <c r="H78" s="288"/>
      <c r="I78" s="303"/>
      <c r="J78" s="304"/>
      <c r="K78" s="278"/>
      <c r="L78" s="297"/>
      <c r="M78" s="278"/>
      <c r="N78" s="297"/>
      <c r="O78" s="278"/>
      <c r="P78" s="297"/>
      <c r="Q78" s="298"/>
      <c r="S78" s="732" t="s">
        <v>44</v>
      </c>
      <c r="T78" s="423" t="str">
        <f>$B$19</f>
        <v>Mor</v>
      </c>
      <c r="U78" s="278"/>
      <c r="V78" s="285"/>
      <c r="W78" s="303"/>
      <c r="X78" s="304"/>
      <c r="Y78" s="279"/>
      <c r="Z78" s="288"/>
      <c r="AA78" s="303"/>
      <c r="AB78" s="304"/>
      <c r="AC78" s="278"/>
      <c r="AD78" s="297"/>
      <c r="AE78" s="278"/>
      <c r="AF78" s="297"/>
      <c r="AG78" s="278"/>
      <c r="AH78" s="297"/>
      <c r="AI78" s="298"/>
    </row>
    <row r="79" spans="1:35" x14ac:dyDescent="0.2">
      <c r="A79" s="733"/>
      <c r="B79" s="424" t="str">
        <f>$B$20</f>
        <v>Aft</v>
      </c>
      <c r="C79" s="411"/>
      <c r="D79" s="412"/>
      <c r="E79" s="413"/>
      <c r="F79" s="414"/>
      <c r="G79" s="415"/>
      <c r="H79" s="416"/>
      <c r="I79" s="413"/>
      <c r="J79" s="414"/>
      <c r="K79" s="438"/>
      <c r="L79" s="417"/>
      <c r="M79" s="438"/>
      <c r="N79" s="417"/>
      <c r="O79" s="438"/>
      <c r="P79" s="417"/>
      <c r="Q79" s="418"/>
      <c r="S79" s="733"/>
      <c r="T79" s="424" t="str">
        <f>$B$20</f>
        <v>Aft</v>
      </c>
      <c r="U79" s="411"/>
      <c r="V79" s="412"/>
      <c r="W79" s="413"/>
      <c r="X79" s="414"/>
      <c r="Y79" s="415"/>
      <c r="Z79" s="416"/>
      <c r="AA79" s="413"/>
      <c r="AB79" s="414"/>
      <c r="AC79" s="438"/>
      <c r="AD79" s="417"/>
      <c r="AE79" s="438"/>
      <c r="AF79" s="417"/>
      <c r="AG79" s="438"/>
      <c r="AH79" s="417"/>
      <c r="AI79" s="410"/>
    </row>
    <row r="80" spans="1:35" ht="13.5" thickBot="1" x14ac:dyDescent="0.25">
      <c r="A80" s="734"/>
      <c r="B80" s="425" t="str">
        <f>$B$21</f>
        <v>Evn</v>
      </c>
      <c r="C80" s="280"/>
      <c r="D80" s="286"/>
      <c r="E80" s="437"/>
      <c r="F80" s="306"/>
      <c r="G80" s="281"/>
      <c r="H80" s="289"/>
      <c r="I80" s="305"/>
      <c r="J80" s="306"/>
      <c r="K80" s="284"/>
      <c r="L80" s="299"/>
      <c r="M80" s="284"/>
      <c r="N80" s="299"/>
      <c r="O80" s="284"/>
      <c r="P80" s="299"/>
      <c r="Q80" s="300"/>
      <c r="S80" s="734"/>
      <c r="T80" s="425" t="str">
        <f>$B$21</f>
        <v>Evn</v>
      </c>
      <c r="U80" s="280"/>
      <c r="V80" s="286"/>
      <c r="W80" s="437"/>
      <c r="X80" s="306"/>
      <c r="Y80" s="281"/>
      <c r="Z80" s="289"/>
      <c r="AA80" s="305"/>
      <c r="AB80" s="306"/>
      <c r="AC80" s="284"/>
      <c r="AD80" s="299"/>
      <c r="AE80" s="284"/>
      <c r="AF80" s="299"/>
      <c r="AG80" s="284"/>
      <c r="AH80" s="299"/>
      <c r="AI80" s="302"/>
    </row>
    <row r="81" spans="1:35" ht="13.5" thickBot="1" x14ac:dyDescent="0.25">
      <c r="A81" s="763" t="s">
        <v>172</v>
      </c>
      <c r="B81" s="764"/>
      <c r="C81" s="530">
        <f ca="1">OFFSET(YTP!$E$68,0,E43-1,1,1)</f>
        <v>0.25</v>
      </c>
      <c r="D81" s="211"/>
      <c r="E81" s="530">
        <f>SUM(E60:E80)</f>
        <v>0</v>
      </c>
      <c r="F81" s="211"/>
      <c r="G81" s="530">
        <f ca="1">OFFSET(YTP!$E$69,0,E43-1,1,1)</f>
        <v>5</v>
      </c>
      <c r="H81" s="211"/>
      <c r="I81" s="530">
        <f>SUM(I60:I80)</f>
        <v>0</v>
      </c>
      <c r="J81" s="211"/>
      <c r="K81" s="530">
        <f ca="1">OFFSET(YTP!$E$67,0,E43-1,1,1)</f>
        <v>3</v>
      </c>
      <c r="L81" s="530">
        <f>SUM(L60:L80)</f>
        <v>0</v>
      </c>
      <c r="M81" s="530">
        <f ca="1">OFFSET(YTP!$E$70,0,E43-1,1,1)</f>
        <v>1</v>
      </c>
      <c r="N81" s="530">
        <f>SUM(N60:N80)</f>
        <v>0</v>
      </c>
      <c r="O81" s="530">
        <f ca="1">OFFSET(YTP!$E$71,0,E43-1,1,1)</f>
        <v>0</v>
      </c>
      <c r="P81" s="530">
        <f>SUM(P60:P80)</f>
        <v>0</v>
      </c>
      <c r="Q81" s="142"/>
      <c r="S81" s="763" t="s">
        <v>172</v>
      </c>
      <c r="T81" s="764"/>
      <c r="U81" s="530">
        <f ca="1">OFFSET(YTP!$E$68,0,W43-1,1,1)</f>
        <v>0</v>
      </c>
      <c r="V81" s="211"/>
      <c r="W81" s="530">
        <f>SUM(W60:W80)</f>
        <v>0</v>
      </c>
      <c r="X81" s="211"/>
      <c r="Y81" s="530">
        <f ca="1">OFFSET(YTP!$E$69,0,W43-1,1,1)</f>
        <v>0</v>
      </c>
      <c r="Z81" s="211"/>
      <c r="AA81" s="530">
        <f>SUM(AA60:AA80)</f>
        <v>0</v>
      </c>
      <c r="AB81" s="211"/>
      <c r="AC81" s="530">
        <f ca="1">OFFSET(YTP!$E$67,0,W43-1,1,1)</f>
        <v>6</v>
      </c>
      <c r="AD81" s="530">
        <f>SUM(AD60:AD80)</f>
        <v>0</v>
      </c>
      <c r="AE81" s="530">
        <f ca="1">OFFSET(YTP!$E$70,0,W43-1,1,1)</f>
        <v>0</v>
      </c>
      <c r="AF81" s="530">
        <f>SUM(AF60:AF80)</f>
        <v>0</v>
      </c>
      <c r="AG81" s="530">
        <f ca="1">OFFSET(YTP!$E$71,0,W43-1,1,1)</f>
        <v>0</v>
      </c>
      <c r="AH81" s="530">
        <f>SUM(AH60:AH80)</f>
        <v>0</v>
      </c>
      <c r="AI81" s="142"/>
    </row>
    <row r="82" spans="1:35" x14ac:dyDescent="0.2">
      <c r="N82" s="118"/>
      <c r="P82" s="118"/>
      <c r="Q82" s="118"/>
      <c r="AC82" s="118"/>
      <c r="AD82" s="118"/>
    </row>
    <row r="83" spans="1:35" x14ac:dyDescent="0.2">
      <c r="N83" s="118"/>
      <c r="P83" s="118"/>
      <c r="Q83" s="118"/>
      <c r="AC83" s="118"/>
      <c r="AD83" s="118"/>
    </row>
    <row r="84" spans="1:35" x14ac:dyDescent="0.2">
      <c r="N84" s="118"/>
      <c r="P84" s="118"/>
      <c r="Q84" s="118"/>
      <c r="AC84" s="118"/>
      <c r="AD84" s="118"/>
    </row>
    <row r="85" spans="1:35" x14ac:dyDescent="0.2">
      <c r="N85" s="118"/>
      <c r="P85" s="118"/>
      <c r="Q85" s="118"/>
      <c r="AC85" s="118"/>
      <c r="AD85" s="118"/>
    </row>
    <row r="86" spans="1:35" x14ac:dyDescent="0.2">
      <c r="N86" s="118"/>
      <c r="P86" s="118"/>
      <c r="Q86" s="118"/>
      <c r="AC86" s="118"/>
      <c r="AD86" s="118"/>
    </row>
    <row r="87" spans="1:35" x14ac:dyDescent="0.2">
      <c r="N87" s="118"/>
      <c r="P87" s="118"/>
      <c r="Q87" s="118"/>
      <c r="AC87" s="118"/>
      <c r="AD87" s="118"/>
    </row>
    <row r="88" spans="1:35" x14ac:dyDescent="0.2">
      <c r="N88" s="118"/>
      <c r="P88" s="118"/>
      <c r="Q88" s="118"/>
      <c r="AC88" s="118"/>
      <c r="AD88" s="118"/>
    </row>
    <row r="89" spans="1:35" x14ac:dyDescent="0.2">
      <c r="N89" s="118"/>
      <c r="P89" s="118"/>
      <c r="Q89" s="118"/>
      <c r="AC89" s="118"/>
      <c r="AD89" s="118"/>
    </row>
    <row r="90" spans="1:35" x14ac:dyDescent="0.2">
      <c r="N90" s="118"/>
      <c r="P90" s="118"/>
      <c r="Q90" s="118"/>
      <c r="AC90" s="118"/>
      <c r="AD90" s="118"/>
    </row>
    <row r="91" spans="1:35" x14ac:dyDescent="0.2">
      <c r="N91" s="118"/>
      <c r="P91" s="118"/>
      <c r="Q91" s="118"/>
      <c r="AC91" s="118"/>
      <c r="AD91" s="118"/>
    </row>
    <row r="92" spans="1:35" x14ac:dyDescent="0.2">
      <c r="N92" s="118"/>
      <c r="P92" s="118"/>
      <c r="Q92" s="118"/>
      <c r="AC92" s="118"/>
      <c r="AD92" s="118"/>
    </row>
    <row r="93" spans="1:35" x14ac:dyDescent="0.2">
      <c r="N93" s="118"/>
      <c r="P93" s="118"/>
      <c r="Q93" s="118"/>
      <c r="AC93" s="118"/>
      <c r="AD93" s="118"/>
    </row>
    <row r="94" spans="1:35" x14ac:dyDescent="0.2">
      <c r="N94" s="118"/>
      <c r="P94" s="118"/>
      <c r="Q94" s="118"/>
      <c r="AC94" s="118"/>
      <c r="AD94" s="118"/>
    </row>
    <row r="95" spans="1:35" x14ac:dyDescent="0.2">
      <c r="N95" s="118"/>
      <c r="P95" s="118"/>
      <c r="Q95" s="118"/>
      <c r="AC95" s="118"/>
      <c r="AD95" s="118"/>
    </row>
    <row r="96" spans="1:35" x14ac:dyDescent="0.2">
      <c r="N96" s="118"/>
      <c r="P96" s="118"/>
      <c r="Q96" s="118"/>
      <c r="AC96" s="118"/>
      <c r="AD96" s="118"/>
    </row>
    <row r="97" spans="18:18" s="118" customFormat="1" x14ac:dyDescent="0.2">
      <c r="R97" s="27"/>
    </row>
    <row r="98" spans="18:18" s="118" customFormat="1" x14ac:dyDescent="0.2">
      <c r="R98" s="27"/>
    </row>
    <row r="99" spans="18:18" s="118" customFormat="1" x14ac:dyDescent="0.2">
      <c r="R99" s="27"/>
    </row>
    <row r="100" spans="18:18" s="118" customFormat="1" x14ac:dyDescent="0.2">
      <c r="R100" s="27"/>
    </row>
    <row r="101" spans="18:18" s="118" customFormat="1" x14ac:dyDescent="0.2">
      <c r="R101" s="27"/>
    </row>
    <row r="102" spans="18:18" s="118" customFormat="1" x14ac:dyDescent="0.2">
      <c r="R102" s="27"/>
    </row>
    <row r="103" spans="18:18" s="118" customFormat="1" x14ac:dyDescent="0.2">
      <c r="R103" s="27"/>
    </row>
    <row r="104" spans="18:18" s="118" customFormat="1" x14ac:dyDescent="0.2">
      <c r="R104" s="27"/>
    </row>
    <row r="105" spans="18:18" s="118" customFormat="1" x14ac:dyDescent="0.2">
      <c r="R105" s="27"/>
    </row>
    <row r="106" spans="18:18" s="118" customFormat="1" x14ac:dyDescent="0.2">
      <c r="R106" s="27"/>
    </row>
    <row r="107" spans="18:18" s="118" customFormat="1" x14ac:dyDescent="0.2">
      <c r="R107" s="27"/>
    </row>
    <row r="108" spans="18:18" s="118" customFormat="1" x14ac:dyDescent="0.2">
      <c r="R108" s="27"/>
    </row>
    <row r="109" spans="18:18" s="118" customFormat="1" x14ac:dyDescent="0.2">
      <c r="R109" s="27"/>
    </row>
    <row r="110" spans="18:18" s="118" customFormat="1" x14ac:dyDescent="0.2">
      <c r="R110" s="27"/>
    </row>
    <row r="111" spans="18:18" s="118" customFormat="1" x14ac:dyDescent="0.2">
      <c r="R111" s="27"/>
    </row>
    <row r="112" spans="18:18" s="118" customFormat="1" x14ac:dyDescent="0.2">
      <c r="R112" s="27"/>
    </row>
    <row r="113" spans="18:18" s="118" customFormat="1" x14ac:dyDescent="0.2">
      <c r="R113" s="27"/>
    </row>
    <row r="114" spans="18:18" s="118" customFormat="1" x14ac:dyDescent="0.2">
      <c r="R114" s="27"/>
    </row>
    <row r="115" spans="18:18" s="118" customFormat="1" x14ac:dyDescent="0.2">
      <c r="R115" s="27"/>
    </row>
    <row r="116" spans="18:18" s="118" customFormat="1" x14ac:dyDescent="0.2">
      <c r="R116" s="27"/>
    </row>
    <row r="117" spans="18:18" s="118" customFormat="1" x14ac:dyDescent="0.2">
      <c r="R117" s="27"/>
    </row>
    <row r="118" spans="18:18" s="118" customFormat="1" x14ac:dyDescent="0.2">
      <c r="R118" s="27"/>
    </row>
    <row r="119" spans="18:18" s="118" customFormat="1" x14ac:dyDescent="0.2">
      <c r="R119" s="27"/>
    </row>
    <row r="120" spans="18:18" s="118" customFormat="1" x14ac:dyDescent="0.2">
      <c r="R120" s="27"/>
    </row>
    <row r="121" spans="18:18" s="118" customFormat="1" x14ac:dyDescent="0.2">
      <c r="R121" s="27"/>
    </row>
    <row r="122" spans="18:18" s="118" customFormat="1" x14ac:dyDescent="0.2">
      <c r="R122" s="27"/>
    </row>
    <row r="123" spans="18:18" s="118" customFormat="1" x14ac:dyDescent="0.2">
      <c r="R123" s="27"/>
    </row>
    <row r="124" spans="18:18" s="118" customFormat="1" x14ac:dyDescent="0.2">
      <c r="R124" s="27"/>
    </row>
    <row r="125" spans="18:18" s="118" customFormat="1" x14ac:dyDescent="0.2">
      <c r="R125" s="27"/>
    </row>
    <row r="126" spans="18:18" s="118" customFormat="1" x14ac:dyDescent="0.2">
      <c r="R126" s="27"/>
    </row>
    <row r="127" spans="18:18" s="118" customFormat="1" x14ac:dyDescent="0.2">
      <c r="R127" s="27"/>
    </row>
    <row r="128" spans="18:18" s="118" customFormat="1" x14ac:dyDescent="0.2">
      <c r="R128" s="27"/>
    </row>
    <row r="129" spans="18:18" s="118" customFormat="1" x14ac:dyDescent="0.2">
      <c r="R129" s="27"/>
    </row>
    <row r="130" spans="18:18" s="118" customFormat="1" x14ac:dyDescent="0.2">
      <c r="R130" s="27"/>
    </row>
    <row r="131" spans="18:18" s="118" customFormat="1" x14ac:dyDescent="0.2">
      <c r="R131" s="27"/>
    </row>
    <row r="132" spans="18:18" s="118" customFormat="1" x14ac:dyDescent="0.2">
      <c r="R132" s="27"/>
    </row>
    <row r="133" spans="18:18" s="118" customFormat="1" x14ac:dyDescent="0.2">
      <c r="R133" s="27"/>
    </row>
    <row r="134" spans="18:18" s="118" customFormat="1" x14ac:dyDescent="0.2">
      <c r="R134" s="27"/>
    </row>
    <row r="135" spans="18:18" s="118" customFormat="1" x14ac:dyDescent="0.2">
      <c r="R135" s="27"/>
    </row>
    <row r="136" spans="18:18" s="118" customFormat="1" x14ac:dyDescent="0.2">
      <c r="R136" s="27"/>
    </row>
    <row r="137" spans="18:18" s="118" customFormat="1" x14ac:dyDescent="0.2">
      <c r="R137" s="27"/>
    </row>
    <row r="138" spans="18:18" s="118" customFormat="1" x14ac:dyDescent="0.2">
      <c r="R138" s="27"/>
    </row>
    <row r="139" spans="18:18" s="118" customFormat="1" x14ac:dyDescent="0.2">
      <c r="R139" s="27"/>
    </row>
    <row r="140" spans="18:18" s="118" customFormat="1" x14ac:dyDescent="0.2">
      <c r="R140" s="27"/>
    </row>
    <row r="141" spans="18:18" s="118" customFormat="1" x14ac:dyDescent="0.2">
      <c r="R141" s="27"/>
    </row>
    <row r="142" spans="18:18" s="118" customFormat="1" x14ac:dyDescent="0.2">
      <c r="R142" s="27"/>
    </row>
    <row r="143" spans="18:18" s="118" customFormat="1" x14ac:dyDescent="0.2">
      <c r="R143" s="27"/>
    </row>
    <row r="144" spans="18:18" s="118" customFormat="1" x14ac:dyDescent="0.2">
      <c r="R144" s="27"/>
    </row>
    <row r="145" spans="18:18" s="118" customFormat="1" x14ac:dyDescent="0.2">
      <c r="R145" s="27"/>
    </row>
    <row r="146" spans="18:18" s="118" customFormat="1" x14ac:dyDescent="0.2">
      <c r="R146" s="27"/>
    </row>
    <row r="147" spans="18:18" s="118" customFormat="1" x14ac:dyDescent="0.2">
      <c r="R147" s="27"/>
    </row>
    <row r="148" spans="18:18" s="118" customFormat="1" x14ac:dyDescent="0.2">
      <c r="R148" s="27"/>
    </row>
    <row r="149" spans="18:18" s="118" customFormat="1" x14ac:dyDescent="0.2">
      <c r="R149" s="27"/>
    </row>
    <row r="150" spans="18:18" s="118" customFormat="1" x14ac:dyDescent="0.2">
      <c r="R150" s="27"/>
    </row>
    <row r="151" spans="18:18" s="118" customFormat="1" x14ac:dyDescent="0.2">
      <c r="R151" s="27"/>
    </row>
    <row r="152" spans="18:18" s="118" customFormat="1" x14ac:dyDescent="0.2">
      <c r="R152" s="27"/>
    </row>
    <row r="153" spans="18:18" s="118" customFormat="1" x14ac:dyDescent="0.2">
      <c r="R153" s="27"/>
    </row>
    <row r="154" spans="18:18" s="118" customFormat="1" x14ac:dyDescent="0.2">
      <c r="R154" s="27"/>
    </row>
    <row r="155" spans="18:18" s="118" customFormat="1" x14ac:dyDescent="0.2">
      <c r="R155" s="27"/>
    </row>
    <row r="156" spans="18:18" s="118" customFormat="1" x14ac:dyDescent="0.2">
      <c r="R156" s="27"/>
    </row>
    <row r="157" spans="18:18" s="118" customFormat="1" x14ac:dyDescent="0.2">
      <c r="R157" s="27"/>
    </row>
    <row r="158" spans="18:18" s="118" customFormat="1" x14ac:dyDescent="0.2">
      <c r="R158" s="27"/>
    </row>
    <row r="159" spans="18:18" s="118" customFormat="1" x14ac:dyDescent="0.2">
      <c r="R159" s="27"/>
    </row>
    <row r="160" spans="18:18" s="118" customFormat="1" x14ac:dyDescent="0.2">
      <c r="R160" s="27"/>
    </row>
    <row r="161" spans="18:18" s="118" customFormat="1" x14ac:dyDescent="0.2">
      <c r="R161" s="27"/>
    </row>
    <row r="162" spans="18:18" s="118" customFormat="1" x14ac:dyDescent="0.2">
      <c r="R162" s="27"/>
    </row>
    <row r="163" spans="18:18" s="118" customFormat="1" x14ac:dyDescent="0.2">
      <c r="R163" s="27"/>
    </row>
    <row r="164" spans="18:18" s="118" customFormat="1" x14ac:dyDescent="0.2">
      <c r="R164" s="27"/>
    </row>
    <row r="165" spans="18:18" s="118" customFormat="1" x14ac:dyDescent="0.2">
      <c r="R165" s="27"/>
    </row>
    <row r="166" spans="18:18" s="118" customFormat="1" x14ac:dyDescent="0.2">
      <c r="R166" s="27"/>
    </row>
    <row r="167" spans="18:18" s="118" customFormat="1" x14ac:dyDescent="0.2">
      <c r="R167" s="27"/>
    </row>
    <row r="168" spans="18:18" s="118" customFormat="1" x14ac:dyDescent="0.2">
      <c r="R168" s="27"/>
    </row>
    <row r="169" spans="18:18" s="118" customFormat="1" x14ac:dyDescent="0.2">
      <c r="R169" s="27"/>
    </row>
    <row r="170" spans="18:18" s="118" customFormat="1" x14ac:dyDescent="0.2">
      <c r="R170" s="27"/>
    </row>
    <row r="171" spans="18:18" s="118" customFormat="1" x14ac:dyDescent="0.2">
      <c r="R171" s="27"/>
    </row>
    <row r="172" spans="18:18" s="118" customFormat="1" x14ac:dyDescent="0.2">
      <c r="R172" s="27"/>
    </row>
    <row r="173" spans="18:18" s="118" customFormat="1" x14ac:dyDescent="0.2">
      <c r="R173" s="27"/>
    </row>
    <row r="174" spans="18:18" s="118" customFormat="1" x14ac:dyDescent="0.2">
      <c r="R174" s="27"/>
    </row>
    <row r="175" spans="18:18" s="118" customFormat="1" x14ac:dyDescent="0.2">
      <c r="R175" s="27"/>
    </row>
    <row r="176" spans="18:18" s="118" customFormat="1" x14ac:dyDescent="0.2">
      <c r="R176" s="27"/>
    </row>
    <row r="177" spans="18:18" s="118" customFormat="1" x14ac:dyDescent="0.2">
      <c r="R177" s="27"/>
    </row>
    <row r="178" spans="18:18" s="118" customFormat="1" x14ac:dyDescent="0.2">
      <c r="R178" s="27"/>
    </row>
    <row r="179" spans="18:18" s="118" customFormat="1" x14ac:dyDescent="0.2">
      <c r="R179" s="27"/>
    </row>
    <row r="180" spans="18:18" s="118" customFormat="1" x14ac:dyDescent="0.2">
      <c r="R180" s="27"/>
    </row>
    <row r="181" spans="18:18" s="118" customFormat="1" x14ac:dyDescent="0.2">
      <c r="R181" s="27"/>
    </row>
    <row r="182" spans="18:18" s="118" customFormat="1" x14ac:dyDescent="0.2">
      <c r="R182" s="27"/>
    </row>
    <row r="183" spans="18:18" s="118" customFormat="1" x14ac:dyDescent="0.2">
      <c r="R183" s="27"/>
    </row>
    <row r="184" spans="18:18" s="118" customFormat="1" x14ac:dyDescent="0.2">
      <c r="R184" s="27"/>
    </row>
    <row r="185" spans="18:18" s="118" customFormat="1" x14ac:dyDescent="0.2">
      <c r="R185" s="27"/>
    </row>
    <row r="186" spans="18:18" s="118" customFormat="1" x14ac:dyDescent="0.2">
      <c r="R186" s="27"/>
    </row>
    <row r="187" spans="18:18" s="118" customFormat="1" x14ac:dyDescent="0.2">
      <c r="R187" s="27"/>
    </row>
    <row r="188" spans="18:18" s="118" customFormat="1" x14ac:dyDescent="0.2">
      <c r="R188" s="27"/>
    </row>
    <row r="189" spans="18:18" s="118" customFormat="1" x14ac:dyDescent="0.2">
      <c r="R189" s="27"/>
    </row>
    <row r="190" spans="18:18" s="118" customFormat="1" x14ac:dyDescent="0.2">
      <c r="R190" s="27"/>
    </row>
    <row r="191" spans="18:18" s="118" customFormat="1" x14ac:dyDescent="0.2">
      <c r="R191" s="27"/>
    </row>
    <row r="192" spans="18:18" s="118" customFormat="1" x14ac:dyDescent="0.2">
      <c r="R192" s="27"/>
    </row>
    <row r="193" spans="18:18" s="118" customFormat="1" x14ac:dyDescent="0.2">
      <c r="R193" s="27"/>
    </row>
    <row r="194" spans="18:18" s="118" customFormat="1" x14ac:dyDescent="0.2">
      <c r="R194" s="27"/>
    </row>
    <row r="195" spans="18:18" s="118" customFormat="1" x14ac:dyDescent="0.2">
      <c r="R195" s="27"/>
    </row>
    <row r="196" spans="18:18" s="118" customFormat="1" x14ac:dyDescent="0.2">
      <c r="R196" s="27"/>
    </row>
    <row r="197" spans="18:18" s="118" customFormat="1" x14ac:dyDescent="0.2">
      <c r="R197" s="27"/>
    </row>
    <row r="198" spans="18:18" s="118" customFormat="1" x14ac:dyDescent="0.2">
      <c r="R198" s="27"/>
    </row>
    <row r="199" spans="18:18" s="118" customFormat="1" x14ac:dyDescent="0.2">
      <c r="R199" s="27"/>
    </row>
    <row r="200" spans="18:18" s="118" customFormat="1" x14ac:dyDescent="0.2">
      <c r="R200" s="27"/>
    </row>
    <row r="201" spans="18:18" s="118" customFormat="1" x14ac:dyDescent="0.2">
      <c r="R201" s="27"/>
    </row>
    <row r="202" spans="18:18" s="118" customFormat="1" x14ac:dyDescent="0.2">
      <c r="R202" s="27"/>
    </row>
    <row r="203" spans="18:18" s="118" customFormat="1" x14ac:dyDescent="0.2">
      <c r="R203" s="27"/>
    </row>
    <row r="204" spans="18:18" s="118" customFormat="1" x14ac:dyDescent="0.2">
      <c r="R204" s="27"/>
    </row>
    <row r="205" spans="18:18" s="118" customFormat="1" x14ac:dyDescent="0.2">
      <c r="R205" s="27"/>
    </row>
    <row r="206" spans="18:18" s="118" customFormat="1" x14ac:dyDescent="0.2">
      <c r="R206" s="27"/>
    </row>
    <row r="207" spans="18:18" s="118" customFormat="1" x14ac:dyDescent="0.2">
      <c r="R207" s="27"/>
    </row>
    <row r="208" spans="18:18" s="118" customFormat="1" x14ac:dyDescent="0.2">
      <c r="R208" s="27"/>
    </row>
    <row r="209" spans="18:18" s="118" customFormat="1" x14ac:dyDescent="0.2">
      <c r="R209" s="27"/>
    </row>
    <row r="210" spans="18:18" s="118" customFormat="1" x14ac:dyDescent="0.2">
      <c r="R210" s="27"/>
    </row>
    <row r="211" spans="18:18" s="118" customFormat="1" x14ac:dyDescent="0.2">
      <c r="R211" s="27"/>
    </row>
    <row r="212" spans="18:18" s="118" customFormat="1" x14ac:dyDescent="0.2">
      <c r="R212" s="27"/>
    </row>
    <row r="213" spans="18:18" s="118" customFormat="1" x14ac:dyDescent="0.2">
      <c r="R213" s="27"/>
    </row>
    <row r="214" spans="18:18" s="118" customFormat="1" x14ac:dyDescent="0.2">
      <c r="R214" s="27"/>
    </row>
    <row r="215" spans="18:18" s="118" customFormat="1" x14ac:dyDescent="0.2">
      <c r="R215" s="27"/>
    </row>
    <row r="216" spans="18:18" s="118" customFormat="1" x14ac:dyDescent="0.2">
      <c r="R216" s="27"/>
    </row>
    <row r="217" spans="18:18" s="118" customFormat="1" x14ac:dyDescent="0.2">
      <c r="R217" s="27"/>
    </row>
    <row r="218" spans="18:18" s="118" customFormat="1" x14ac:dyDescent="0.2">
      <c r="R218" s="27"/>
    </row>
    <row r="219" spans="18:18" s="118" customFormat="1" x14ac:dyDescent="0.2">
      <c r="R219" s="27"/>
    </row>
    <row r="220" spans="18:18" s="118" customFormat="1" x14ac:dyDescent="0.2">
      <c r="R220" s="27"/>
    </row>
    <row r="221" spans="18:18" s="118" customFormat="1" x14ac:dyDescent="0.2">
      <c r="R221" s="27"/>
    </row>
    <row r="222" spans="18:18" s="118" customFormat="1" x14ac:dyDescent="0.2">
      <c r="R222" s="27"/>
    </row>
    <row r="223" spans="18:18" s="118" customFormat="1" x14ac:dyDescent="0.2">
      <c r="R223" s="27"/>
    </row>
    <row r="224" spans="18:18" s="118" customFormat="1" x14ac:dyDescent="0.2">
      <c r="R224" s="27"/>
    </row>
    <row r="225" spans="18:18" s="118" customFormat="1" x14ac:dyDescent="0.2">
      <c r="R225" s="27"/>
    </row>
    <row r="226" spans="18:18" s="118" customFormat="1" x14ac:dyDescent="0.2">
      <c r="R226" s="27"/>
    </row>
    <row r="227" spans="18:18" s="118" customFormat="1" x14ac:dyDescent="0.2">
      <c r="R227" s="27"/>
    </row>
    <row r="228" spans="18:18" s="118" customFormat="1" x14ac:dyDescent="0.2">
      <c r="R228" s="27"/>
    </row>
    <row r="229" spans="18:18" s="118" customFormat="1" x14ac:dyDescent="0.2">
      <c r="R229" s="27"/>
    </row>
    <row r="230" spans="18:18" s="118" customFormat="1" x14ac:dyDescent="0.2">
      <c r="R230" s="27"/>
    </row>
    <row r="231" spans="18:18" s="118" customFormat="1" x14ac:dyDescent="0.2">
      <c r="R231" s="27"/>
    </row>
    <row r="232" spans="18:18" s="118" customFormat="1" x14ac:dyDescent="0.2">
      <c r="R232" s="27"/>
    </row>
    <row r="233" spans="18:18" s="118" customFormat="1" x14ac:dyDescent="0.2">
      <c r="R233" s="27"/>
    </row>
    <row r="234" spans="18:18" s="118" customFormat="1" x14ac:dyDescent="0.2">
      <c r="R234" s="27"/>
    </row>
    <row r="235" spans="18:18" s="118" customFormat="1" x14ac:dyDescent="0.2">
      <c r="R235" s="27"/>
    </row>
    <row r="236" spans="18:18" s="118" customFormat="1" x14ac:dyDescent="0.2">
      <c r="R236" s="27"/>
    </row>
    <row r="237" spans="18:18" s="118" customFormat="1" x14ac:dyDescent="0.2">
      <c r="R237" s="27"/>
    </row>
    <row r="238" spans="18:18" s="118" customFormat="1" x14ac:dyDescent="0.2">
      <c r="R238" s="27"/>
    </row>
    <row r="239" spans="18:18" s="118" customFormat="1" x14ac:dyDescent="0.2">
      <c r="R239" s="27"/>
    </row>
    <row r="240" spans="18:18" s="118" customFormat="1" x14ac:dyDescent="0.2">
      <c r="R240" s="27"/>
    </row>
    <row r="241" spans="18:18" s="118" customFormat="1" x14ac:dyDescent="0.2">
      <c r="R241" s="27"/>
    </row>
    <row r="242" spans="18:18" s="118" customFormat="1" x14ac:dyDescent="0.2">
      <c r="R242" s="27"/>
    </row>
    <row r="243" spans="18:18" s="118" customFormat="1" x14ac:dyDescent="0.2">
      <c r="R243" s="27"/>
    </row>
    <row r="244" spans="18:18" s="118" customFormat="1" x14ac:dyDescent="0.2">
      <c r="R244" s="27"/>
    </row>
    <row r="245" spans="18:18" s="118" customFormat="1" x14ac:dyDescent="0.2">
      <c r="R245" s="27"/>
    </row>
    <row r="246" spans="18:18" s="118" customFormat="1" x14ac:dyDescent="0.2">
      <c r="R246" s="27"/>
    </row>
    <row r="247" spans="18:18" s="118" customFormat="1" x14ac:dyDescent="0.2">
      <c r="R247" s="27"/>
    </row>
    <row r="248" spans="18:18" s="118" customFormat="1" x14ac:dyDescent="0.2">
      <c r="R248" s="27"/>
    </row>
    <row r="249" spans="18:18" s="118" customFormat="1" x14ac:dyDescent="0.2">
      <c r="R249" s="27"/>
    </row>
    <row r="250" spans="18:18" s="118" customFormat="1" x14ac:dyDescent="0.2">
      <c r="R250" s="27"/>
    </row>
    <row r="251" spans="18:18" s="118" customFormat="1" x14ac:dyDescent="0.2">
      <c r="R251" s="27"/>
    </row>
    <row r="252" spans="18:18" s="118" customFormat="1" x14ac:dyDescent="0.2">
      <c r="R252" s="27"/>
    </row>
    <row r="253" spans="18:18" s="118" customFormat="1" x14ac:dyDescent="0.2">
      <c r="R253" s="27"/>
    </row>
    <row r="254" spans="18:18" s="118" customFormat="1" x14ac:dyDescent="0.2">
      <c r="R254" s="27"/>
    </row>
    <row r="255" spans="18:18" s="118" customFormat="1" x14ac:dyDescent="0.2">
      <c r="R255" s="27"/>
    </row>
    <row r="256" spans="18:18" s="118" customFormat="1" x14ac:dyDescent="0.2">
      <c r="R256" s="27"/>
    </row>
    <row r="257" spans="18:18" s="118" customFormat="1" x14ac:dyDescent="0.2">
      <c r="R257" s="27"/>
    </row>
    <row r="258" spans="18:18" s="118" customFormat="1" x14ac:dyDescent="0.2">
      <c r="R258" s="27"/>
    </row>
    <row r="259" spans="18:18" s="118" customFormat="1" x14ac:dyDescent="0.2">
      <c r="R259" s="27"/>
    </row>
    <row r="260" spans="18:18" s="118" customFormat="1" x14ac:dyDescent="0.2">
      <c r="R260" s="27"/>
    </row>
    <row r="261" spans="18:18" s="118" customFormat="1" x14ac:dyDescent="0.2">
      <c r="R261" s="27"/>
    </row>
    <row r="262" spans="18:18" s="118" customFormat="1" x14ac:dyDescent="0.2">
      <c r="R262" s="27"/>
    </row>
    <row r="263" spans="18:18" s="118" customFormat="1" x14ac:dyDescent="0.2">
      <c r="R263" s="27"/>
    </row>
    <row r="264" spans="18:18" s="118" customFormat="1" x14ac:dyDescent="0.2">
      <c r="R264" s="27"/>
    </row>
    <row r="265" spans="18:18" s="118" customFormat="1" x14ac:dyDescent="0.2">
      <c r="R265" s="27"/>
    </row>
    <row r="266" spans="18:18" s="118" customFormat="1" x14ac:dyDescent="0.2">
      <c r="R266" s="27"/>
    </row>
    <row r="267" spans="18:18" s="118" customFormat="1" x14ac:dyDescent="0.2">
      <c r="R267" s="27"/>
    </row>
    <row r="268" spans="18:18" s="118" customFormat="1" x14ac:dyDescent="0.2">
      <c r="R268" s="27"/>
    </row>
    <row r="269" spans="18:18" s="118" customFormat="1" x14ac:dyDescent="0.2">
      <c r="R269" s="27"/>
    </row>
    <row r="270" spans="18:18" s="118" customFormat="1" x14ac:dyDescent="0.2">
      <c r="R270" s="27"/>
    </row>
    <row r="271" spans="18:18" s="118" customFormat="1" x14ac:dyDescent="0.2">
      <c r="R271" s="27"/>
    </row>
    <row r="272" spans="18:18" s="118" customFormat="1" x14ac:dyDescent="0.2">
      <c r="R272" s="27"/>
    </row>
    <row r="273" spans="18:18" s="118" customFormat="1" x14ac:dyDescent="0.2">
      <c r="R273" s="27"/>
    </row>
    <row r="274" spans="18:18" s="118" customFormat="1" x14ac:dyDescent="0.2">
      <c r="R274" s="27"/>
    </row>
    <row r="275" spans="18:18" s="118" customFormat="1" x14ac:dyDescent="0.2">
      <c r="R275" s="27"/>
    </row>
    <row r="276" spans="18:18" s="118" customFormat="1" x14ac:dyDescent="0.2">
      <c r="R276" s="27"/>
    </row>
    <row r="277" spans="18:18" s="118" customFormat="1" x14ac:dyDescent="0.2">
      <c r="R277" s="27"/>
    </row>
    <row r="278" spans="18:18" s="118" customFormat="1" x14ac:dyDescent="0.2">
      <c r="R278" s="27"/>
    </row>
    <row r="279" spans="18:18" s="118" customFormat="1" x14ac:dyDescent="0.2">
      <c r="R279" s="27"/>
    </row>
    <row r="280" spans="18:18" s="118" customFormat="1" x14ac:dyDescent="0.2">
      <c r="R280" s="27"/>
    </row>
    <row r="281" spans="18:18" s="118" customFormat="1" x14ac:dyDescent="0.2">
      <c r="R281" s="27"/>
    </row>
    <row r="282" spans="18:18" s="118" customFormat="1" x14ac:dyDescent="0.2">
      <c r="R282" s="27"/>
    </row>
    <row r="283" spans="18:18" s="118" customFormat="1" x14ac:dyDescent="0.2">
      <c r="R283" s="27"/>
    </row>
    <row r="284" spans="18:18" s="118" customFormat="1" x14ac:dyDescent="0.2">
      <c r="R284" s="27"/>
    </row>
    <row r="285" spans="18:18" s="118" customFormat="1" x14ac:dyDescent="0.2">
      <c r="R285" s="27"/>
    </row>
    <row r="286" spans="18:18" s="118" customFormat="1" x14ac:dyDescent="0.2">
      <c r="R286" s="27"/>
    </row>
    <row r="287" spans="18:18" s="118" customFormat="1" x14ac:dyDescent="0.2">
      <c r="R287" s="27"/>
    </row>
    <row r="288" spans="18:18" s="118" customFormat="1" x14ac:dyDescent="0.2">
      <c r="R288" s="27"/>
    </row>
    <row r="289" spans="18:18" s="118" customFormat="1" x14ac:dyDescent="0.2">
      <c r="R289" s="27"/>
    </row>
    <row r="290" spans="18:18" s="118" customFormat="1" x14ac:dyDescent="0.2">
      <c r="R290" s="27"/>
    </row>
    <row r="291" spans="18:18" s="118" customFormat="1" x14ac:dyDescent="0.2">
      <c r="R291" s="27"/>
    </row>
    <row r="292" spans="18:18" s="118" customFormat="1" x14ac:dyDescent="0.2">
      <c r="R292" s="27"/>
    </row>
    <row r="293" spans="18:18" s="118" customFormat="1" x14ac:dyDescent="0.2">
      <c r="R293" s="27"/>
    </row>
    <row r="294" spans="18:18" s="118" customFormat="1" x14ac:dyDescent="0.2">
      <c r="R294" s="27"/>
    </row>
    <row r="295" spans="18:18" s="118" customFormat="1" x14ac:dyDescent="0.2">
      <c r="R295" s="27"/>
    </row>
    <row r="296" spans="18:18" s="118" customFormat="1" x14ac:dyDescent="0.2">
      <c r="R296" s="27"/>
    </row>
    <row r="297" spans="18:18" s="118" customFormat="1" x14ac:dyDescent="0.2">
      <c r="R297" s="27"/>
    </row>
    <row r="298" spans="18:18" s="118" customFormat="1" x14ac:dyDescent="0.2">
      <c r="R298" s="27"/>
    </row>
    <row r="299" spans="18:18" s="118" customFormat="1" x14ac:dyDescent="0.2">
      <c r="R299" s="27"/>
    </row>
    <row r="300" spans="18:18" s="118" customFormat="1" x14ac:dyDescent="0.2">
      <c r="R300" s="27"/>
    </row>
    <row r="301" spans="18:18" s="118" customFormat="1" x14ac:dyDescent="0.2">
      <c r="R301" s="27"/>
    </row>
    <row r="302" spans="18:18" s="118" customFormat="1" x14ac:dyDescent="0.2">
      <c r="R302" s="27"/>
    </row>
    <row r="303" spans="18:18" s="118" customFormat="1" x14ac:dyDescent="0.2">
      <c r="R303" s="27"/>
    </row>
    <row r="304" spans="18:18" s="118" customFormat="1" x14ac:dyDescent="0.2">
      <c r="R304" s="27"/>
    </row>
    <row r="305" spans="18:18" s="118" customFormat="1" x14ac:dyDescent="0.2">
      <c r="R305" s="27"/>
    </row>
    <row r="306" spans="18:18" s="118" customFormat="1" x14ac:dyDescent="0.2">
      <c r="R306" s="27"/>
    </row>
    <row r="307" spans="18:18" s="118" customFormat="1" x14ac:dyDescent="0.2">
      <c r="R307" s="27"/>
    </row>
    <row r="308" spans="18:18" s="118" customFormat="1" x14ac:dyDescent="0.2">
      <c r="R308" s="27"/>
    </row>
    <row r="309" spans="18:18" s="118" customFormat="1" x14ac:dyDescent="0.2">
      <c r="R309" s="27"/>
    </row>
    <row r="310" spans="18:18" s="118" customFormat="1" x14ac:dyDescent="0.2">
      <c r="R310" s="27"/>
    </row>
    <row r="311" spans="18:18" s="118" customFormat="1" x14ac:dyDescent="0.2">
      <c r="R311" s="27"/>
    </row>
    <row r="312" spans="18:18" s="118" customFormat="1" x14ac:dyDescent="0.2">
      <c r="R312" s="27"/>
    </row>
    <row r="313" spans="18:18" s="118" customFormat="1" x14ac:dyDescent="0.2">
      <c r="R313" s="27"/>
    </row>
    <row r="314" spans="18:18" s="118" customFormat="1" x14ac:dyDescent="0.2">
      <c r="R314" s="27"/>
    </row>
    <row r="315" spans="18:18" s="118" customFormat="1" x14ac:dyDescent="0.2">
      <c r="R315" s="27"/>
    </row>
    <row r="316" spans="18:18" s="118" customFormat="1" x14ac:dyDescent="0.2">
      <c r="R316" s="27"/>
    </row>
    <row r="317" spans="18:18" s="118" customFormat="1" x14ac:dyDescent="0.2">
      <c r="R317" s="27"/>
    </row>
    <row r="318" spans="18:18" s="118" customFormat="1" x14ac:dyDescent="0.2">
      <c r="R318" s="27"/>
    </row>
    <row r="319" spans="18:18" s="118" customFormat="1" x14ac:dyDescent="0.2">
      <c r="R319" s="27"/>
    </row>
    <row r="320" spans="18:18" s="118" customFormat="1" x14ac:dyDescent="0.2">
      <c r="R320" s="27"/>
    </row>
    <row r="321" spans="18:18" s="118" customFormat="1" x14ac:dyDescent="0.2">
      <c r="R321" s="27"/>
    </row>
    <row r="322" spans="18:18" s="118" customFormat="1" x14ac:dyDescent="0.2">
      <c r="R322" s="27"/>
    </row>
    <row r="323" spans="18:18" s="118" customFormat="1" x14ac:dyDescent="0.2">
      <c r="R323" s="27"/>
    </row>
    <row r="324" spans="18:18" s="118" customFormat="1" x14ac:dyDescent="0.2">
      <c r="R324" s="27"/>
    </row>
    <row r="325" spans="18:18" s="118" customFormat="1" x14ac:dyDescent="0.2">
      <c r="R325" s="27"/>
    </row>
    <row r="326" spans="18:18" s="118" customFormat="1" x14ac:dyDescent="0.2">
      <c r="R326" s="27"/>
    </row>
    <row r="327" spans="18:18" s="118" customFormat="1" x14ac:dyDescent="0.2">
      <c r="R327" s="27"/>
    </row>
    <row r="328" spans="18:18" s="118" customFormat="1" x14ac:dyDescent="0.2">
      <c r="R328" s="27"/>
    </row>
    <row r="329" spans="18:18" s="118" customFormat="1" x14ac:dyDescent="0.2">
      <c r="R329" s="27"/>
    </row>
    <row r="330" spans="18:18" s="118" customFormat="1" x14ac:dyDescent="0.2">
      <c r="R330" s="27"/>
    </row>
    <row r="331" spans="18:18" s="118" customFormat="1" x14ac:dyDescent="0.2">
      <c r="R331" s="27"/>
    </row>
    <row r="332" spans="18:18" s="118" customFormat="1" x14ac:dyDescent="0.2">
      <c r="R332" s="27"/>
    </row>
    <row r="333" spans="18:18" s="118" customFormat="1" x14ac:dyDescent="0.2">
      <c r="R333" s="27"/>
    </row>
    <row r="334" spans="18:18" s="118" customFormat="1" x14ac:dyDescent="0.2">
      <c r="R334" s="27"/>
    </row>
    <row r="335" spans="18:18" s="118" customFormat="1" x14ac:dyDescent="0.2">
      <c r="R335" s="27"/>
    </row>
    <row r="336" spans="18:18" s="118" customFormat="1" x14ac:dyDescent="0.2">
      <c r="R336" s="27"/>
    </row>
    <row r="337" spans="18:18" s="118" customFormat="1" x14ac:dyDescent="0.2">
      <c r="R337" s="27"/>
    </row>
    <row r="338" spans="18:18" s="118" customFormat="1" x14ac:dyDescent="0.2">
      <c r="R338" s="27"/>
    </row>
    <row r="339" spans="18:18" s="118" customFormat="1" x14ac:dyDescent="0.2">
      <c r="R339" s="27"/>
    </row>
    <row r="340" spans="18:18" s="118" customFormat="1" x14ac:dyDescent="0.2">
      <c r="R340" s="27"/>
    </row>
    <row r="341" spans="18:18" s="118" customFormat="1" x14ac:dyDescent="0.2">
      <c r="R341" s="27"/>
    </row>
    <row r="342" spans="18:18" s="118" customFormat="1" x14ac:dyDescent="0.2">
      <c r="R342" s="27"/>
    </row>
    <row r="343" spans="18:18" s="118" customFormat="1" x14ac:dyDescent="0.2">
      <c r="R343" s="27"/>
    </row>
    <row r="344" spans="18:18" s="118" customFormat="1" x14ac:dyDescent="0.2">
      <c r="R344" s="27"/>
    </row>
    <row r="345" spans="18:18" s="118" customFormat="1" x14ac:dyDescent="0.2">
      <c r="R345" s="27"/>
    </row>
    <row r="346" spans="18:18" s="118" customFormat="1" x14ac:dyDescent="0.2">
      <c r="R346" s="27"/>
    </row>
    <row r="347" spans="18:18" s="118" customFormat="1" x14ac:dyDescent="0.2">
      <c r="R347" s="27"/>
    </row>
    <row r="348" spans="18:18" s="118" customFormat="1" x14ac:dyDescent="0.2">
      <c r="R348" s="27"/>
    </row>
    <row r="349" spans="18:18" s="118" customFormat="1" x14ac:dyDescent="0.2">
      <c r="R349" s="27"/>
    </row>
    <row r="350" spans="18:18" s="118" customFormat="1" x14ac:dyDescent="0.2">
      <c r="R350" s="27"/>
    </row>
    <row r="351" spans="18:18" s="118" customFormat="1" x14ac:dyDescent="0.2">
      <c r="R351" s="27"/>
    </row>
    <row r="352" spans="18:18" s="118" customFormat="1" x14ac:dyDescent="0.2">
      <c r="R352" s="27"/>
    </row>
    <row r="353" spans="18:18" s="118" customFormat="1" x14ac:dyDescent="0.2">
      <c r="R353" s="27"/>
    </row>
    <row r="354" spans="18:18" s="118" customFormat="1" x14ac:dyDescent="0.2">
      <c r="R354" s="27"/>
    </row>
    <row r="355" spans="18:18" s="118" customFormat="1" x14ac:dyDescent="0.2">
      <c r="R355" s="27"/>
    </row>
    <row r="356" spans="18:18" s="118" customFormat="1" x14ac:dyDescent="0.2">
      <c r="R356" s="27"/>
    </row>
    <row r="357" spans="18:18" s="118" customFormat="1" x14ac:dyDescent="0.2">
      <c r="R357" s="27"/>
    </row>
    <row r="358" spans="18:18" s="118" customFormat="1" x14ac:dyDescent="0.2">
      <c r="R358" s="27"/>
    </row>
    <row r="359" spans="18:18" s="118" customFormat="1" x14ac:dyDescent="0.2">
      <c r="R359" s="27"/>
    </row>
    <row r="360" spans="18:18" s="118" customFormat="1" x14ac:dyDescent="0.2">
      <c r="R360" s="27"/>
    </row>
    <row r="361" spans="18:18" s="118" customFormat="1" x14ac:dyDescent="0.2">
      <c r="R361" s="27"/>
    </row>
    <row r="362" spans="18:18" s="118" customFormat="1" x14ac:dyDescent="0.2">
      <c r="R362" s="27"/>
    </row>
    <row r="363" spans="18:18" s="118" customFormat="1" x14ac:dyDescent="0.2">
      <c r="R363" s="27"/>
    </row>
    <row r="364" spans="18:18" s="118" customFormat="1" x14ac:dyDescent="0.2">
      <c r="R364" s="27"/>
    </row>
    <row r="365" spans="18:18" s="118" customFormat="1" x14ac:dyDescent="0.2">
      <c r="R365" s="27"/>
    </row>
    <row r="366" spans="18:18" s="118" customFormat="1" x14ac:dyDescent="0.2">
      <c r="R366" s="27"/>
    </row>
    <row r="367" spans="18:18" s="118" customFormat="1" x14ac:dyDescent="0.2">
      <c r="R367" s="27"/>
    </row>
    <row r="368" spans="18:18" s="118" customFormat="1" x14ac:dyDescent="0.2">
      <c r="R368" s="27"/>
    </row>
    <row r="369" spans="18:18" s="118" customFormat="1" x14ac:dyDescent="0.2">
      <c r="R369" s="27"/>
    </row>
    <row r="370" spans="18:18" s="118" customFormat="1" x14ac:dyDescent="0.2">
      <c r="R370" s="27"/>
    </row>
    <row r="371" spans="18:18" s="118" customFormat="1" x14ac:dyDescent="0.2">
      <c r="R371" s="27"/>
    </row>
    <row r="372" spans="18:18" s="118" customFormat="1" x14ac:dyDescent="0.2">
      <c r="R372" s="27"/>
    </row>
    <row r="373" spans="18:18" s="118" customFormat="1" x14ac:dyDescent="0.2">
      <c r="R373" s="27"/>
    </row>
    <row r="374" spans="18:18" s="118" customFormat="1" x14ac:dyDescent="0.2">
      <c r="R374" s="27"/>
    </row>
    <row r="375" spans="18:18" s="118" customFormat="1" x14ac:dyDescent="0.2">
      <c r="R375" s="27"/>
    </row>
    <row r="376" spans="18:18" s="118" customFormat="1" x14ac:dyDescent="0.2">
      <c r="R376" s="27"/>
    </row>
    <row r="377" spans="18:18" s="118" customFormat="1" x14ac:dyDescent="0.2">
      <c r="R377" s="27"/>
    </row>
    <row r="378" spans="18:18" s="118" customFormat="1" x14ac:dyDescent="0.2">
      <c r="R378" s="27"/>
    </row>
    <row r="379" spans="18:18" s="118" customFormat="1" x14ac:dyDescent="0.2">
      <c r="R379" s="27"/>
    </row>
    <row r="380" spans="18:18" s="118" customFormat="1" x14ac:dyDescent="0.2">
      <c r="R380" s="27"/>
    </row>
    <row r="381" spans="18:18" s="118" customFormat="1" x14ac:dyDescent="0.2">
      <c r="R381" s="27"/>
    </row>
    <row r="382" spans="18:18" s="118" customFormat="1" x14ac:dyDescent="0.2">
      <c r="R382" s="27"/>
    </row>
    <row r="383" spans="18:18" s="118" customFormat="1" x14ac:dyDescent="0.2">
      <c r="R383" s="27"/>
    </row>
    <row r="384" spans="18:18" s="118" customFormat="1" x14ac:dyDescent="0.2">
      <c r="R384" s="27"/>
    </row>
    <row r="385" spans="18:18" s="118" customFormat="1" x14ac:dyDescent="0.2">
      <c r="R385" s="27"/>
    </row>
    <row r="386" spans="18:18" s="118" customFormat="1" x14ac:dyDescent="0.2">
      <c r="R386" s="27"/>
    </row>
    <row r="387" spans="18:18" s="118" customFormat="1" x14ac:dyDescent="0.2">
      <c r="R387" s="27"/>
    </row>
    <row r="388" spans="18:18" s="118" customFormat="1" x14ac:dyDescent="0.2">
      <c r="R388" s="27"/>
    </row>
    <row r="389" spans="18:18" s="118" customFormat="1" x14ac:dyDescent="0.2">
      <c r="R389" s="27"/>
    </row>
    <row r="390" spans="18:18" s="118" customFormat="1" x14ac:dyDescent="0.2">
      <c r="R390" s="27"/>
    </row>
    <row r="391" spans="18:18" s="118" customFormat="1" x14ac:dyDescent="0.2">
      <c r="R391" s="27"/>
    </row>
    <row r="392" spans="18:18" s="118" customFormat="1" x14ac:dyDescent="0.2">
      <c r="R392" s="27"/>
    </row>
    <row r="393" spans="18:18" s="118" customFormat="1" x14ac:dyDescent="0.2">
      <c r="R393" s="27"/>
    </row>
    <row r="394" spans="18:18" s="118" customFormat="1" x14ac:dyDescent="0.2">
      <c r="R394" s="27"/>
    </row>
    <row r="395" spans="18:18" s="118" customFormat="1" x14ac:dyDescent="0.2">
      <c r="R395" s="27"/>
    </row>
    <row r="396" spans="18:18" s="118" customFormat="1" x14ac:dyDescent="0.2">
      <c r="R396" s="27"/>
    </row>
    <row r="397" spans="18:18" s="118" customFormat="1" x14ac:dyDescent="0.2">
      <c r="R397" s="27"/>
    </row>
    <row r="398" spans="18:18" s="118" customFormat="1" x14ac:dyDescent="0.2">
      <c r="R398" s="27"/>
    </row>
    <row r="399" spans="18:18" s="118" customFormat="1" x14ac:dyDescent="0.2">
      <c r="R399" s="27"/>
    </row>
    <row r="400" spans="18:18" s="118" customFormat="1" x14ac:dyDescent="0.2">
      <c r="R400" s="27"/>
    </row>
    <row r="401" spans="18:18" s="118" customFormat="1" x14ac:dyDescent="0.2">
      <c r="R401" s="27"/>
    </row>
    <row r="402" spans="18:18" s="118" customFormat="1" x14ac:dyDescent="0.2">
      <c r="R402" s="27"/>
    </row>
    <row r="403" spans="18:18" s="118" customFormat="1" x14ac:dyDescent="0.2">
      <c r="R403" s="27"/>
    </row>
    <row r="404" spans="18:18" s="118" customFormat="1" x14ac:dyDescent="0.2">
      <c r="R404" s="27"/>
    </row>
    <row r="405" spans="18:18" s="118" customFormat="1" x14ac:dyDescent="0.2">
      <c r="R405" s="27"/>
    </row>
    <row r="406" spans="18:18" s="118" customFormat="1" x14ac:dyDescent="0.2">
      <c r="R406" s="27"/>
    </row>
    <row r="407" spans="18:18" s="118" customFormat="1" x14ac:dyDescent="0.2">
      <c r="R407" s="27"/>
    </row>
    <row r="408" spans="18:18" s="118" customFormat="1" x14ac:dyDescent="0.2">
      <c r="R408" s="27"/>
    </row>
    <row r="409" spans="18:18" s="118" customFormat="1" x14ac:dyDescent="0.2">
      <c r="R409" s="27"/>
    </row>
    <row r="410" spans="18:18" s="118" customFormat="1" x14ac:dyDescent="0.2">
      <c r="R410" s="27"/>
    </row>
    <row r="411" spans="18:18" s="118" customFormat="1" x14ac:dyDescent="0.2">
      <c r="R411" s="27"/>
    </row>
    <row r="412" spans="18:18" s="118" customFormat="1" x14ac:dyDescent="0.2">
      <c r="R412" s="27"/>
    </row>
    <row r="413" spans="18:18" s="118" customFormat="1" x14ac:dyDescent="0.2">
      <c r="R413" s="27"/>
    </row>
    <row r="414" spans="18:18" s="118" customFormat="1" x14ac:dyDescent="0.2">
      <c r="R414" s="27"/>
    </row>
    <row r="415" spans="18:18" s="118" customFormat="1" x14ac:dyDescent="0.2">
      <c r="R415" s="27"/>
    </row>
    <row r="416" spans="18:18" s="118" customFormat="1" x14ac:dyDescent="0.2">
      <c r="R416" s="27"/>
    </row>
    <row r="417" spans="18:18" s="118" customFormat="1" x14ac:dyDescent="0.2">
      <c r="R417" s="27"/>
    </row>
    <row r="418" spans="18:18" s="118" customFormat="1" x14ac:dyDescent="0.2">
      <c r="R418" s="27"/>
    </row>
    <row r="419" spans="18:18" s="118" customFormat="1" x14ac:dyDescent="0.2">
      <c r="R419" s="27"/>
    </row>
    <row r="420" spans="18:18" s="118" customFormat="1" x14ac:dyDescent="0.2">
      <c r="R420" s="27"/>
    </row>
    <row r="421" spans="18:18" s="118" customFormat="1" x14ac:dyDescent="0.2">
      <c r="R421" s="27"/>
    </row>
    <row r="422" spans="18:18" s="118" customFormat="1" x14ac:dyDescent="0.2">
      <c r="R422" s="27"/>
    </row>
    <row r="423" spans="18:18" s="118" customFormat="1" x14ac:dyDescent="0.2">
      <c r="R423" s="27"/>
    </row>
    <row r="424" spans="18:18" s="118" customFormat="1" x14ac:dyDescent="0.2">
      <c r="R424" s="27"/>
    </row>
    <row r="425" spans="18:18" s="118" customFormat="1" x14ac:dyDescent="0.2">
      <c r="R425" s="27"/>
    </row>
    <row r="426" spans="18:18" s="118" customFormat="1" x14ac:dyDescent="0.2">
      <c r="R426" s="27"/>
    </row>
    <row r="427" spans="18:18" s="118" customFormat="1" x14ac:dyDescent="0.2">
      <c r="R427" s="27"/>
    </row>
    <row r="428" spans="18:18" s="118" customFormat="1" x14ac:dyDescent="0.2">
      <c r="R428" s="27"/>
    </row>
    <row r="429" spans="18:18" s="118" customFormat="1" x14ac:dyDescent="0.2">
      <c r="R429" s="27"/>
    </row>
    <row r="430" spans="18:18" s="118" customFormat="1" x14ac:dyDescent="0.2">
      <c r="R430" s="27"/>
    </row>
    <row r="431" spans="18:18" s="118" customFormat="1" x14ac:dyDescent="0.2">
      <c r="R431" s="27"/>
    </row>
    <row r="432" spans="18:18" s="118" customFormat="1" x14ac:dyDescent="0.2">
      <c r="R432" s="27"/>
    </row>
    <row r="433" spans="18:18" s="118" customFormat="1" x14ac:dyDescent="0.2">
      <c r="R433" s="27"/>
    </row>
    <row r="434" spans="18:18" s="118" customFormat="1" x14ac:dyDescent="0.2">
      <c r="R434" s="27"/>
    </row>
    <row r="435" spans="18:18" s="118" customFormat="1" x14ac:dyDescent="0.2">
      <c r="R435" s="27"/>
    </row>
    <row r="436" spans="18:18" s="118" customFormat="1" x14ac:dyDescent="0.2">
      <c r="R436" s="27"/>
    </row>
    <row r="437" spans="18:18" s="118" customFormat="1" x14ac:dyDescent="0.2">
      <c r="R437" s="27"/>
    </row>
    <row r="438" spans="18:18" s="118" customFormat="1" x14ac:dyDescent="0.2">
      <c r="R438" s="27"/>
    </row>
    <row r="439" spans="18:18" s="118" customFormat="1" x14ac:dyDescent="0.2">
      <c r="R439" s="27"/>
    </row>
    <row r="440" spans="18:18" s="118" customFormat="1" x14ac:dyDescent="0.2">
      <c r="R440" s="27"/>
    </row>
    <row r="441" spans="18:18" s="118" customFormat="1" x14ac:dyDescent="0.2">
      <c r="R441" s="27"/>
    </row>
    <row r="442" spans="18:18" s="118" customFormat="1" x14ac:dyDescent="0.2">
      <c r="R442" s="27"/>
    </row>
    <row r="443" spans="18:18" s="118" customFormat="1" x14ac:dyDescent="0.2">
      <c r="R443" s="27"/>
    </row>
    <row r="444" spans="18:18" s="118" customFormat="1" x14ac:dyDescent="0.2">
      <c r="R444" s="27"/>
    </row>
    <row r="445" spans="18:18" s="118" customFormat="1" x14ac:dyDescent="0.2">
      <c r="R445" s="27"/>
    </row>
    <row r="446" spans="18:18" s="118" customFormat="1" x14ac:dyDescent="0.2">
      <c r="R446" s="27"/>
    </row>
    <row r="447" spans="18:18" s="118" customFormat="1" x14ac:dyDescent="0.2">
      <c r="R447" s="27"/>
    </row>
    <row r="448" spans="18:18" s="118" customFormat="1" x14ac:dyDescent="0.2">
      <c r="R448" s="27"/>
    </row>
    <row r="449" spans="18:18" s="118" customFormat="1" x14ac:dyDescent="0.2">
      <c r="R449" s="27"/>
    </row>
    <row r="450" spans="18:18" s="118" customFormat="1" x14ac:dyDescent="0.2">
      <c r="R450" s="27"/>
    </row>
    <row r="451" spans="18:18" s="118" customFormat="1" x14ac:dyDescent="0.2">
      <c r="R451" s="27"/>
    </row>
    <row r="452" spans="18:18" s="118" customFormat="1" x14ac:dyDescent="0.2">
      <c r="R452" s="27"/>
    </row>
    <row r="453" spans="18:18" s="118" customFormat="1" x14ac:dyDescent="0.2">
      <c r="R453" s="27"/>
    </row>
    <row r="454" spans="18:18" s="118" customFormat="1" x14ac:dyDescent="0.2">
      <c r="R454" s="27"/>
    </row>
    <row r="455" spans="18:18" s="118" customFormat="1" x14ac:dyDescent="0.2">
      <c r="R455" s="27"/>
    </row>
    <row r="456" spans="18:18" s="118" customFormat="1" x14ac:dyDescent="0.2">
      <c r="R456" s="27"/>
    </row>
    <row r="457" spans="18:18" s="118" customFormat="1" x14ac:dyDescent="0.2">
      <c r="R457" s="27"/>
    </row>
    <row r="458" spans="18:18" s="118" customFormat="1" x14ac:dyDescent="0.2">
      <c r="R458" s="27"/>
    </row>
    <row r="459" spans="18:18" s="118" customFormat="1" x14ac:dyDescent="0.2">
      <c r="R459" s="27"/>
    </row>
    <row r="460" spans="18:18" s="118" customFormat="1" x14ac:dyDescent="0.2">
      <c r="R460" s="27"/>
    </row>
    <row r="461" spans="18:18" s="118" customFormat="1" x14ac:dyDescent="0.2">
      <c r="R461" s="27"/>
    </row>
    <row r="462" spans="18:18" s="118" customFormat="1" x14ac:dyDescent="0.2">
      <c r="R462" s="27"/>
    </row>
    <row r="463" spans="18:18" s="118" customFormat="1" x14ac:dyDescent="0.2">
      <c r="R463" s="27"/>
    </row>
    <row r="464" spans="18:18" s="118" customFormat="1" x14ac:dyDescent="0.2">
      <c r="R464" s="27"/>
    </row>
    <row r="465" spans="18:18" s="118" customFormat="1" x14ac:dyDescent="0.2">
      <c r="R465" s="27"/>
    </row>
    <row r="466" spans="18:18" s="118" customFormat="1" x14ac:dyDescent="0.2">
      <c r="R466" s="27"/>
    </row>
    <row r="467" spans="18:18" s="118" customFormat="1" x14ac:dyDescent="0.2">
      <c r="R467" s="27"/>
    </row>
    <row r="468" spans="18:18" s="118" customFormat="1" x14ac:dyDescent="0.2">
      <c r="R468" s="27"/>
    </row>
    <row r="469" spans="18:18" s="118" customFormat="1" x14ac:dyDescent="0.2">
      <c r="R469" s="27"/>
    </row>
    <row r="470" spans="18:18" s="118" customFormat="1" x14ac:dyDescent="0.2">
      <c r="R470" s="27"/>
    </row>
    <row r="471" spans="18:18" s="118" customFormat="1" x14ac:dyDescent="0.2">
      <c r="R471" s="27"/>
    </row>
    <row r="472" spans="18:18" s="118" customFormat="1" x14ac:dyDescent="0.2">
      <c r="R472" s="27"/>
    </row>
    <row r="473" spans="18:18" s="118" customFormat="1" x14ac:dyDescent="0.2">
      <c r="R473" s="27"/>
    </row>
    <row r="474" spans="18:18" s="118" customFormat="1" x14ac:dyDescent="0.2">
      <c r="R474" s="27"/>
    </row>
    <row r="475" spans="18:18" s="118" customFormat="1" x14ac:dyDescent="0.2">
      <c r="R475" s="27"/>
    </row>
    <row r="476" spans="18:18" s="118" customFormat="1" x14ac:dyDescent="0.2">
      <c r="R476" s="27"/>
    </row>
    <row r="477" spans="18:18" s="118" customFormat="1" x14ac:dyDescent="0.2">
      <c r="R477" s="27"/>
    </row>
    <row r="478" spans="18:18" s="118" customFormat="1" x14ac:dyDescent="0.2">
      <c r="R478" s="27"/>
    </row>
    <row r="479" spans="18:18" s="118" customFormat="1" x14ac:dyDescent="0.2">
      <c r="R479" s="27"/>
    </row>
    <row r="480" spans="18:18" s="118" customFormat="1" x14ac:dyDescent="0.2">
      <c r="R480" s="27"/>
    </row>
    <row r="481" spans="18:18" s="118" customFormat="1" x14ac:dyDescent="0.2">
      <c r="R481" s="27"/>
    </row>
    <row r="482" spans="18:18" s="118" customFormat="1" x14ac:dyDescent="0.2">
      <c r="R482" s="27"/>
    </row>
    <row r="483" spans="18:18" s="118" customFormat="1" x14ac:dyDescent="0.2">
      <c r="R483" s="27"/>
    </row>
    <row r="484" spans="18:18" s="118" customFormat="1" x14ac:dyDescent="0.2">
      <c r="R484" s="27"/>
    </row>
    <row r="485" spans="18:18" s="118" customFormat="1" x14ac:dyDescent="0.2">
      <c r="R485" s="27"/>
    </row>
    <row r="486" spans="18:18" s="118" customFormat="1" x14ac:dyDescent="0.2">
      <c r="R486" s="27"/>
    </row>
    <row r="487" spans="18:18" s="118" customFormat="1" x14ac:dyDescent="0.2">
      <c r="R487" s="27"/>
    </row>
    <row r="488" spans="18:18" s="118" customFormat="1" x14ac:dyDescent="0.2">
      <c r="R488" s="27"/>
    </row>
    <row r="489" spans="18:18" s="118" customFormat="1" x14ac:dyDescent="0.2">
      <c r="R489" s="27"/>
    </row>
    <row r="490" spans="18:18" s="118" customFormat="1" x14ac:dyDescent="0.2">
      <c r="R490" s="27"/>
    </row>
    <row r="491" spans="18:18" s="118" customFormat="1" x14ac:dyDescent="0.2">
      <c r="R491" s="27"/>
    </row>
    <row r="492" spans="18:18" s="118" customFormat="1" x14ac:dyDescent="0.2">
      <c r="R492" s="27"/>
    </row>
    <row r="493" spans="18:18" s="118" customFormat="1" x14ac:dyDescent="0.2">
      <c r="R493" s="27"/>
    </row>
    <row r="494" spans="18:18" s="118" customFormat="1" x14ac:dyDescent="0.2">
      <c r="R494" s="27"/>
    </row>
    <row r="495" spans="18:18" s="118" customFormat="1" x14ac:dyDescent="0.2">
      <c r="R495" s="27"/>
    </row>
    <row r="496" spans="18:18" s="118" customFormat="1" x14ac:dyDescent="0.2">
      <c r="R496" s="27"/>
    </row>
    <row r="497" spans="18:18" s="118" customFormat="1" x14ac:dyDescent="0.2">
      <c r="R497" s="27"/>
    </row>
    <row r="498" spans="18:18" s="118" customFormat="1" x14ac:dyDescent="0.2">
      <c r="R498" s="27"/>
    </row>
    <row r="499" spans="18:18" s="118" customFormat="1" x14ac:dyDescent="0.2">
      <c r="R499" s="27"/>
    </row>
    <row r="500" spans="18:18" s="118" customFormat="1" x14ac:dyDescent="0.2">
      <c r="R500" s="27"/>
    </row>
    <row r="501" spans="18:18" s="118" customFormat="1" x14ac:dyDescent="0.2">
      <c r="R501" s="27"/>
    </row>
    <row r="502" spans="18:18" s="118" customFormat="1" x14ac:dyDescent="0.2">
      <c r="R502" s="27"/>
    </row>
    <row r="503" spans="18:18" s="118" customFormat="1" x14ac:dyDescent="0.2">
      <c r="R503" s="27"/>
    </row>
    <row r="504" spans="18:18" s="118" customFormat="1" x14ac:dyDescent="0.2">
      <c r="R504" s="27"/>
    </row>
    <row r="505" spans="18:18" s="118" customFormat="1" x14ac:dyDescent="0.2">
      <c r="R505" s="27"/>
    </row>
    <row r="506" spans="18:18" s="118" customFormat="1" x14ac:dyDescent="0.2">
      <c r="R506" s="27"/>
    </row>
    <row r="507" spans="18:18" s="118" customFormat="1" x14ac:dyDescent="0.2">
      <c r="R507" s="27"/>
    </row>
    <row r="508" spans="18:18" s="118" customFormat="1" x14ac:dyDescent="0.2">
      <c r="R508" s="27"/>
    </row>
    <row r="509" spans="18:18" s="118" customFormat="1" x14ac:dyDescent="0.2">
      <c r="R509" s="27"/>
    </row>
    <row r="510" spans="18:18" s="118" customFormat="1" x14ac:dyDescent="0.2">
      <c r="R510" s="27"/>
    </row>
    <row r="511" spans="18:18" s="118" customFormat="1" x14ac:dyDescent="0.2">
      <c r="R511" s="27"/>
    </row>
    <row r="512" spans="18:18" s="118" customFormat="1" x14ac:dyDescent="0.2">
      <c r="R512" s="27"/>
    </row>
    <row r="513" spans="18:18" s="118" customFormat="1" x14ac:dyDescent="0.2">
      <c r="R513" s="27"/>
    </row>
    <row r="514" spans="18:18" s="118" customFormat="1" x14ac:dyDescent="0.2">
      <c r="R514" s="27"/>
    </row>
    <row r="515" spans="18:18" s="118" customFormat="1" x14ac:dyDescent="0.2">
      <c r="R515" s="27"/>
    </row>
    <row r="516" spans="18:18" s="118" customFormat="1" x14ac:dyDescent="0.2">
      <c r="R516" s="27"/>
    </row>
    <row r="517" spans="18:18" s="118" customFormat="1" x14ac:dyDescent="0.2">
      <c r="R517" s="27"/>
    </row>
    <row r="518" spans="18:18" s="118" customFormat="1" x14ac:dyDescent="0.2">
      <c r="R518" s="27"/>
    </row>
    <row r="519" spans="18:18" s="118" customFormat="1" x14ac:dyDescent="0.2">
      <c r="R519" s="27"/>
    </row>
    <row r="520" spans="18:18" s="118" customFormat="1" x14ac:dyDescent="0.2">
      <c r="R520" s="27"/>
    </row>
    <row r="521" spans="18:18" s="118" customFormat="1" x14ac:dyDescent="0.2">
      <c r="R521" s="27"/>
    </row>
    <row r="522" spans="18:18" s="118" customFormat="1" x14ac:dyDescent="0.2">
      <c r="R522" s="27"/>
    </row>
    <row r="523" spans="18:18" s="118" customFormat="1" x14ac:dyDescent="0.2">
      <c r="R523" s="27"/>
    </row>
    <row r="524" spans="18:18" s="118" customFormat="1" x14ac:dyDescent="0.2">
      <c r="R524" s="27"/>
    </row>
    <row r="525" spans="18:18" s="118" customFormat="1" x14ac:dyDescent="0.2">
      <c r="R525" s="27"/>
    </row>
    <row r="526" spans="18:18" s="118" customFormat="1" x14ac:dyDescent="0.2">
      <c r="R526" s="27"/>
    </row>
    <row r="527" spans="18:18" s="118" customFormat="1" x14ac:dyDescent="0.2">
      <c r="R527" s="27"/>
    </row>
    <row r="528" spans="18:18" s="118" customFormat="1" x14ac:dyDescent="0.2">
      <c r="R528" s="27"/>
    </row>
    <row r="529" spans="18:18" s="118" customFormat="1" x14ac:dyDescent="0.2">
      <c r="R529" s="27"/>
    </row>
    <row r="530" spans="18:18" s="118" customFormat="1" x14ac:dyDescent="0.2">
      <c r="R530" s="27"/>
    </row>
    <row r="531" spans="18:18" s="118" customFormat="1" x14ac:dyDescent="0.2">
      <c r="R531" s="27"/>
    </row>
    <row r="532" spans="18:18" s="118" customFormat="1" x14ac:dyDescent="0.2">
      <c r="R532" s="27"/>
    </row>
    <row r="533" spans="18:18" s="118" customFormat="1" x14ac:dyDescent="0.2">
      <c r="R533" s="27"/>
    </row>
    <row r="534" spans="18:18" s="118" customFormat="1" x14ac:dyDescent="0.2">
      <c r="R534" s="27"/>
    </row>
    <row r="535" spans="18:18" s="118" customFormat="1" x14ac:dyDescent="0.2">
      <c r="R535" s="27"/>
    </row>
    <row r="536" spans="18:18" s="118" customFormat="1" x14ac:dyDescent="0.2">
      <c r="R536" s="27"/>
    </row>
    <row r="537" spans="18:18" s="118" customFormat="1" x14ac:dyDescent="0.2">
      <c r="R537" s="27"/>
    </row>
    <row r="538" spans="18:18" s="118" customFormat="1" x14ac:dyDescent="0.2">
      <c r="R538" s="27"/>
    </row>
    <row r="539" spans="18:18" s="118" customFormat="1" x14ac:dyDescent="0.2">
      <c r="R539" s="27"/>
    </row>
    <row r="540" spans="18:18" s="118" customFormat="1" x14ac:dyDescent="0.2">
      <c r="R540" s="27"/>
    </row>
    <row r="541" spans="18:18" s="118" customFormat="1" x14ac:dyDescent="0.2">
      <c r="R541" s="27"/>
    </row>
    <row r="542" spans="18:18" s="118" customFormat="1" x14ac:dyDescent="0.2">
      <c r="R542" s="27"/>
    </row>
    <row r="543" spans="18:18" s="118" customFormat="1" x14ac:dyDescent="0.2">
      <c r="R543" s="27"/>
    </row>
    <row r="544" spans="18:18" s="118" customFormat="1" x14ac:dyDescent="0.2">
      <c r="R544" s="27"/>
    </row>
    <row r="545" spans="18:19" s="118" customFormat="1" x14ac:dyDescent="0.2">
      <c r="R545" s="27"/>
    </row>
    <row r="546" spans="18:19" s="118" customFormat="1" x14ac:dyDescent="0.2">
      <c r="R546" s="104"/>
      <c r="S546" s="104"/>
    </row>
    <row r="547" spans="18:19" s="118" customFormat="1" x14ac:dyDescent="0.2">
      <c r="R547" s="104"/>
      <c r="S547" s="104"/>
    </row>
    <row r="548" spans="18:19" s="118" customFormat="1" x14ac:dyDescent="0.2">
      <c r="R548" s="104"/>
      <c r="S548" s="104"/>
    </row>
    <row r="549" spans="18:19" s="118" customFormat="1" x14ac:dyDescent="0.2">
      <c r="R549" s="104"/>
      <c r="S549" s="104"/>
    </row>
    <row r="550" spans="18:19" s="118" customFormat="1" x14ac:dyDescent="0.2">
      <c r="R550" s="104"/>
      <c r="S550" s="104"/>
    </row>
    <row r="551" spans="18:19" s="118" customFormat="1" x14ac:dyDescent="0.2">
      <c r="R551" s="104"/>
      <c r="S551" s="104"/>
    </row>
    <row r="552" spans="18:19" s="118" customFormat="1" x14ac:dyDescent="0.2">
      <c r="R552" s="104"/>
      <c r="S552" s="104"/>
    </row>
    <row r="553" spans="18:19" s="118" customFormat="1" x14ac:dyDescent="0.2">
      <c r="R553" s="104"/>
      <c r="S553" s="104"/>
    </row>
    <row r="554" spans="18:19" s="118" customFormat="1" x14ac:dyDescent="0.2">
      <c r="R554" s="104"/>
      <c r="S554" s="104"/>
    </row>
    <row r="555" spans="18:19" s="118" customFormat="1" x14ac:dyDescent="0.2">
      <c r="R555" s="104"/>
      <c r="S555" s="104"/>
    </row>
    <row r="556" spans="18:19" s="118" customFormat="1" x14ac:dyDescent="0.2">
      <c r="R556" s="104"/>
      <c r="S556" s="104"/>
    </row>
    <row r="557" spans="18:19" s="118" customFormat="1" x14ac:dyDescent="0.2">
      <c r="R557" s="104"/>
      <c r="S557" s="104"/>
    </row>
    <row r="558" spans="18:19" s="118" customFormat="1" x14ac:dyDescent="0.2">
      <c r="R558" s="104"/>
      <c r="S558" s="104"/>
    </row>
    <row r="559" spans="18:19" s="118" customFormat="1" x14ac:dyDescent="0.2">
      <c r="R559" s="104"/>
      <c r="S559" s="104"/>
    </row>
    <row r="560" spans="18:19" s="118" customFormat="1" x14ac:dyDescent="0.2">
      <c r="R560" s="104"/>
      <c r="S560" s="104"/>
    </row>
    <row r="561" spans="1:30" x14ac:dyDescent="0.2">
      <c r="N561" s="118"/>
      <c r="P561" s="118"/>
      <c r="Q561" s="118"/>
      <c r="AC561" s="118"/>
      <c r="AD561" s="118"/>
    </row>
    <row r="562" spans="1:30" x14ac:dyDescent="0.2">
      <c r="N562" s="118"/>
      <c r="P562" s="118"/>
      <c r="Q562" s="118"/>
      <c r="AC562" s="118"/>
      <c r="AD562" s="118"/>
    </row>
    <row r="563" spans="1:30" x14ac:dyDescent="0.2">
      <c r="M563" s="110"/>
      <c r="N563" s="91"/>
      <c r="O563" s="110"/>
      <c r="P563" s="91"/>
      <c r="Q563" s="118"/>
      <c r="AC563" s="118"/>
      <c r="AD563" s="118"/>
    </row>
    <row r="564" spans="1:30" x14ac:dyDescent="0.2">
      <c r="A564" s="100"/>
      <c r="B564" s="100"/>
      <c r="C564" s="101"/>
      <c r="D564" s="101"/>
      <c r="E564" s="101"/>
      <c r="F564" s="101"/>
      <c r="G564" s="99"/>
      <c r="H564" s="99"/>
      <c r="I564" s="99"/>
      <c r="J564" s="102"/>
      <c r="K564" s="99"/>
      <c r="L564" s="103"/>
      <c r="M564" s="111"/>
      <c r="N564" s="115"/>
      <c r="O564" s="111"/>
      <c r="P564" s="115"/>
      <c r="Q564" s="118"/>
      <c r="AC564" s="118"/>
      <c r="AD564" s="118"/>
    </row>
    <row r="565" spans="1:30" x14ac:dyDescent="0.2">
      <c r="A565" s="105"/>
      <c r="B565" s="105"/>
      <c r="C565" s="105"/>
      <c r="D565" s="105"/>
      <c r="E565" s="105"/>
      <c r="F565" s="101"/>
      <c r="G565" s="99"/>
      <c r="H565" s="99"/>
      <c r="I565" s="99"/>
      <c r="J565" s="102"/>
      <c r="K565" s="99"/>
      <c r="L565" s="103"/>
      <c r="M565" s="111"/>
      <c r="N565" s="115"/>
      <c r="O565" s="111"/>
      <c r="P565" s="115"/>
      <c r="Q565" s="118"/>
      <c r="AC565" s="118"/>
      <c r="AD565" s="118"/>
    </row>
    <row r="566" spans="1:30" x14ac:dyDescent="0.2">
      <c r="A566" s="101"/>
      <c r="B566" s="101"/>
      <c r="C566" s="101"/>
      <c r="D566" s="101"/>
      <c r="E566" s="101"/>
      <c r="F566" s="101"/>
      <c r="G566" s="101"/>
      <c r="H566" s="101"/>
      <c r="I566" s="101"/>
      <c r="J566" s="101"/>
      <c r="K566" s="101"/>
      <c r="L566" s="101"/>
      <c r="M566" s="111"/>
      <c r="N566" s="115"/>
      <c r="O566" s="111"/>
      <c r="P566" s="115"/>
      <c r="Q566" s="118"/>
      <c r="AC566" s="118"/>
      <c r="AD566" s="118"/>
    </row>
    <row r="567" spans="1:30" x14ac:dyDescent="0.2">
      <c r="A567" s="101"/>
      <c r="B567" s="101"/>
      <c r="C567" s="101"/>
      <c r="D567" s="101"/>
      <c r="E567" s="101"/>
      <c r="F567" s="101"/>
      <c r="G567" s="101"/>
      <c r="H567" s="101"/>
      <c r="I567" s="101"/>
      <c r="J567" s="101"/>
      <c r="K567" s="101"/>
      <c r="L567" s="101"/>
      <c r="M567" s="111"/>
      <c r="N567" s="115"/>
      <c r="O567" s="111"/>
      <c r="P567" s="115"/>
      <c r="Q567" s="118"/>
      <c r="T567" s="99"/>
      <c r="U567" s="99"/>
      <c r="V567" s="102"/>
      <c r="W567" s="101"/>
      <c r="X567" s="101"/>
      <c r="Y567" s="101"/>
      <c r="Z567" s="101"/>
      <c r="AC567" s="111"/>
      <c r="AD567" s="115"/>
    </row>
    <row r="568" spans="1:30" x14ac:dyDescent="0.2">
      <c r="A568" s="99"/>
      <c r="B568" s="99"/>
      <c r="C568" s="102"/>
      <c r="D568" s="102"/>
      <c r="E568" s="102"/>
      <c r="F568" s="101"/>
      <c r="G568" s="101"/>
      <c r="H568" s="101"/>
      <c r="I568" s="101"/>
      <c r="J568" s="101"/>
      <c r="K568" s="101"/>
      <c r="L568" s="101"/>
      <c r="M568" s="101"/>
      <c r="N568" s="111"/>
      <c r="O568" s="101"/>
      <c r="P568" s="111"/>
      <c r="Q568" s="115"/>
      <c r="T568" s="101"/>
      <c r="U568" s="101"/>
      <c r="V568" s="101"/>
      <c r="W568" s="101"/>
      <c r="X568" s="101"/>
      <c r="Y568" s="101"/>
      <c r="Z568" s="101"/>
      <c r="AA568" s="101"/>
      <c r="AB568" s="101"/>
      <c r="AC568" s="111"/>
      <c r="AD568" s="115"/>
    </row>
    <row r="569" spans="1:30" x14ac:dyDescent="0.2">
      <c r="A569" s="101"/>
      <c r="B569" s="101"/>
      <c r="C569" s="101"/>
      <c r="D569" s="101"/>
      <c r="E569" s="101"/>
      <c r="F569" s="101"/>
      <c r="G569" s="101"/>
      <c r="H569" s="101"/>
      <c r="I569" s="101"/>
      <c r="J569" s="101"/>
      <c r="K569" s="101"/>
      <c r="L569" s="101"/>
      <c r="M569" s="101"/>
      <c r="N569" s="111"/>
      <c r="O569" s="101"/>
      <c r="P569" s="111"/>
      <c r="Q569" s="115"/>
      <c r="T569" s="99"/>
      <c r="U569" s="99"/>
      <c r="V569" s="441"/>
      <c r="W569" s="441"/>
      <c r="X569" s="441"/>
      <c r="Y569" s="441"/>
      <c r="Z569" s="441"/>
      <c r="AA569" s="101"/>
      <c r="AB569" s="101"/>
      <c r="AC569" s="111"/>
      <c r="AD569" s="115"/>
    </row>
    <row r="570" spans="1:30" x14ac:dyDescent="0.2">
      <c r="A570" s="99"/>
      <c r="B570" s="99"/>
      <c r="C570" s="762"/>
      <c r="D570" s="762"/>
      <c r="E570" s="762"/>
      <c r="F570" s="762"/>
      <c r="G570" s="762"/>
      <c r="H570" s="762"/>
      <c r="I570" s="762"/>
      <c r="J570" s="762"/>
      <c r="K570" s="762"/>
      <c r="L570" s="762"/>
      <c r="M570" s="762"/>
      <c r="N570" s="111"/>
      <c r="O570" s="441"/>
      <c r="P570" s="111"/>
      <c r="Q570" s="115"/>
      <c r="T570" s="101"/>
      <c r="U570" s="101"/>
      <c r="V570" s="441"/>
      <c r="W570" s="441"/>
      <c r="X570" s="441"/>
      <c r="Y570" s="441"/>
      <c r="Z570" s="441"/>
      <c r="AA570" s="441"/>
      <c r="AB570" s="441"/>
      <c r="AC570" s="111"/>
      <c r="AD570" s="115"/>
    </row>
    <row r="571" spans="1:30" x14ac:dyDescent="0.2">
      <c r="A571" s="101"/>
      <c r="B571" s="101"/>
      <c r="C571" s="762"/>
      <c r="D571" s="762"/>
      <c r="E571" s="762"/>
      <c r="F571" s="762"/>
      <c r="G571" s="762"/>
      <c r="H571" s="762"/>
      <c r="I571" s="762"/>
      <c r="J571" s="762"/>
      <c r="K571" s="762"/>
      <c r="L571" s="762"/>
      <c r="M571" s="762"/>
      <c r="N571" s="111"/>
      <c r="O571" s="441"/>
      <c r="P571" s="111"/>
      <c r="Q571" s="115"/>
      <c r="T571" s="101"/>
      <c r="U571" s="101"/>
      <c r="V571" s="441"/>
      <c r="W571" s="441"/>
      <c r="X571" s="441"/>
      <c r="Y571" s="441"/>
      <c r="Z571" s="441"/>
      <c r="AA571" s="441"/>
      <c r="AB571" s="441"/>
      <c r="AC571" s="111"/>
      <c r="AD571" s="115"/>
    </row>
    <row r="572" spans="1:30" x14ac:dyDescent="0.2">
      <c r="A572" s="101"/>
      <c r="B572" s="101"/>
      <c r="C572" s="762"/>
      <c r="D572" s="762"/>
      <c r="E572" s="762"/>
      <c r="F572" s="762"/>
      <c r="G572" s="762"/>
      <c r="H572" s="762"/>
      <c r="I572" s="762"/>
      <c r="J572" s="762"/>
      <c r="K572" s="762"/>
      <c r="L572" s="762"/>
      <c r="M572" s="762"/>
      <c r="N572" s="111"/>
      <c r="O572" s="441"/>
      <c r="P572" s="111"/>
      <c r="Q572" s="115"/>
      <c r="T572" s="101"/>
      <c r="U572" s="101"/>
      <c r="V572" s="441"/>
      <c r="W572" s="441"/>
      <c r="X572" s="441"/>
      <c r="Y572" s="441"/>
      <c r="Z572" s="441"/>
      <c r="AA572" s="441"/>
      <c r="AB572" s="441"/>
      <c r="AC572" s="111"/>
      <c r="AD572" s="115"/>
    </row>
    <row r="573" spans="1:30" x14ac:dyDescent="0.2">
      <c r="A573" s="101"/>
      <c r="B573" s="101"/>
      <c r="C573" s="762"/>
      <c r="D573" s="762"/>
      <c r="E573" s="762"/>
      <c r="F573" s="762"/>
      <c r="G573" s="762"/>
      <c r="H573" s="762"/>
      <c r="I573" s="762"/>
      <c r="J573" s="762"/>
      <c r="K573" s="762"/>
      <c r="L573" s="762"/>
      <c r="M573" s="762"/>
      <c r="N573" s="111"/>
      <c r="O573" s="441"/>
      <c r="P573" s="111"/>
      <c r="Q573" s="115"/>
      <c r="T573" s="101"/>
      <c r="U573" s="101"/>
      <c r="V573" s="101"/>
      <c r="W573" s="101"/>
      <c r="X573" s="101"/>
      <c r="Y573" s="101"/>
      <c r="Z573" s="101"/>
      <c r="AA573" s="441"/>
      <c r="AB573" s="441"/>
      <c r="AC573" s="111"/>
      <c r="AD573" s="115"/>
    </row>
    <row r="574" spans="1:30" x14ac:dyDescent="0.2">
      <c r="A574" s="101"/>
      <c r="B574" s="101"/>
      <c r="C574" s="101"/>
      <c r="D574" s="101"/>
      <c r="E574" s="101"/>
      <c r="F574" s="101"/>
      <c r="G574" s="101"/>
      <c r="H574" s="101"/>
      <c r="I574" s="101"/>
      <c r="J574" s="101"/>
      <c r="K574" s="101"/>
      <c r="L574" s="101"/>
      <c r="M574" s="101"/>
      <c r="N574" s="111"/>
      <c r="O574" s="101"/>
      <c r="P574" s="111"/>
      <c r="Q574" s="115"/>
      <c r="T574" s="101"/>
      <c r="U574" s="101"/>
      <c r="V574" s="106"/>
      <c r="W574" s="106"/>
      <c r="X574" s="106"/>
      <c r="Y574" s="106"/>
      <c r="Z574" s="106"/>
      <c r="AA574" s="101"/>
      <c r="AB574" s="101"/>
      <c r="AC574" s="112"/>
      <c r="AD574" s="116"/>
    </row>
    <row r="575" spans="1:30" x14ac:dyDescent="0.2">
      <c r="A575" s="101"/>
      <c r="B575" s="101"/>
      <c r="C575" s="106"/>
      <c r="D575" s="106"/>
      <c r="E575" s="106"/>
      <c r="F575" s="106"/>
      <c r="G575" s="106"/>
      <c r="H575" s="106"/>
      <c r="I575" s="106"/>
      <c r="J575" s="106"/>
      <c r="K575" s="106"/>
      <c r="L575" s="106"/>
      <c r="M575" s="106"/>
      <c r="N575" s="112"/>
      <c r="O575" s="106"/>
      <c r="P575" s="112"/>
      <c r="Q575" s="116"/>
      <c r="T575" s="107"/>
      <c r="U575" s="107"/>
      <c r="V575" s="108"/>
      <c r="W575" s="108"/>
      <c r="X575" s="108"/>
      <c r="Y575" s="108"/>
      <c r="Z575" s="108"/>
      <c r="AA575" s="106"/>
      <c r="AB575" s="106"/>
      <c r="AC575" s="113"/>
      <c r="AD575" s="117"/>
    </row>
    <row r="576" spans="1:30" x14ac:dyDescent="0.2">
      <c r="A576" s="107"/>
      <c r="B576" s="107"/>
      <c r="C576" s="108"/>
      <c r="D576" s="108"/>
      <c r="E576" s="108"/>
      <c r="F576" s="108"/>
      <c r="G576" s="108"/>
      <c r="H576" s="108"/>
      <c r="I576" s="108"/>
      <c r="J576" s="108"/>
      <c r="K576" s="108"/>
      <c r="L576" s="108"/>
      <c r="M576" s="108"/>
      <c r="N576" s="113"/>
      <c r="O576" s="108"/>
      <c r="P576" s="113"/>
      <c r="Q576" s="117"/>
      <c r="T576" s="107"/>
      <c r="U576" s="107"/>
      <c r="V576" s="108"/>
      <c r="W576" s="108"/>
      <c r="X576" s="108"/>
      <c r="Y576" s="108"/>
      <c r="Z576" s="108"/>
      <c r="AA576" s="108"/>
      <c r="AB576" s="108"/>
      <c r="AC576" s="113"/>
      <c r="AD576" s="117"/>
    </row>
    <row r="577" spans="1:30" x14ac:dyDescent="0.2">
      <c r="A577" s="107"/>
      <c r="B577" s="107"/>
      <c r="C577" s="108"/>
      <c r="D577" s="108"/>
      <c r="E577" s="108"/>
      <c r="F577" s="108"/>
      <c r="G577" s="108"/>
      <c r="H577" s="108"/>
      <c r="I577" s="108"/>
      <c r="J577" s="108"/>
      <c r="K577" s="108"/>
      <c r="L577" s="108"/>
      <c r="M577" s="108"/>
      <c r="N577" s="113"/>
      <c r="O577" s="108"/>
      <c r="P577" s="113"/>
      <c r="Q577" s="117"/>
      <c r="T577" s="107"/>
      <c r="U577" s="107"/>
      <c r="V577" s="108"/>
      <c r="W577" s="108"/>
      <c r="X577" s="108"/>
      <c r="Y577" s="108"/>
      <c r="Z577" s="108"/>
      <c r="AA577" s="108"/>
      <c r="AB577" s="108"/>
      <c r="AC577" s="113"/>
      <c r="AD577" s="117"/>
    </row>
    <row r="578" spans="1:30" x14ac:dyDescent="0.2">
      <c r="A578" s="107"/>
      <c r="B578" s="107"/>
      <c r="C578" s="108"/>
      <c r="D578" s="108"/>
      <c r="E578" s="108"/>
      <c r="F578" s="108"/>
      <c r="G578" s="108"/>
      <c r="H578" s="108"/>
      <c r="I578" s="108"/>
      <c r="J578" s="108"/>
      <c r="K578" s="108"/>
      <c r="L578" s="108"/>
      <c r="M578" s="108"/>
      <c r="N578" s="113"/>
      <c r="O578" s="108"/>
      <c r="P578" s="113"/>
      <c r="Q578" s="117"/>
      <c r="T578" s="107"/>
      <c r="U578" s="107"/>
      <c r="V578" s="108"/>
      <c r="W578" s="108"/>
      <c r="X578" s="108"/>
      <c r="Y578" s="108"/>
      <c r="Z578" s="108"/>
      <c r="AA578" s="108"/>
      <c r="AB578" s="108"/>
      <c r="AC578" s="113"/>
      <c r="AD578" s="117"/>
    </row>
    <row r="579" spans="1:30" x14ac:dyDescent="0.2">
      <c r="A579" s="107"/>
      <c r="B579" s="107"/>
      <c r="C579" s="108"/>
      <c r="D579" s="108"/>
      <c r="E579" s="108"/>
      <c r="F579" s="108"/>
      <c r="G579" s="108"/>
      <c r="H579" s="108"/>
      <c r="I579" s="108"/>
      <c r="J579" s="108"/>
      <c r="K579" s="108"/>
      <c r="L579" s="108"/>
      <c r="M579" s="108"/>
      <c r="N579" s="113"/>
      <c r="O579" s="108"/>
      <c r="P579" s="113"/>
      <c r="Q579" s="117"/>
      <c r="T579" s="107"/>
      <c r="U579" s="107"/>
      <c r="V579" s="108"/>
      <c r="W579" s="108"/>
      <c r="X579" s="108"/>
      <c r="Y579" s="108"/>
      <c r="Z579" s="108"/>
      <c r="AA579" s="108"/>
      <c r="AB579" s="108"/>
      <c r="AC579" s="113"/>
      <c r="AD579" s="117"/>
    </row>
    <row r="580" spans="1:30" x14ac:dyDescent="0.2">
      <c r="A580" s="107"/>
      <c r="B580" s="107"/>
      <c r="C580" s="108"/>
      <c r="D580" s="108"/>
      <c r="E580" s="108"/>
      <c r="F580" s="108"/>
      <c r="G580" s="108"/>
      <c r="H580" s="108"/>
      <c r="I580" s="108"/>
      <c r="J580" s="108"/>
      <c r="K580" s="108"/>
      <c r="L580" s="108"/>
      <c r="M580" s="108"/>
      <c r="N580" s="113"/>
      <c r="O580" s="108"/>
      <c r="P580" s="113"/>
      <c r="Q580" s="117"/>
      <c r="T580" s="107"/>
      <c r="U580" s="107"/>
      <c r="V580" s="108"/>
      <c r="W580" s="108"/>
      <c r="X580" s="108"/>
      <c r="Y580" s="108"/>
      <c r="Z580" s="108"/>
      <c r="AA580" s="108"/>
      <c r="AB580" s="108"/>
      <c r="AC580" s="113"/>
      <c r="AD580" s="117"/>
    </row>
    <row r="581" spans="1:30" x14ac:dyDescent="0.2">
      <c r="A581" s="107"/>
      <c r="B581" s="107"/>
      <c r="C581" s="108"/>
      <c r="D581" s="108"/>
      <c r="E581" s="108"/>
      <c r="F581" s="108"/>
      <c r="G581" s="108"/>
      <c r="H581" s="108"/>
      <c r="I581" s="108"/>
      <c r="J581" s="108"/>
      <c r="K581" s="108"/>
      <c r="L581" s="108"/>
      <c r="M581" s="108"/>
      <c r="N581" s="113"/>
      <c r="O581" s="108"/>
      <c r="P581" s="113"/>
      <c r="Q581" s="117"/>
      <c r="T581" s="107"/>
      <c r="U581" s="107"/>
      <c r="V581" s="108"/>
      <c r="W581" s="108"/>
      <c r="X581" s="108"/>
      <c r="Y581" s="108"/>
      <c r="Z581" s="108"/>
      <c r="AA581" s="108"/>
      <c r="AB581" s="108"/>
      <c r="AC581" s="113"/>
      <c r="AD581" s="117"/>
    </row>
    <row r="582" spans="1:30" x14ac:dyDescent="0.2">
      <c r="A582" s="107"/>
      <c r="B582" s="107"/>
      <c r="C582" s="108"/>
      <c r="D582" s="108"/>
      <c r="E582" s="108"/>
      <c r="F582" s="108"/>
      <c r="G582" s="108"/>
      <c r="H582" s="108"/>
      <c r="I582" s="108"/>
      <c r="J582" s="108"/>
      <c r="K582" s="108"/>
      <c r="L582" s="108"/>
      <c r="M582" s="108"/>
      <c r="N582" s="113"/>
      <c r="O582" s="108"/>
      <c r="P582" s="113"/>
      <c r="Q582" s="117"/>
      <c r="AA582" s="108"/>
      <c r="AB582" s="108"/>
    </row>
  </sheetData>
  <mergeCells count="108">
    <mergeCell ref="C570:M570"/>
    <mergeCell ref="C571:M571"/>
    <mergeCell ref="C572:M572"/>
    <mergeCell ref="C573:M573"/>
    <mergeCell ref="A75:A77"/>
    <mergeCell ref="S75:S77"/>
    <mergeCell ref="A78:A80"/>
    <mergeCell ref="S78:S80"/>
    <mergeCell ref="A81:B81"/>
    <mergeCell ref="S81:T81"/>
    <mergeCell ref="A66:A68"/>
    <mergeCell ref="S66:S68"/>
    <mergeCell ref="A69:A71"/>
    <mergeCell ref="S69:S71"/>
    <mergeCell ref="A72:A74"/>
    <mergeCell ref="S72:S74"/>
    <mergeCell ref="AG58:AH58"/>
    <mergeCell ref="AI58:AI59"/>
    <mergeCell ref="A60:A62"/>
    <mergeCell ref="S60:S62"/>
    <mergeCell ref="A63:A65"/>
    <mergeCell ref="S63:S65"/>
    <mergeCell ref="Q58:Q59"/>
    <mergeCell ref="S58:T59"/>
    <mergeCell ref="U58:X58"/>
    <mergeCell ref="Y58:AB58"/>
    <mergeCell ref="AC58:AD58"/>
    <mergeCell ref="AE58:AF58"/>
    <mergeCell ref="D55:Q55"/>
    <mergeCell ref="V55:AI55"/>
    <mergeCell ref="D56:Q56"/>
    <mergeCell ref="V56:AI56"/>
    <mergeCell ref="A58:B59"/>
    <mergeCell ref="C58:F58"/>
    <mergeCell ref="G58:J58"/>
    <mergeCell ref="K58:L58"/>
    <mergeCell ref="M58:N58"/>
    <mergeCell ref="O58:P58"/>
    <mergeCell ref="A51:B56"/>
    <mergeCell ref="C51:Q51"/>
    <mergeCell ref="S51:T56"/>
    <mergeCell ref="U51:AI51"/>
    <mergeCell ref="D52:Q52"/>
    <mergeCell ref="V52:AI52"/>
    <mergeCell ref="D53:Q53"/>
    <mergeCell ref="V53:AI53"/>
    <mergeCell ref="D54:Q54"/>
    <mergeCell ref="V54:AI54"/>
    <mergeCell ref="M42:P42"/>
    <mergeCell ref="AE42:AH42"/>
    <mergeCell ref="A43:C45"/>
    <mergeCell ref="K43:K49"/>
    <mergeCell ref="L43:L49"/>
    <mergeCell ref="S43:U45"/>
    <mergeCell ref="AC43:AC49"/>
    <mergeCell ref="AD43:AD49"/>
    <mergeCell ref="A34:A36"/>
    <mergeCell ref="S34:S36"/>
    <mergeCell ref="A37:A39"/>
    <mergeCell ref="S37:S39"/>
    <mergeCell ref="A40:B40"/>
    <mergeCell ref="S40:T40"/>
    <mergeCell ref="A25:A27"/>
    <mergeCell ref="S25:S27"/>
    <mergeCell ref="A28:A30"/>
    <mergeCell ref="S28:S30"/>
    <mergeCell ref="A31:A33"/>
    <mergeCell ref="S31:S33"/>
    <mergeCell ref="AG17:AH17"/>
    <mergeCell ref="AI17:AI18"/>
    <mergeCell ref="A19:A21"/>
    <mergeCell ref="S19:S21"/>
    <mergeCell ref="A22:A24"/>
    <mergeCell ref="S22:S24"/>
    <mergeCell ref="Q17:Q18"/>
    <mergeCell ref="S17:T18"/>
    <mergeCell ref="U17:X17"/>
    <mergeCell ref="Y17:AB17"/>
    <mergeCell ref="AC17:AD17"/>
    <mergeCell ref="AE17:AF17"/>
    <mergeCell ref="D15:Q15"/>
    <mergeCell ref="V15:AI15"/>
    <mergeCell ref="A17:B18"/>
    <mergeCell ref="C17:F17"/>
    <mergeCell ref="G17:J17"/>
    <mergeCell ref="K17:L17"/>
    <mergeCell ref="M17:N17"/>
    <mergeCell ref="O17:P17"/>
    <mergeCell ref="A10:B15"/>
    <mergeCell ref="C10:Q10"/>
    <mergeCell ref="S10:T15"/>
    <mergeCell ref="U10:AI10"/>
    <mergeCell ref="D11:Q11"/>
    <mergeCell ref="V11:AI11"/>
    <mergeCell ref="D12:Q12"/>
    <mergeCell ref="V12:AI12"/>
    <mergeCell ref="D13:Q13"/>
    <mergeCell ref="V13:AI13"/>
    <mergeCell ref="M1:P1"/>
    <mergeCell ref="AE1:AH1"/>
    <mergeCell ref="A2:C4"/>
    <mergeCell ref="K2:K8"/>
    <mergeCell ref="L2:L8"/>
    <mergeCell ref="S2:U4"/>
    <mergeCell ref="AC2:AC8"/>
    <mergeCell ref="AD2:AD8"/>
    <mergeCell ref="D14:Q14"/>
    <mergeCell ref="V14:AI14"/>
  </mergeCells>
  <conditionalFormatting sqref="AD2">
    <cfRule type="cellIs" dxfId="616" priority="110" operator="notEqual">
      <formula>0</formula>
    </cfRule>
  </conditionalFormatting>
  <conditionalFormatting sqref="L2">
    <cfRule type="cellIs" dxfId="615" priority="113" operator="notEqual">
      <formula>0</formula>
    </cfRule>
  </conditionalFormatting>
  <conditionalFormatting sqref="F3">
    <cfRule type="cellIs" dxfId="614" priority="112" operator="notEqual">
      <formula>IF(OR(COUNT(C19:C21)&lt;&gt;0,COUNT(G19:G21)&lt;&gt;0),1,0)+IF(OR(COUNT(C22:C24)&lt;&gt;0,COUNT(G22:G24)&lt;&gt;0),1,0)+IF(OR(COUNT(C25:C27)&lt;&gt;0,COUNT(G25:G27)&lt;&gt;0),1,0)+IF(OR(COUNT(C28:C30)&lt;&gt;0,COUNT(G28:G30)&lt;&gt;0),1,0)+IF(OR(COUNT(C31:C33)&lt;&gt;0,COUNT(G31:G33)&lt;&gt;0),1,0)+IF(OR(COUNT(C34:C36)&lt;&gt;0,COUNT(G34:G36)&lt;&gt;0),1,0)+IF(OR(COUNT(C37:C39)&lt;&gt;0,COUNT(G37:G39)&lt;&gt;0),1,0)</formula>
    </cfRule>
  </conditionalFormatting>
  <conditionalFormatting sqref="X3">
    <cfRule type="cellIs" dxfId="613" priority="111" operator="notEqual">
      <formula>IF(OR(COUNT(U19:U21)&lt;&gt;0,COUNT(Y19:Y21)&lt;&gt;0),1,0)+IF(OR(COUNT(U22:U24)&lt;&gt;0,COUNT(Y22:Y24)&lt;&gt;0),1,0)+IF(OR(COUNT(U25:U27)&lt;&gt;0,COUNT(Y25:Y27)&lt;&gt;0),1,0)+IF(OR(COUNT(U28:U30)&lt;&gt;0,COUNT(Y28:Y30)&lt;&gt;0),1,0)+IF(OR(COUNT(U31:U33)&lt;&gt;0,COUNT(Y31:Y33)&lt;&gt;0),1,0)+IF(OR(COUNT(U34:U36)&lt;&gt;0,COUNT(Y34:Y36)&lt;&gt;0),1,0)+IF(OR(COUNT(U37:U39)&lt;&gt;0,COUNT(Y37:Y39)&lt;&gt;0),1,0)</formula>
    </cfRule>
  </conditionalFormatting>
  <conditionalFormatting sqref="C40">
    <cfRule type="cellIs" dxfId="612" priority="87" operator="between">
      <formula>0.9*SUM($C$19:$C$39)</formula>
      <formula>1.1*SUM($C$19:$C$39)</formula>
    </cfRule>
  </conditionalFormatting>
  <conditionalFormatting sqref="K40">
    <cfRule type="cellIs" dxfId="611" priority="86" operator="between">
      <formula>0.9*SUM(K19:K39)</formula>
      <formula>1.1*SUM(K19:K39)</formula>
    </cfRule>
  </conditionalFormatting>
  <conditionalFormatting sqref="M40">
    <cfRule type="cellIs" dxfId="610" priority="85" operator="between">
      <formula>0.9*SUM(M19:M39)</formula>
      <formula>1.1*SUM(M19:M39)</formula>
    </cfRule>
  </conditionalFormatting>
  <conditionalFormatting sqref="O40">
    <cfRule type="cellIs" dxfId="609" priority="84" operator="between">
      <formula>0.9*SUM(O19:O39)</formula>
      <formula>1.1*SUM(O19:O39)</formula>
    </cfRule>
  </conditionalFormatting>
  <conditionalFormatting sqref="I40">
    <cfRule type="cellIs" dxfId="608" priority="83" operator="between">
      <formula>0.9*$G$40</formula>
      <formula>1.1*$G$40</formula>
    </cfRule>
  </conditionalFormatting>
  <conditionalFormatting sqref="L40">
    <cfRule type="cellIs" dxfId="607" priority="82" operator="between">
      <formula>0.9*$K$40</formula>
      <formula>1.1*$K$40</formula>
    </cfRule>
  </conditionalFormatting>
  <conditionalFormatting sqref="N40">
    <cfRule type="cellIs" dxfId="606" priority="81" operator="between">
      <formula>0.9*$M$40</formula>
      <formula>1.1*$M$40</formula>
    </cfRule>
  </conditionalFormatting>
  <conditionalFormatting sqref="P40">
    <cfRule type="cellIs" dxfId="605" priority="80" operator="between">
      <formula>0.9*$O$40</formula>
      <formula>1.1*$O$40</formula>
    </cfRule>
  </conditionalFormatting>
  <conditionalFormatting sqref="U40">
    <cfRule type="cellIs" dxfId="604" priority="79" operator="between">
      <formula>0.9*SUM(U19:U39)</formula>
      <formula>1.1*SUM(U19:U39)</formula>
    </cfRule>
  </conditionalFormatting>
  <conditionalFormatting sqref="Y40">
    <cfRule type="cellIs" dxfId="603" priority="78" operator="between">
      <formula>0.9*SUM(Y19:Y39)</formula>
      <formula>1.1*SUM(U19:Y39)</formula>
    </cfRule>
  </conditionalFormatting>
  <conditionalFormatting sqref="AC40">
    <cfRule type="cellIs" dxfId="602" priority="77" operator="between">
      <formula>0.9*SUM(AC19:AC39)</formula>
      <formula>1.1*SUM(AC19:AC39)</formula>
    </cfRule>
  </conditionalFormatting>
  <conditionalFormatting sqref="AE40">
    <cfRule type="cellIs" dxfId="601" priority="76" operator="between">
      <formula>0.9*SUM(AE19:AE39)</formula>
      <formula>1.1*SUM(AE19:AE39)</formula>
    </cfRule>
  </conditionalFormatting>
  <conditionalFormatting sqref="AG40">
    <cfRule type="cellIs" dxfId="600" priority="75" operator="between">
      <formula>0.9*SUM(AG19:AG39)</formula>
      <formula>1.1*SUM(AG19:AG39)</formula>
    </cfRule>
  </conditionalFormatting>
  <conditionalFormatting sqref="W40">
    <cfRule type="cellIs" dxfId="599" priority="74" operator="between">
      <formula>0.9*$U$40</formula>
      <formula>1.1*$U$40</formula>
    </cfRule>
  </conditionalFormatting>
  <conditionalFormatting sqref="AA40">
    <cfRule type="cellIs" dxfId="598" priority="73" operator="between">
      <formula>0.9*$Y$40</formula>
      <formula>1.1*$Y$40</formula>
    </cfRule>
  </conditionalFormatting>
  <conditionalFormatting sqref="AD40">
    <cfRule type="cellIs" dxfId="597" priority="72" operator="between">
      <formula>0.9*$AC$40</formula>
      <formula>1.1*$AC$40</formula>
    </cfRule>
  </conditionalFormatting>
  <conditionalFormatting sqref="AF40">
    <cfRule type="cellIs" dxfId="596" priority="71" operator="between">
      <formula>0.9*$AE$40</formula>
      <formula>1.1*$AE$40</formula>
    </cfRule>
  </conditionalFormatting>
  <conditionalFormatting sqref="AH40">
    <cfRule type="cellIs" dxfId="595" priority="70" operator="between">
      <formula>0.9*$AG$40</formula>
      <formula>1.1*$AG$40</formula>
    </cfRule>
  </conditionalFormatting>
  <conditionalFormatting sqref="G40">
    <cfRule type="cellIs" dxfId="594" priority="69" operator="between">
      <formula>0.9*SUM($G$19:$G$39)</formula>
      <formula>1.1*SUM($G$19:$G$39)</formula>
    </cfRule>
  </conditionalFormatting>
  <conditionalFormatting sqref="E40">
    <cfRule type="cellIs" dxfId="593" priority="68" operator="between">
      <formula>0.9*$C$40</formula>
      <formula>1.1*$C$40</formula>
    </cfRule>
  </conditionalFormatting>
  <conditionalFormatting sqref="C81">
    <cfRule type="cellIs" dxfId="592" priority="67" operator="between">
      <formula>0.9*SUM(C60:C80)</formula>
      <formula>1.1*SUM(C60:C80)</formula>
    </cfRule>
  </conditionalFormatting>
  <conditionalFormatting sqref="G81">
    <cfRule type="cellIs" dxfId="591" priority="66" operator="between">
      <formula>0.9*SUM(G60:G80)</formula>
      <formula>1.1*SUM(G60:G80)</formula>
    </cfRule>
  </conditionalFormatting>
  <conditionalFormatting sqref="K81">
    <cfRule type="cellIs" dxfId="590" priority="65" operator="between">
      <formula>0.9*SUM(K60:K80)</formula>
      <formula>1.1*SUM(K60:K80)</formula>
    </cfRule>
  </conditionalFormatting>
  <conditionalFormatting sqref="M81">
    <cfRule type="cellIs" dxfId="589" priority="64" operator="between">
      <formula>0.9*SUM(M60:M80)</formula>
      <formula>1.1*SUM(M60:M80)</formula>
    </cfRule>
  </conditionalFormatting>
  <conditionalFormatting sqref="O81">
    <cfRule type="cellIs" dxfId="588" priority="63" operator="between">
      <formula>0.9*SUM(O60:O80)</formula>
      <formula>1.1*SUM(O60:O80)</formula>
    </cfRule>
  </conditionalFormatting>
  <conditionalFormatting sqref="E81">
    <cfRule type="cellIs" dxfId="587" priority="62" operator="between">
      <formula>0.9*$C$81</formula>
      <formula>1.1*$C$81</formula>
    </cfRule>
  </conditionalFormatting>
  <conditionalFormatting sqref="I81">
    <cfRule type="cellIs" dxfId="586" priority="61" operator="between">
      <formula>0.9*$G$81</formula>
      <formula>1.1*$G$81</formula>
    </cfRule>
  </conditionalFormatting>
  <conditionalFormatting sqref="L81">
    <cfRule type="cellIs" dxfId="585" priority="60" operator="between">
      <formula>0.9*$K$81</formula>
      <formula>1.1*$K$81</formula>
    </cfRule>
  </conditionalFormatting>
  <conditionalFormatting sqref="N81">
    <cfRule type="cellIs" dxfId="584" priority="59" operator="between">
      <formula>0.9*$M$81</formula>
      <formula>1.1*$M$81</formula>
    </cfRule>
  </conditionalFormatting>
  <conditionalFormatting sqref="P81">
    <cfRule type="cellIs" dxfId="583" priority="58" operator="between">
      <formula>0.9*$O$81</formula>
      <formula>1.1*$O$81</formula>
    </cfRule>
  </conditionalFormatting>
  <conditionalFormatting sqref="U81">
    <cfRule type="cellIs" dxfId="582" priority="57" operator="between">
      <formula>0.9*SUM(U60:U80)</formula>
      <formula>1.1*SUM(U60:U80)</formula>
    </cfRule>
  </conditionalFormatting>
  <conditionalFormatting sqref="Y81">
    <cfRule type="cellIs" dxfId="581" priority="56" operator="between">
      <formula>0.9*SUM(Y60:Y80)</formula>
      <formula>1.1*SUM(Y60:Y80)</formula>
    </cfRule>
  </conditionalFormatting>
  <conditionalFormatting sqref="AC81">
    <cfRule type="cellIs" dxfId="580" priority="55" operator="between">
      <formula>0.9*SUM(AC60:AC80)</formula>
      <formula>1.1*SUM(AC60:AC80)</formula>
    </cfRule>
  </conditionalFormatting>
  <conditionalFormatting sqref="AE81">
    <cfRule type="cellIs" dxfId="579" priority="54" operator="between">
      <formula>0.9*SUM(AE60:AE80)</formula>
      <formula>1.1*SUM(AE60:AE80)</formula>
    </cfRule>
  </conditionalFormatting>
  <conditionalFormatting sqref="AG81">
    <cfRule type="cellIs" dxfId="578" priority="53" operator="between">
      <formula>0.9*SUM(AG60:AG80)</formula>
      <formula>1.1*SUM(AG60:AG80)</formula>
    </cfRule>
  </conditionalFormatting>
  <conditionalFormatting sqref="W81">
    <cfRule type="cellIs" dxfId="577" priority="52" operator="between">
      <formula>0.9*$U$81</formula>
      <formula>1.1*$U$81</formula>
    </cfRule>
  </conditionalFormatting>
  <conditionalFormatting sqref="AA81">
    <cfRule type="cellIs" dxfId="576" priority="51" operator="between">
      <formula>0.9*$Y$81</formula>
      <formula>1.1*$Y$81</formula>
    </cfRule>
  </conditionalFormatting>
  <conditionalFormatting sqref="AD81">
    <cfRule type="cellIs" dxfId="575" priority="50" operator="between">
      <formula>0.9*$AC$81</formula>
      <formula>1.1*$AC$81</formula>
    </cfRule>
  </conditionalFormatting>
  <conditionalFormatting sqref="AF81">
    <cfRule type="cellIs" dxfId="574" priority="49" operator="between">
      <formula>0.9*$AE$81</formula>
      <formula>1.1*$AE$81</formula>
    </cfRule>
  </conditionalFormatting>
  <conditionalFormatting sqref="AH81">
    <cfRule type="cellIs" dxfId="573" priority="48" operator="between">
      <formula>0.9*$AG$81</formula>
      <formula>1.1*$AG$81</formula>
    </cfRule>
  </conditionalFormatting>
  <conditionalFormatting sqref="X5">
    <cfRule type="cellIs" dxfId="572" priority="45" operator="notEqual">
      <formula>COUNT($AC$19:$AC$39)</formula>
    </cfRule>
  </conditionalFormatting>
  <conditionalFormatting sqref="F5">
    <cfRule type="cellIs" dxfId="571" priority="44" operator="notEqual">
      <formula>COUNT($K$19:$K$39)</formula>
    </cfRule>
  </conditionalFormatting>
  <conditionalFormatting sqref="F44">
    <cfRule type="cellIs" dxfId="570" priority="37" operator="notEqual">
      <formula>IF(OR(COUNT(C60:C62)&lt;&gt;0,COUNT(G60:G62)&lt;&gt;0),1,0)+IF(OR(COUNT(C63:C65)&lt;&gt;0,COUNT(G63:G65)&lt;&gt;0),1,0)+IF(OR(COUNT(C66:C68)&lt;&gt;0,COUNT(G66:G68)&lt;&gt;0),1,0)+IF(OR(COUNT(C69:C71)&lt;&gt;0,COUNT(G69:G71)&lt;&gt;0),1,0)+IF(OR(COUNT(C72:C74)&lt;&gt;0,COUNT(G72:G74)&lt;&gt;0),1,0)+IF(OR(COUNT(C75:C77)&lt;&gt;0,COUNT(G75:G77)&lt;&gt;0),1,0)+IF(OR(COUNT(C78:C80)&lt;&gt;0,COUNT(G78:G80)&lt;&gt;0),1,0)</formula>
    </cfRule>
  </conditionalFormatting>
  <conditionalFormatting sqref="X44">
    <cfRule type="cellIs" dxfId="569" priority="36" operator="notEqual">
      <formula>IF(OR(COUNT(U60:U62)&lt;&gt;0,COUNT(Y60:Y62)&lt;&gt;0),1,0)+IF(OR(COUNT(U63:U65)&lt;&gt;0,COUNT(Y63:Y65)&lt;&gt;0),1,0)+IF(OR(COUNT(U66:U68)&lt;&gt;0,COUNT(Y66:Y68)&lt;&gt;0),1,0)+IF(OR(COUNT(U69:U71)&lt;&gt;0,COUNT(Y69:Y71)&lt;&gt;0),1,0)+IF(OR(COUNT(U72:U74)&lt;&gt;0,COUNT(Y72:Y74)&lt;&gt;0),1,0)+IF(OR(COUNT(U75:U77)&lt;&gt;0,COUNT(Y75:Y77)&lt;&gt;0),1,0)+IF(OR(COUNT(U78:U80)&lt;&gt;0,COUNT(Y78:Y80)&lt;&gt;0),1,0)</formula>
    </cfRule>
  </conditionalFormatting>
  <conditionalFormatting sqref="AD43">
    <cfRule type="cellIs" dxfId="568" priority="34" operator="notEqual">
      <formula>0</formula>
    </cfRule>
  </conditionalFormatting>
  <conditionalFormatting sqref="L43">
    <cfRule type="cellIs" dxfId="567" priority="35" operator="notEqual">
      <formula>0</formula>
    </cfRule>
  </conditionalFormatting>
  <conditionalFormatting sqref="X46">
    <cfRule type="cellIs" dxfId="566" priority="33" operator="notEqual">
      <formula>COUNT($AC$60:$AC$80)</formula>
    </cfRule>
  </conditionalFormatting>
  <conditionalFormatting sqref="F46">
    <cfRule type="cellIs" dxfId="565" priority="32" operator="notEqual">
      <formula>COUNT($K$60:$K$80)</formula>
    </cfRule>
  </conditionalFormatting>
  <dataValidations count="3">
    <dataValidation type="list" allowBlank="1" showInputMessage="1" showErrorMessage="1" promptTitle="Phases" sqref="A100:B103 A93:B94 A97:B97" xr:uid="{2EB00EDE-8588-4DC6-8746-8AF753366112}">
      <formula1>$A$89:$A$103</formula1>
    </dataValidation>
    <dataValidation type="whole" errorStyle="warning" allowBlank="1" showInputMessage="1" showErrorMessage="1" promptTitle="Integers" prompt="Must be an integer between 1 and 52 inclusive." sqref="W2 E2 E43 W43" xr:uid="{D7D70057-F7CB-492D-8698-B0F8F813D3BD}">
      <formula1>1</formula1>
      <formula2>52</formula2>
    </dataValidation>
    <dataValidation type="decimal" allowBlank="1" showInputMessage="1" showErrorMessage="1" error="Must be blank or values between 0 an 100 inclusice." sqref="Q19:Q39 AI19:AI39 Q60:Q80 AI60:AI80" xr:uid="{6248BC2E-5242-49B9-A905-8564CAF69584}">
      <formula1>0</formula1>
      <formula2>100</formula2>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20" operator="containsText" id="{0259CAD2-601A-463C-AFB8-C95BDF438ECB}">
            <xm:f>NOT(ISERROR(SEARCH($BH$7,E4)))</xm:f>
            <xm:f>$BH$7</xm:f>
            <x14:dxf>
              <fill>
                <patternFill>
                  <bgColor rgb="FF00B050"/>
                </patternFill>
              </fill>
            </x14:dxf>
          </x14:cfRule>
          <x14:cfRule type="containsText" priority="21" operator="containsText" id="{974F5469-D372-4DED-8A9F-5E38929995CA}">
            <xm:f>NOT(ISERROR(SEARCH($BH$6,E4)))</xm:f>
            <xm:f>$BH$6</xm:f>
            <x14:dxf>
              <fill>
                <patternFill>
                  <bgColor theme="3" tint="0.79998168889431442"/>
                </patternFill>
              </fill>
            </x14:dxf>
          </x14:cfRule>
          <x14:cfRule type="containsText" priority="22" operator="containsText" id="{1F57BFCD-4E77-4E42-A2C6-49F78185D830}">
            <xm:f>NOT(ISERROR(SEARCH($BH$5,E4)))</xm:f>
            <xm:f>$BH$5</xm:f>
            <x14:dxf>
              <fill>
                <patternFill>
                  <bgColor rgb="FF92D050"/>
                </patternFill>
              </fill>
            </x14:dxf>
          </x14:cfRule>
          <x14:cfRule type="containsText" priority="23" operator="containsText" id="{4F803EC6-FB2F-456C-94ED-FF564222218D}">
            <xm:f>NOT(ISERROR(SEARCH($BH$4,E4)))</xm:f>
            <xm:f>$BH$4</xm:f>
            <x14:dxf>
              <fill>
                <patternFill>
                  <bgColor rgb="FF66FF66"/>
                </patternFill>
              </fill>
            </x14:dxf>
          </x14:cfRule>
          <x14:cfRule type="containsText" priority="24" operator="containsText" id="{92B13BEB-52AC-47FF-A1E1-6972D85C051B}">
            <xm:f>NOT(ISERROR(SEARCH($BH$3,E4)))</xm:f>
            <xm:f>$BH$3</xm:f>
            <x14:dxf>
              <fill>
                <patternFill>
                  <bgColor theme="5" tint="0.59996337778862885"/>
                </patternFill>
              </fill>
            </x14:dxf>
          </x14:cfRule>
          <x14:cfRule type="containsText" priority="25" operator="containsText" id="{362CE474-DA3F-4110-860A-F41B40A1C6CC}">
            <xm:f>NOT(ISERROR(SEARCH($BH$2,E4)))</xm:f>
            <xm:f>$BH$2</xm:f>
            <x14:dxf>
              <fill>
                <patternFill>
                  <bgColor theme="5" tint="0.79998168889431442"/>
                </patternFill>
              </fill>
            </x14:dxf>
          </x14:cfRule>
          <xm:sqref>E4</xm:sqref>
        </x14:conditionalFormatting>
        <x14:conditionalFormatting xmlns:xm="http://schemas.microsoft.com/office/excel/2006/main">
          <x14:cfRule type="containsText" priority="14" operator="containsText" id="{096F8742-A2E7-4136-A37E-C6DEE2958FE0}">
            <xm:f>NOT(ISERROR(SEARCH($BH$7,W4)))</xm:f>
            <xm:f>$BH$7</xm:f>
            <x14:dxf>
              <fill>
                <patternFill>
                  <bgColor rgb="FF00B050"/>
                </patternFill>
              </fill>
            </x14:dxf>
          </x14:cfRule>
          <x14:cfRule type="containsText" priority="15" operator="containsText" id="{BD5D9679-7343-46B4-B760-154A99475A6B}">
            <xm:f>NOT(ISERROR(SEARCH($BH$6,W4)))</xm:f>
            <xm:f>$BH$6</xm:f>
            <x14:dxf>
              <fill>
                <patternFill>
                  <bgColor theme="3" tint="0.79998168889431442"/>
                </patternFill>
              </fill>
            </x14:dxf>
          </x14:cfRule>
          <x14:cfRule type="containsText" priority="16" operator="containsText" id="{D4EEF36D-2465-4166-A7C0-5CBBBB6A829E}">
            <xm:f>NOT(ISERROR(SEARCH($BH$5,W4)))</xm:f>
            <xm:f>$BH$5</xm:f>
            <x14:dxf>
              <fill>
                <patternFill>
                  <bgColor rgb="FF92D050"/>
                </patternFill>
              </fill>
            </x14:dxf>
          </x14:cfRule>
          <x14:cfRule type="containsText" priority="17" operator="containsText" id="{25824D53-F98D-40E6-B6BF-E55595E1D33F}">
            <xm:f>NOT(ISERROR(SEARCH($BH$4,W4)))</xm:f>
            <xm:f>$BH$4</xm:f>
            <x14:dxf>
              <fill>
                <patternFill>
                  <bgColor rgb="FF66FF66"/>
                </patternFill>
              </fill>
            </x14:dxf>
          </x14:cfRule>
          <x14:cfRule type="containsText" priority="18" operator="containsText" id="{6514AD14-5ABA-453F-B8F7-36D8A6A6DC56}">
            <xm:f>NOT(ISERROR(SEARCH($BH$3,W4)))</xm:f>
            <xm:f>$BH$3</xm:f>
            <x14:dxf>
              <fill>
                <patternFill>
                  <bgColor theme="5" tint="0.59996337778862885"/>
                </patternFill>
              </fill>
            </x14:dxf>
          </x14:cfRule>
          <x14:cfRule type="containsText" priority="19" operator="containsText" id="{71D3B515-0E94-4B70-AA6F-D4334D212FB0}">
            <xm:f>NOT(ISERROR(SEARCH($BH$2,W4)))</xm:f>
            <xm:f>$BH$2</xm:f>
            <x14:dxf>
              <fill>
                <patternFill>
                  <bgColor theme="5" tint="0.79998168889431442"/>
                </patternFill>
              </fill>
            </x14:dxf>
          </x14:cfRule>
          <xm:sqref>W4</xm:sqref>
        </x14:conditionalFormatting>
        <x14:conditionalFormatting xmlns:xm="http://schemas.microsoft.com/office/excel/2006/main">
          <x14:cfRule type="containsText" priority="8" operator="containsText" id="{7BF7CEE9-D326-4722-A6E8-7BECD0844787}">
            <xm:f>NOT(ISERROR(SEARCH($BH$7,E45)))</xm:f>
            <xm:f>$BH$7</xm:f>
            <x14:dxf>
              <fill>
                <patternFill>
                  <bgColor rgb="FF00B050"/>
                </patternFill>
              </fill>
            </x14:dxf>
          </x14:cfRule>
          <x14:cfRule type="containsText" priority="9" operator="containsText" id="{C3D6FB8D-8E61-4CDA-8479-6A5166FAF506}">
            <xm:f>NOT(ISERROR(SEARCH($BH$6,E45)))</xm:f>
            <xm:f>$BH$6</xm:f>
            <x14:dxf>
              <fill>
                <patternFill>
                  <bgColor theme="3" tint="0.79998168889431442"/>
                </patternFill>
              </fill>
            </x14:dxf>
          </x14:cfRule>
          <x14:cfRule type="containsText" priority="10" operator="containsText" id="{10572F5B-5230-4EB3-A139-1F1A4E8EE64E}">
            <xm:f>NOT(ISERROR(SEARCH($BH$5,E45)))</xm:f>
            <xm:f>$BH$5</xm:f>
            <x14:dxf>
              <fill>
                <patternFill>
                  <bgColor rgb="FF92D050"/>
                </patternFill>
              </fill>
            </x14:dxf>
          </x14:cfRule>
          <x14:cfRule type="containsText" priority="11" operator="containsText" id="{2224C3A8-C6F3-4C03-961B-FF98C1D7BF10}">
            <xm:f>NOT(ISERROR(SEARCH($BH$4,E45)))</xm:f>
            <xm:f>$BH$4</xm:f>
            <x14:dxf>
              <fill>
                <patternFill>
                  <bgColor rgb="FF66FF66"/>
                </patternFill>
              </fill>
            </x14:dxf>
          </x14:cfRule>
          <x14:cfRule type="containsText" priority="12" operator="containsText" id="{F6E69723-1629-442A-AA49-293FC9903AD7}">
            <xm:f>NOT(ISERROR(SEARCH($BH$3,E45)))</xm:f>
            <xm:f>$BH$3</xm:f>
            <x14:dxf>
              <fill>
                <patternFill>
                  <bgColor theme="5" tint="0.59996337778862885"/>
                </patternFill>
              </fill>
            </x14:dxf>
          </x14:cfRule>
          <x14:cfRule type="containsText" priority="13" operator="containsText" id="{83D4A88D-4DD1-410A-B593-81CB7B13FD76}">
            <xm:f>NOT(ISERROR(SEARCH($BH$2,E45)))</xm:f>
            <xm:f>$BH$2</xm:f>
            <x14:dxf>
              <fill>
                <patternFill>
                  <bgColor theme="5" tint="0.79998168889431442"/>
                </patternFill>
              </fill>
            </x14:dxf>
          </x14:cfRule>
          <xm:sqref>E45</xm:sqref>
        </x14:conditionalFormatting>
        <x14:conditionalFormatting xmlns:xm="http://schemas.microsoft.com/office/excel/2006/main">
          <x14:cfRule type="containsText" priority="2" operator="containsText" id="{109CC853-9B67-4083-BA57-2004D48369CB}">
            <xm:f>NOT(ISERROR(SEARCH($BH$7,W45)))</xm:f>
            <xm:f>$BH$7</xm:f>
            <x14:dxf>
              <fill>
                <patternFill>
                  <bgColor theme="6" tint="-0.24994659260841701"/>
                </patternFill>
              </fill>
            </x14:dxf>
          </x14:cfRule>
          <x14:cfRule type="containsText" priority="3" operator="containsText" id="{13782E64-34AD-481B-AB20-022CD00B8CF4}">
            <xm:f>NOT(ISERROR(SEARCH($BH$6,W45)))</xm:f>
            <xm:f>$BH$6</xm:f>
            <x14:dxf>
              <fill>
                <patternFill>
                  <bgColor theme="3" tint="0.79998168889431442"/>
                </patternFill>
              </fill>
            </x14:dxf>
          </x14:cfRule>
          <x14:cfRule type="containsText" priority="4" operator="containsText" id="{D96C17B1-CFBC-4673-94D3-BB28E4B18439}">
            <xm:f>NOT(ISERROR(SEARCH($BH$5,W45)))</xm:f>
            <xm:f>$BH$5</xm:f>
            <x14:dxf>
              <fill>
                <patternFill>
                  <bgColor rgb="FF92D050"/>
                </patternFill>
              </fill>
            </x14:dxf>
          </x14:cfRule>
          <x14:cfRule type="containsText" priority="5" operator="containsText" id="{DBB356D6-4870-4BF8-BEB9-079A33E03405}">
            <xm:f>NOT(ISERROR(SEARCH($BH$4,W45)))</xm:f>
            <xm:f>$BH$4</xm:f>
            <x14:dxf>
              <fill>
                <patternFill>
                  <bgColor rgb="FF66FF66"/>
                </patternFill>
              </fill>
            </x14:dxf>
          </x14:cfRule>
          <x14:cfRule type="containsText" priority="6" operator="containsText" id="{CF983AF1-5307-40B4-9D68-E65B11FFA71B}">
            <xm:f>NOT(ISERROR(SEARCH($BH$3,W45)))</xm:f>
            <xm:f>$BH$3</xm:f>
            <x14:dxf>
              <fill>
                <patternFill>
                  <bgColor theme="5" tint="0.59996337778862885"/>
                </patternFill>
              </fill>
            </x14:dxf>
          </x14:cfRule>
          <x14:cfRule type="containsText" priority="7" operator="containsText" id="{897335FC-6A37-4ADB-835A-1B615CADF19E}">
            <xm:f>NOT(ISERROR(SEARCH($BH$2,W45)))</xm:f>
            <xm:f>$BH$2</xm:f>
            <x14:dxf>
              <fill>
                <patternFill>
                  <bgColor theme="5" tint="0.79998168889431442"/>
                </patternFill>
              </fill>
            </x14:dxf>
          </x14:cfRule>
          <xm:sqref>W45</xm:sqref>
        </x14:conditionalFormatting>
        <x14:conditionalFormatting xmlns:xm="http://schemas.microsoft.com/office/excel/2006/main">
          <x14:cfRule type="containsText" priority="1" operator="containsText" id="{CF3B4F48-9E01-4720-A3FB-8838EC5A7FC3}">
            <xm:f>NOT(ISERROR(SEARCH($BG$4,E4)))</xm:f>
            <xm:f>$BG$4</xm:f>
            <x14:dxf>
              <fill>
                <patternFill patternType="none">
                  <bgColor auto="1"/>
                </patternFill>
              </fill>
            </x14:dxf>
          </x14:cfRule>
          <xm:sqref>E4 E45 W45 W4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74CAA4CE-4156-4571-B81A-316BC8F0C3FA}">
          <x14:formula1>
            <xm:f>'Basic Athlete Data'!$K$34:$K$47</xm:f>
          </x14:formula1>
          <xm:sqref>M2:M8 O2:O8 AE2:AE8 AG2:AG8 O43:O49 M43:M49 AE43:AE49 AG43:AG49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845</vt:i4>
      </vt:variant>
    </vt:vector>
  </HeadingPairs>
  <TitlesOfParts>
    <vt:vector size="864" baseType="lpstr">
      <vt:lpstr>Basic Athlete Data</vt:lpstr>
      <vt:lpstr>Gap Analysis</vt:lpstr>
      <vt:lpstr>YTP</vt:lpstr>
      <vt:lpstr>MP 1-4</vt:lpstr>
      <vt:lpstr>MP 5-8</vt:lpstr>
      <vt:lpstr>MP 9-12</vt:lpstr>
      <vt:lpstr>MP 13-16</vt:lpstr>
      <vt:lpstr>MP 17-20</vt:lpstr>
      <vt:lpstr>MP 21-24</vt:lpstr>
      <vt:lpstr>MP 25-28</vt:lpstr>
      <vt:lpstr>MP 29-32</vt:lpstr>
      <vt:lpstr>MP 33-36</vt:lpstr>
      <vt:lpstr>MP 37-40</vt:lpstr>
      <vt:lpstr>MP 41-44</vt:lpstr>
      <vt:lpstr>MP 45-48</vt:lpstr>
      <vt:lpstr>MP 49-52</vt:lpstr>
      <vt:lpstr>Progress</vt:lpstr>
      <vt:lpstr>TaperPlan</vt:lpstr>
      <vt:lpstr>Budget</vt:lpstr>
      <vt:lpstr>CurrentConditions</vt:lpstr>
      <vt:lpstr>CW</vt:lpstr>
      <vt:lpstr>Discipline</vt:lpstr>
      <vt:lpstr>Duration_Gym</vt:lpstr>
      <vt:lpstr>Duration_Tech</vt:lpstr>
      <vt:lpstr>Equip_01</vt:lpstr>
      <vt:lpstr>Equip_02</vt:lpstr>
      <vt:lpstr>Equip_03</vt:lpstr>
      <vt:lpstr>Equip_04</vt:lpstr>
      <vt:lpstr>Equip_05</vt:lpstr>
      <vt:lpstr>Equip_06</vt:lpstr>
      <vt:lpstr>Equip_07</vt:lpstr>
      <vt:lpstr>Equip_Gap_01</vt:lpstr>
      <vt:lpstr>Equip_Gap_02</vt:lpstr>
      <vt:lpstr>Equip_Gap_03</vt:lpstr>
      <vt:lpstr>Equip_Gap_04</vt:lpstr>
      <vt:lpstr>Equip_Gap_05</vt:lpstr>
      <vt:lpstr>Equip_Gap_06</vt:lpstr>
      <vt:lpstr>Equip_Gap_07</vt:lpstr>
      <vt:lpstr>General_Prep</vt:lpstr>
      <vt:lpstr>Import_High</vt:lpstr>
      <vt:lpstr>Import_Low</vt:lpstr>
      <vt:lpstr>Import_Medium</vt:lpstr>
      <vt:lpstr>International</vt:lpstr>
      <vt:lpstr>KPI_Strength</vt:lpstr>
      <vt:lpstr>L2S</vt:lpstr>
      <vt:lpstr>LTAD</vt:lpstr>
      <vt:lpstr>LTAD_List</vt:lpstr>
      <vt:lpstr>Main_Comp</vt:lpstr>
      <vt:lpstr>max_gym</vt:lpstr>
      <vt:lpstr>max_practice</vt:lpstr>
      <vt:lpstr>Mental_01</vt:lpstr>
      <vt:lpstr>Mental_02</vt:lpstr>
      <vt:lpstr>Mental_03</vt:lpstr>
      <vt:lpstr>Mental_04</vt:lpstr>
      <vt:lpstr>Mental_05</vt:lpstr>
      <vt:lpstr>Mental_06</vt:lpstr>
      <vt:lpstr>Mental_07</vt:lpstr>
      <vt:lpstr>Mental_Gap_01</vt:lpstr>
      <vt:lpstr>Mental_Gap_02</vt:lpstr>
      <vt:lpstr>Mental_Gap_03</vt:lpstr>
      <vt:lpstr>Mental_Gap_04</vt:lpstr>
      <vt:lpstr>Mental_Gap_05</vt:lpstr>
      <vt:lpstr>Mental_Gap_06</vt:lpstr>
      <vt:lpstr>Mental_Gap_07</vt:lpstr>
      <vt:lpstr>min_gym</vt:lpstr>
      <vt:lpstr>min_practice</vt:lpstr>
      <vt:lpstr>Name</vt:lpstr>
      <vt:lpstr>National</vt:lpstr>
      <vt:lpstr>Physical_01</vt:lpstr>
      <vt:lpstr>Physical_01_Gap</vt:lpstr>
      <vt:lpstr>Physical_02</vt:lpstr>
      <vt:lpstr>Physical_02_Gap</vt:lpstr>
      <vt:lpstr>Physical_03</vt:lpstr>
      <vt:lpstr>Physical_03_Gap</vt:lpstr>
      <vt:lpstr>Physical_04</vt:lpstr>
      <vt:lpstr>Physical_04_Gap</vt:lpstr>
      <vt:lpstr>Physical_05</vt:lpstr>
      <vt:lpstr>Physical_05_Gap</vt:lpstr>
      <vt:lpstr>Physical_06</vt:lpstr>
      <vt:lpstr>Physical_06_Gap</vt:lpstr>
      <vt:lpstr>Pre_Comp</vt:lpstr>
      <vt:lpstr>Regional</vt:lpstr>
      <vt:lpstr>Score_1_label</vt:lpstr>
      <vt:lpstr>Score_10_label</vt:lpstr>
      <vt:lpstr>Score_11_label</vt:lpstr>
      <vt:lpstr>Score_12_label</vt:lpstr>
      <vt:lpstr>Score_13_label</vt:lpstr>
      <vt:lpstr>Score_14_label</vt:lpstr>
      <vt:lpstr>Score_2_label</vt:lpstr>
      <vt:lpstr>Score_3_label</vt:lpstr>
      <vt:lpstr>Score_4_label</vt:lpstr>
      <vt:lpstr>Score_5_label</vt:lpstr>
      <vt:lpstr>Score_6_label</vt:lpstr>
      <vt:lpstr>Score_7_label</vt:lpstr>
      <vt:lpstr>Score_8_label</vt:lpstr>
      <vt:lpstr>Score_9_label</vt:lpstr>
      <vt:lpstr>Specific_Prep</vt:lpstr>
      <vt:lpstr>T2C</vt:lpstr>
      <vt:lpstr>T2T</vt:lpstr>
      <vt:lpstr>Tact_01</vt:lpstr>
      <vt:lpstr>Tact_02</vt:lpstr>
      <vt:lpstr>Tact_03</vt:lpstr>
      <vt:lpstr>Tact_04</vt:lpstr>
      <vt:lpstr>Tact_05</vt:lpstr>
      <vt:lpstr>Tact_06</vt:lpstr>
      <vt:lpstr>Tact_07</vt:lpstr>
      <vt:lpstr>Tact_Gap_01</vt:lpstr>
      <vt:lpstr>Tact_Gap_02</vt:lpstr>
      <vt:lpstr>Tact_Gap_03</vt:lpstr>
      <vt:lpstr>Tact_Gap_04</vt:lpstr>
      <vt:lpstr>Tact_Gap_05</vt:lpstr>
      <vt:lpstr>Tact_Gap_06</vt:lpstr>
      <vt:lpstr>Tact_Gap_07</vt:lpstr>
      <vt:lpstr>Taper</vt:lpstr>
      <vt:lpstr>Tech_01</vt:lpstr>
      <vt:lpstr>Tech_02</vt:lpstr>
      <vt:lpstr>Tech_03</vt:lpstr>
      <vt:lpstr>Tech_04</vt:lpstr>
      <vt:lpstr>Tech_05</vt:lpstr>
      <vt:lpstr>Tech_06</vt:lpstr>
      <vt:lpstr>Tech_07</vt:lpstr>
      <vt:lpstr>Tech_08</vt:lpstr>
      <vt:lpstr>Tech_09</vt:lpstr>
      <vt:lpstr>Tech_10</vt:lpstr>
      <vt:lpstr>Tech_Gap_01</vt:lpstr>
      <vt:lpstr>Tech_Gap_02</vt:lpstr>
      <vt:lpstr>Tech_Gap_03</vt:lpstr>
      <vt:lpstr>Tech_Gap_04</vt:lpstr>
      <vt:lpstr>Tech_Gap_05</vt:lpstr>
      <vt:lpstr>Tech_Gap_06</vt:lpstr>
      <vt:lpstr>Tech_Gap_07</vt:lpstr>
      <vt:lpstr>Tech_Gap_08</vt:lpstr>
      <vt:lpstr>Tech_Gap_09</vt:lpstr>
      <vt:lpstr>Tech_Gap_10</vt:lpstr>
      <vt:lpstr>Transition</vt:lpstr>
      <vt:lpstr>W01_Score_1</vt:lpstr>
      <vt:lpstr>W01_Score_10</vt:lpstr>
      <vt:lpstr>W01_Score_11</vt:lpstr>
      <vt:lpstr>W01_Score_12</vt:lpstr>
      <vt:lpstr>W01_Score_13</vt:lpstr>
      <vt:lpstr>W01_Score_14</vt:lpstr>
      <vt:lpstr>W01_Score_2</vt:lpstr>
      <vt:lpstr>W01_Score_3</vt:lpstr>
      <vt:lpstr>W01_Score_4</vt:lpstr>
      <vt:lpstr>W01_Score_5</vt:lpstr>
      <vt:lpstr>W01_Score_6</vt:lpstr>
      <vt:lpstr>W01_Score_7</vt:lpstr>
      <vt:lpstr>W01_Score_8</vt:lpstr>
      <vt:lpstr>W01_Score_9</vt:lpstr>
      <vt:lpstr>W02_Score_1</vt:lpstr>
      <vt:lpstr>W02_Score_10</vt:lpstr>
      <vt:lpstr>W02_Score_11</vt:lpstr>
      <vt:lpstr>W02_Score_12</vt:lpstr>
      <vt:lpstr>W02_Score_13</vt:lpstr>
      <vt:lpstr>W02_Score_14</vt:lpstr>
      <vt:lpstr>W02_Score_2</vt:lpstr>
      <vt:lpstr>W02_Score_3</vt:lpstr>
      <vt:lpstr>W02_Score_4</vt:lpstr>
      <vt:lpstr>W02_Score_5</vt:lpstr>
      <vt:lpstr>W02_Score_6</vt:lpstr>
      <vt:lpstr>W02_Score_7</vt:lpstr>
      <vt:lpstr>W02_Score_8</vt:lpstr>
      <vt:lpstr>W02_Score_9</vt:lpstr>
      <vt:lpstr>W03_Score_1</vt:lpstr>
      <vt:lpstr>W03_Score_10</vt:lpstr>
      <vt:lpstr>W03_Score_11</vt:lpstr>
      <vt:lpstr>W03_Score_12</vt:lpstr>
      <vt:lpstr>W03_Score_13</vt:lpstr>
      <vt:lpstr>W03_Score_14</vt:lpstr>
      <vt:lpstr>W03_Score_2</vt:lpstr>
      <vt:lpstr>W03_Score_3</vt:lpstr>
      <vt:lpstr>W03_Score_4</vt:lpstr>
      <vt:lpstr>W03_Score_5</vt:lpstr>
      <vt:lpstr>W03_Score_6</vt:lpstr>
      <vt:lpstr>W03_Score_7</vt:lpstr>
      <vt:lpstr>W03_Score_8</vt:lpstr>
      <vt:lpstr>W03_Score_9</vt:lpstr>
      <vt:lpstr>W04_Score_1</vt:lpstr>
      <vt:lpstr>W04_Score_10</vt:lpstr>
      <vt:lpstr>W04_Score_11</vt:lpstr>
      <vt:lpstr>W04_Score_12</vt:lpstr>
      <vt:lpstr>W04_Score_13</vt:lpstr>
      <vt:lpstr>W04_Score_14</vt:lpstr>
      <vt:lpstr>W04_Score_2</vt:lpstr>
      <vt:lpstr>W04_Score_3</vt:lpstr>
      <vt:lpstr>W04_Score_4</vt:lpstr>
      <vt:lpstr>W04_Score_5</vt:lpstr>
      <vt:lpstr>W04_Score_6</vt:lpstr>
      <vt:lpstr>W04_Score_7</vt:lpstr>
      <vt:lpstr>W04_Score_8</vt:lpstr>
      <vt:lpstr>W04_Score_9</vt:lpstr>
      <vt:lpstr>W05_Score_1</vt:lpstr>
      <vt:lpstr>W05_Score_10</vt:lpstr>
      <vt:lpstr>W05_Score_11</vt:lpstr>
      <vt:lpstr>W05_Score_12</vt:lpstr>
      <vt:lpstr>W05_Score_13</vt:lpstr>
      <vt:lpstr>W05_Score_14</vt:lpstr>
      <vt:lpstr>W05_Score_2</vt:lpstr>
      <vt:lpstr>W05_Score_3</vt:lpstr>
      <vt:lpstr>W05_Score_4</vt:lpstr>
      <vt:lpstr>W05_Score_5</vt:lpstr>
      <vt:lpstr>W05_Score_6</vt:lpstr>
      <vt:lpstr>W05_Score_7</vt:lpstr>
      <vt:lpstr>W05_Score_8</vt:lpstr>
      <vt:lpstr>W05_Score_9</vt:lpstr>
      <vt:lpstr>W06_Score_1</vt:lpstr>
      <vt:lpstr>W06_Score_10</vt:lpstr>
      <vt:lpstr>W06_Score_11</vt:lpstr>
      <vt:lpstr>W06_Score_12</vt:lpstr>
      <vt:lpstr>W06_Score_13</vt:lpstr>
      <vt:lpstr>W06_Score_14</vt:lpstr>
      <vt:lpstr>W06_Score_2</vt:lpstr>
      <vt:lpstr>W06_Score_3</vt:lpstr>
      <vt:lpstr>W06_Score_4</vt:lpstr>
      <vt:lpstr>W06_Score_5</vt:lpstr>
      <vt:lpstr>W06_Score_6</vt:lpstr>
      <vt:lpstr>W06_Score_7</vt:lpstr>
      <vt:lpstr>W06_Score_8</vt:lpstr>
      <vt:lpstr>W06_Score_9</vt:lpstr>
      <vt:lpstr>W07_Score_1</vt:lpstr>
      <vt:lpstr>W07_Score_10</vt:lpstr>
      <vt:lpstr>W07_Score_11</vt:lpstr>
      <vt:lpstr>W07_Score_12</vt:lpstr>
      <vt:lpstr>W07_Score_13</vt:lpstr>
      <vt:lpstr>W07_Score_14</vt:lpstr>
      <vt:lpstr>W07_Score_2</vt:lpstr>
      <vt:lpstr>W07_Score_3</vt:lpstr>
      <vt:lpstr>W07_Score_4</vt:lpstr>
      <vt:lpstr>W07_Score_5</vt:lpstr>
      <vt:lpstr>W07_Score_6</vt:lpstr>
      <vt:lpstr>W07_Score_7</vt:lpstr>
      <vt:lpstr>W07_Score_8</vt:lpstr>
      <vt:lpstr>W07_Score_9</vt:lpstr>
      <vt:lpstr>W08_Score_1</vt:lpstr>
      <vt:lpstr>W08_Score_10</vt:lpstr>
      <vt:lpstr>W08_Score_11</vt:lpstr>
      <vt:lpstr>W08_Score_12</vt:lpstr>
      <vt:lpstr>W08_Score_13</vt:lpstr>
      <vt:lpstr>W08_Score_14</vt:lpstr>
      <vt:lpstr>W08_Score_2</vt:lpstr>
      <vt:lpstr>W08_Score_3</vt:lpstr>
      <vt:lpstr>W08_Score_4</vt:lpstr>
      <vt:lpstr>W08_Score_5</vt:lpstr>
      <vt:lpstr>W08_Score_6</vt:lpstr>
      <vt:lpstr>W08_Score_7</vt:lpstr>
      <vt:lpstr>W08_Score_8</vt:lpstr>
      <vt:lpstr>W08_Score_9</vt:lpstr>
      <vt:lpstr>W09_Score_1</vt:lpstr>
      <vt:lpstr>W09_Score_10</vt:lpstr>
      <vt:lpstr>W09_Score_11</vt:lpstr>
      <vt:lpstr>W09_Score_12</vt:lpstr>
      <vt:lpstr>W09_Score_13</vt:lpstr>
      <vt:lpstr>W09_Score_14</vt:lpstr>
      <vt:lpstr>W09_Score_2</vt:lpstr>
      <vt:lpstr>W09_Score_3</vt:lpstr>
      <vt:lpstr>W09_Score_4</vt:lpstr>
      <vt:lpstr>W09_Score_5</vt:lpstr>
      <vt:lpstr>W09_Score_6</vt:lpstr>
      <vt:lpstr>W09_Score_7</vt:lpstr>
      <vt:lpstr>W09_Score_8</vt:lpstr>
      <vt:lpstr>W09_Score_9</vt:lpstr>
      <vt:lpstr>W10_Score_1</vt:lpstr>
      <vt:lpstr>W10_Score_10</vt:lpstr>
      <vt:lpstr>W10_Score_11</vt:lpstr>
      <vt:lpstr>W10_Score_12</vt:lpstr>
      <vt:lpstr>W10_Score_13</vt:lpstr>
      <vt:lpstr>W10_Score_14</vt:lpstr>
      <vt:lpstr>W10_Score_2</vt:lpstr>
      <vt:lpstr>W10_Score_3</vt:lpstr>
      <vt:lpstr>W10_Score_4</vt:lpstr>
      <vt:lpstr>W10_Score_5</vt:lpstr>
      <vt:lpstr>W10_Score_6</vt:lpstr>
      <vt:lpstr>W10_Score_7</vt:lpstr>
      <vt:lpstr>W10_Score_8</vt:lpstr>
      <vt:lpstr>W10_Score_9</vt:lpstr>
      <vt:lpstr>W11_Score_1</vt:lpstr>
      <vt:lpstr>W11_Score_10</vt:lpstr>
      <vt:lpstr>W11_Score_11</vt:lpstr>
      <vt:lpstr>W11_Score_12</vt:lpstr>
      <vt:lpstr>W11_Score_13</vt:lpstr>
      <vt:lpstr>W11_Score_14</vt:lpstr>
      <vt:lpstr>W11_Score_2</vt:lpstr>
      <vt:lpstr>W11_Score_3</vt:lpstr>
      <vt:lpstr>W11_Score_4</vt:lpstr>
      <vt:lpstr>W11_Score_5</vt:lpstr>
      <vt:lpstr>W11_Score_6</vt:lpstr>
      <vt:lpstr>W11_Score_7</vt:lpstr>
      <vt:lpstr>W11_Score_8</vt:lpstr>
      <vt:lpstr>W11_Score_9</vt:lpstr>
      <vt:lpstr>W12_Score_1</vt:lpstr>
      <vt:lpstr>W12_Score_10</vt:lpstr>
      <vt:lpstr>W12_Score_11</vt:lpstr>
      <vt:lpstr>W12_Score_12</vt:lpstr>
      <vt:lpstr>W12_Score_13</vt:lpstr>
      <vt:lpstr>W12_Score_14</vt:lpstr>
      <vt:lpstr>W12_Score_2</vt:lpstr>
      <vt:lpstr>W12_Score_3</vt:lpstr>
      <vt:lpstr>W12_Score_4</vt:lpstr>
      <vt:lpstr>W12_Score_5</vt:lpstr>
      <vt:lpstr>W12_Score_6</vt:lpstr>
      <vt:lpstr>W12_Score_7</vt:lpstr>
      <vt:lpstr>W12_Score_8</vt:lpstr>
      <vt:lpstr>W12_Score_9</vt:lpstr>
      <vt:lpstr>W13_Score_1</vt:lpstr>
      <vt:lpstr>W13_Score_10</vt:lpstr>
      <vt:lpstr>W13_Score_11</vt:lpstr>
      <vt:lpstr>W13_Score_12</vt:lpstr>
      <vt:lpstr>W13_Score_13</vt:lpstr>
      <vt:lpstr>W13_Score_14</vt:lpstr>
      <vt:lpstr>W13_Score_2</vt:lpstr>
      <vt:lpstr>W13_Score_3</vt:lpstr>
      <vt:lpstr>W13_Score_4</vt:lpstr>
      <vt:lpstr>W13_Score_5</vt:lpstr>
      <vt:lpstr>W13_Score_6</vt:lpstr>
      <vt:lpstr>W13_Score_7</vt:lpstr>
      <vt:lpstr>W13_Score_8</vt:lpstr>
      <vt:lpstr>W13_Score_9</vt:lpstr>
      <vt:lpstr>W14_Score_1</vt:lpstr>
      <vt:lpstr>W14_Score_10</vt:lpstr>
      <vt:lpstr>W14_Score_11</vt:lpstr>
      <vt:lpstr>W14_Score_12</vt:lpstr>
      <vt:lpstr>W14_Score_13</vt:lpstr>
      <vt:lpstr>W14_Score_14</vt:lpstr>
      <vt:lpstr>W14_Score_2</vt:lpstr>
      <vt:lpstr>W14_Score_3</vt:lpstr>
      <vt:lpstr>W14_Score_4</vt:lpstr>
      <vt:lpstr>W14_Score_5</vt:lpstr>
      <vt:lpstr>W14_Score_6</vt:lpstr>
      <vt:lpstr>W14_Score_7</vt:lpstr>
      <vt:lpstr>W14_Score_8</vt:lpstr>
      <vt:lpstr>W14_Score_9</vt:lpstr>
      <vt:lpstr>W15_Score_1</vt:lpstr>
      <vt:lpstr>W15_Score_10</vt:lpstr>
      <vt:lpstr>W15_Score_11</vt:lpstr>
      <vt:lpstr>W15_Score_12</vt:lpstr>
      <vt:lpstr>W15_Score_13</vt:lpstr>
      <vt:lpstr>W15_Score_14</vt:lpstr>
      <vt:lpstr>W15_Score_2</vt:lpstr>
      <vt:lpstr>W15_Score_3</vt:lpstr>
      <vt:lpstr>W15_Score_4</vt:lpstr>
      <vt:lpstr>W15_Score_5</vt:lpstr>
      <vt:lpstr>W15_Score_6</vt:lpstr>
      <vt:lpstr>W15_Score_7</vt:lpstr>
      <vt:lpstr>W15_Score_8</vt:lpstr>
      <vt:lpstr>W15_Score_9</vt:lpstr>
      <vt:lpstr>W16_Score_1</vt:lpstr>
      <vt:lpstr>W16_Score_10</vt:lpstr>
      <vt:lpstr>W16_Score_11</vt:lpstr>
      <vt:lpstr>W16_Score_12</vt:lpstr>
      <vt:lpstr>W16_Score_13</vt:lpstr>
      <vt:lpstr>W16_Score_14</vt:lpstr>
      <vt:lpstr>W16_Score_2</vt:lpstr>
      <vt:lpstr>W16_Score_3</vt:lpstr>
      <vt:lpstr>W16_Score_4</vt:lpstr>
      <vt:lpstr>W16_Score_5</vt:lpstr>
      <vt:lpstr>W16_Score_6</vt:lpstr>
      <vt:lpstr>W16_Score_7</vt:lpstr>
      <vt:lpstr>W16_Score_8</vt:lpstr>
      <vt:lpstr>W16_Score_9</vt:lpstr>
      <vt:lpstr>W17_Score_1</vt:lpstr>
      <vt:lpstr>W17_Score_10</vt:lpstr>
      <vt:lpstr>W17_Score_11</vt:lpstr>
      <vt:lpstr>W17_Score_12</vt:lpstr>
      <vt:lpstr>W17_Score_13</vt:lpstr>
      <vt:lpstr>W17_Score_14</vt:lpstr>
      <vt:lpstr>W17_Score_2</vt:lpstr>
      <vt:lpstr>W17_Score_3</vt:lpstr>
      <vt:lpstr>W17_Score_4</vt:lpstr>
      <vt:lpstr>W17_Score_5</vt:lpstr>
      <vt:lpstr>W17_Score_6</vt:lpstr>
      <vt:lpstr>W17_Score_7</vt:lpstr>
      <vt:lpstr>W17_Score_8</vt:lpstr>
      <vt:lpstr>W17_Score_9</vt:lpstr>
      <vt:lpstr>W18_Score_1</vt:lpstr>
      <vt:lpstr>W18_Score_10</vt:lpstr>
      <vt:lpstr>W18_Score_11</vt:lpstr>
      <vt:lpstr>W18_Score_12</vt:lpstr>
      <vt:lpstr>W18_Score_13</vt:lpstr>
      <vt:lpstr>W18_Score_14</vt:lpstr>
      <vt:lpstr>W18_Score_2</vt:lpstr>
      <vt:lpstr>W18_Score_3</vt:lpstr>
      <vt:lpstr>W18_Score_4</vt:lpstr>
      <vt:lpstr>W18_Score_5</vt:lpstr>
      <vt:lpstr>W18_Score_6</vt:lpstr>
      <vt:lpstr>W18_Score_7</vt:lpstr>
      <vt:lpstr>W18_Score_8</vt:lpstr>
      <vt:lpstr>W18_Score_9</vt:lpstr>
      <vt:lpstr>W19_Score_1</vt:lpstr>
      <vt:lpstr>W19_Score_10</vt:lpstr>
      <vt:lpstr>W19_Score_11</vt:lpstr>
      <vt:lpstr>W19_Score_12</vt:lpstr>
      <vt:lpstr>W19_Score_13</vt:lpstr>
      <vt:lpstr>W19_Score_14</vt:lpstr>
      <vt:lpstr>W19_Score_2</vt:lpstr>
      <vt:lpstr>W19_Score_3</vt:lpstr>
      <vt:lpstr>W19_Score_4</vt:lpstr>
      <vt:lpstr>W19_Score_5</vt:lpstr>
      <vt:lpstr>W19_Score_6</vt:lpstr>
      <vt:lpstr>W19_Score_7</vt:lpstr>
      <vt:lpstr>W19_Score_8</vt:lpstr>
      <vt:lpstr>W19_Score_9</vt:lpstr>
      <vt:lpstr>W20_Score_1</vt:lpstr>
      <vt:lpstr>W20_Score_10</vt:lpstr>
      <vt:lpstr>W20_Score_11</vt:lpstr>
      <vt:lpstr>W20_Score_12</vt:lpstr>
      <vt:lpstr>W20_Score_13</vt:lpstr>
      <vt:lpstr>W20_Score_14</vt:lpstr>
      <vt:lpstr>W20_Score_2</vt:lpstr>
      <vt:lpstr>W20_Score_3</vt:lpstr>
      <vt:lpstr>W20_Score_4</vt:lpstr>
      <vt:lpstr>W20_Score_5</vt:lpstr>
      <vt:lpstr>W20_Score_6</vt:lpstr>
      <vt:lpstr>W20_Score_7</vt:lpstr>
      <vt:lpstr>W20_Score_8</vt:lpstr>
      <vt:lpstr>W20_Score_9</vt:lpstr>
      <vt:lpstr>W21_Score_1</vt:lpstr>
      <vt:lpstr>W21_Score_10</vt:lpstr>
      <vt:lpstr>W21_Score_11</vt:lpstr>
      <vt:lpstr>W21_Score_12</vt:lpstr>
      <vt:lpstr>W21_Score_13</vt:lpstr>
      <vt:lpstr>W21_Score_14</vt:lpstr>
      <vt:lpstr>W21_Score_2</vt:lpstr>
      <vt:lpstr>W21_Score_3</vt:lpstr>
      <vt:lpstr>W21_Score_4</vt:lpstr>
      <vt:lpstr>W21_Score_5</vt:lpstr>
      <vt:lpstr>W21_Score_6</vt:lpstr>
      <vt:lpstr>W21_Score_7</vt:lpstr>
      <vt:lpstr>W21_Score_8</vt:lpstr>
      <vt:lpstr>W21_Score_9</vt:lpstr>
      <vt:lpstr>W22_Score_1</vt:lpstr>
      <vt:lpstr>W22_Score_10</vt:lpstr>
      <vt:lpstr>W22_Score_11</vt:lpstr>
      <vt:lpstr>W22_Score_12</vt:lpstr>
      <vt:lpstr>W22_Score_13</vt:lpstr>
      <vt:lpstr>W22_Score_14</vt:lpstr>
      <vt:lpstr>W22_Score_2</vt:lpstr>
      <vt:lpstr>W22_Score_3</vt:lpstr>
      <vt:lpstr>W22_Score_4</vt:lpstr>
      <vt:lpstr>W22_Score_5</vt:lpstr>
      <vt:lpstr>W22_Score_6</vt:lpstr>
      <vt:lpstr>W22_Score_7</vt:lpstr>
      <vt:lpstr>W22_Score_8</vt:lpstr>
      <vt:lpstr>W22_Score_9</vt:lpstr>
      <vt:lpstr>W23_Score_1</vt:lpstr>
      <vt:lpstr>W23_Score_10</vt:lpstr>
      <vt:lpstr>W23_Score_11</vt:lpstr>
      <vt:lpstr>W23_Score_12</vt:lpstr>
      <vt:lpstr>W23_Score_13</vt:lpstr>
      <vt:lpstr>W23_Score_14</vt:lpstr>
      <vt:lpstr>W23_Score_2</vt:lpstr>
      <vt:lpstr>W23_Score_3</vt:lpstr>
      <vt:lpstr>W23_Score_4</vt:lpstr>
      <vt:lpstr>W23_Score_5</vt:lpstr>
      <vt:lpstr>W23_Score_6</vt:lpstr>
      <vt:lpstr>W23_Score_7</vt:lpstr>
      <vt:lpstr>W23_Score_8</vt:lpstr>
      <vt:lpstr>W23_Score_9</vt:lpstr>
      <vt:lpstr>W24_Score_1</vt:lpstr>
      <vt:lpstr>W24_Score_10</vt:lpstr>
      <vt:lpstr>W24_Score_11</vt:lpstr>
      <vt:lpstr>W24_Score_12</vt:lpstr>
      <vt:lpstr>W24_Score_13</vt:lpstr>
      <vt:lpstr>W24_Score_14</vt:lpstr>
      <vt:lpstr>W24_Score_2</vt:lpstr>
      <vt:lpstr>W24_Score_3</vt:lpstr>
      <vt:lpstr>W24_Score_4</vt:lpstr>
      <vt:lpstr>W24_Score_5</vt:lpstr>
      <vt:lpstr>W24_Score_6</vt:lpstr>
      <vt:lpstr>W24_Score_7</vt:lpstr>
      <vt:lpstr>W24_Score_8</vt:lpstr>
      <vt:lpstr>W24_Score_9</vt:lpstr>
      <vt:lpstr>W25_Score_1</vt:lpstr>
      <vt:lpstr>W25_Score_10</vt:lpstr>
      <vt:lpstr>W25_Score_11</vt:lpstr>
      <vt:lpstr>W25_Score_12</vt:lpstr>
      <vt:lpstr>W25_Score_13</vt:lpstr>
      <vt:lpstr>W25_Score_14</vt:lpstr>
      <vt:lpstr>W25_Score_2</vt:lpstr>
      <vt:lpstr>W25_Score_3</vt:lpstr>
      <vt:lpstr>W25_Score_4</vt:lpstr>
      <vt:lpstr>W25_Score_5</vt:lpstr>
      <vt:lpstr>W25_Score_6</vt:lpstr>
      <vt:lpstr>W25_Score_7</vt:lpstr>
      <vt:lpstr>W25_Score_8</vt:lpstr>
      <vt:lpstr>W25_Score_9</vt:lpstr>
      <vt:lpstr>W26_Score_1</vt:lpstr>
      <vt:lpstr>W26_Score_10</vt:lpstr>
      <vt:lpstr>W26_Score_11</vt:lpstr>
      <vt:lpstr>W26_Score_12</vt:lpstr>
      <vt:lpstr>W26_Score_13</vt:lpstr>
      <vt:lpstr>W26_Score_14</vt:lpstr>
      <vt:lpstr>W26_Score_2</vt:lpstr>
      <vt:lpstr>W26_Score_3</vt:lpstr>
      <vt:lpstr>W26_Score_4</vt:lpstr>
      <vt:lpstr>W26_Score_5</vt:lpstr>
      <vt:lpstr>W26_Score_6</vt:lpstr>
      <vt:lpstr>W26_Score_7</vt:lpstr>
      <vt:lpstr>W26_Score_8</vt:lpstr>
      <vt:lpstr>W26_Score_9</vt:lpstr>
      <vt:lpstr>W27_Score_1</vt:lpstr>
      <vt:lpstr>W27_Score_10</vt:lpstr>
      <vt:lpstr>W27_Score_11</vt:lpstr>
      <vt:lpstr>W27_Score_12</vt:lpstr>
      <vt:lpstr>W27_Score_13</vt:lpstr>
      <vt:lpstr>W27_Score_14</vt:lpstr>
      <vt:lpstr>W27_Score_2</vt:lpstr>
      <vt:lpstr>W27_Score_3</vt:lpstr>
      <vt:lpstr>W27_Score_4</vt:lpstr>
      <vt:lpstr>W27_Score_5</vt:lpstr>
      <vt:lpstr>W27_Score_6</vt:lpstr>
      <vt:lpstr>W27_Score_7</vt:lpstr>
      <vt:lpstr>W27_Score_8</vt:lpstr>
      <vt:lpstr>W27_Score_9</vt:lpstr>
      <vt:lpstr>W28_Score_1</vt:lpstr>
      <vt:lpstr>W28_Score_10</vt:lpstr>
      <vt:lpstr>W28_Score_11</vt:lpstr>
      <vt:lpstr>W28_Score_12</vt:lpstr>
      <vt:lpstr>W28_Score_13</vt:lpstr>
      <vt:lpstr>W28_Score_14</vt:lpstr>
      <vt:lpstr>W28_Score_2</vt:lpstr>
      <vt:lpstr>W28_Score_3</vt:lpstr>
      <vt:lpstr>W28_Score_4</vt:lpstr>
      <vt:lpstr>W28_Score_5</vt:lpstr>
      <vt:lpstr>W28_Score_6</vt:lpstr>
      <vt:lpstr>W28_Score_7</vt:lpstr>
      <vt:lpstr>W28_Score_8</vt:lpstr>
      <vt:lpstr>W28_Score_9</vt:lpstr>
      <vt:lpstr>W29_Score_1</vt:lpstr>
      <vt:lpstr>W29_Score_10</vt:lpstr>
      <vt:lpstr>W29_Score_11</vt:lpstr>
      <vt:lpstr>W29_Score_12</vt:lpstr>
      <vt:lpstr>W29_Score_13</vt:lpstr>
      <vt:lpstr>W29_Score_14</vt:lpstr>
      <vt:lpstr>W29_Score_2</vt:lpstr>
      <vt:lpstr>W29_Score_3</vt:lpstr>
      <vt:lpstr>W29_Score_4</vt:lpstr>
      <vt:lpstr>W29_Score_5</vt:lpstr>
      <vt:lpstr>W29_Score_6</vt:lpstr>
      <vt:lpstr>W29_Score_7</vt:lpstr>
      <vt:lpstr>W29_Score_8</vt:lpstr>
      <vt:lpstr>W29_Score_9</vt:lpstr>
      <vt:lpstr>W30_Score_1</vt:lpstr>
      <vt:lpstr>W30_Score_10</vt:lpstr>
      <vt:lpstr>W30_Score_11</vt:lpstr>
      <vt:lpstr>W30_Score_12</vt:lpstr>
      <vt:lpstr>W30_Score_13</vt:lpstr>
      <vt:lpstr>W30_Score_14</vt:lpstr>
      <vt:lpstr>W30_Score_2</vt:lpstr>
      <vt:lpstr>W30_Score_3</vt:lpstr>
      <vt:lpstr>W30_Score_4</vt:lpstr>
      <vt:lpstr>W30_Score_5</vt:lpstr>
      <vt:lpstr>W30_Score_6</vt:lpstr>
      <vt:lpstr>W30_Score_7</vt:lpstr>
      <vt:lpstr>W30_Score_8</vt:lpstr>
      <vt:lpstr>W30_Score_9</vt:lpstr>
      <vt:lpstr>W31_Score_1</vt:lpstr>
      <vt:lpstr>W31_Score_10</vt:lpstr>
      <vt:lpstr>W31_Score_11</vt:lpstr>
      <vt:lpstr>W31_Score_12</vt:lpstr>
      <vt:lpstr>W31_Score_13</vt:lpstr>
      <vt:lpstr>W31_Score_14</vt:lpstr>
      <vt:lpstr>W31_Score_2</vt:lpstr>
      <vt:lpstr>W31_Score_3</vt:lpstr>
      <vt:lpstr>W31_Score_4</vt:lpstr>
      <vt:lpstr>W31_Score_5</vt:lpstr>
      <vt:lpstr>W31_Score_6</vt:lpstr>
      <vt:lpstr>W31_Score_7</vt:lpstr>
      <vt:lpstr>W31_Score_8</vt:lpstr>
      <vt:lpstr>W31_Score_9</vt:lpstr>
      <vt:lpstr>W32_Score_1</vt:lpstr>
      <vt:lpstr>W32_Score_10</vt:lpstr>
      <vt:lpstr>W32_Score_11</vt:lpstr>
      <vt:lpstr>W32_Score_12</vt:lpstr>
      <vt:lpstr>W32_Score_13</vt:lpstr>
      <vt:lpstr>W32_Score_14</vt:lpstr>
      <vt:lpstr>W32_Score_2</vt:lpstr>
      <vt:lpstr>W32_Score_3</vt:lpstr>
      <vt:lpstr>W32_Score_4</vt:lpstr>
      <vt:lpstr>W32_Score_5</vt:lpstr>
      <vt:lpstr>W32_Score_6</vt:lpstr>
      <vt:lpstr>W32_Score_7</vt:lpstr>
      <vt:lpstr>W32_Score_8</vt:lpstr>
      <vt:lpstr>W32_Score_9</vt:lpstr>
      <vt:lpstr>W33_Score_1</vt:lpstr>
      <vt:lpstr>W33_Score_10</vt:lpstr>
      <vt:lpstr>W33_Score_11</vt:lpstr>
      <vt:lpstr>W33_Score_12</vt:lpstr>
      <vt:lpstr>W33_Score_13</vt:lpstr>
      <vt:lpstr>W33_Score_14</vt:lpstr>
      <vt:lpstr>W33_Score_2</vt:lpstr>
      <vt:lpstr>W33_Score_3</vt:lpstr>
      <vt:lpstr>W33_Score_4</vt:lpstr>
      <vt:lpstr>W33_Score_5</vt:lpstr>
      <vt:lpstr>W33_Score_6</vt:lpstr>
      <vt:lpstr>W33_Score_7</vt:lpstr>
      <vt:lpstr>W33_Score_8</vt:lpstr>
      <vt:lpstr>W33_Score_9</vt:lpstr>
      <vt:lpstr>W34_Score_1</vt:lpstr>
      <vt:lpstr>W34_Score_10</vt:lpstr>
      <vt:lpstr>W34_Score_11</vt:lpstr>
      <vt:lpstr>W34_Score_12</vt:lpstr>
      <vt:lpstr>W34_Score_13</vt:lpstr>
      <vt:lpstr>W34_Score_14</vt:lpstr>
      <vt:lpstr>W34_Score_2</vt:lpstr>
      <vt:lpstr>W34_Score_3</vt:lpstr>
      <vt:lpstr>W34_Score_4</vt:lpstr>
      <vt:lpstr>W34_Score_5</vt:lpstr>
      <vt:lpstr>W34_Score_6</vt:lpstr>
      <vt:lpstr>W34_Score_7</vt:lpstr>
      <vt:lpstr>W34_Score_8</vt:lpstr>
      <vt:lpstr>W34_Score_9</vt:lpstr>
      <vt:lpstr>W35_Score_1</vt:lpstr>
      <vt:lpstr>W35_Score_10</vt:lpstr>
      <vt:lpstr>W35_Score_11</vt:lpstr>
      <vt:lpstr>W35_Score_12</vt:lpstr>
      <vt:lpstr>W35_Score_13</vt:lpstr>
      <vt:lpstr>W35_Score_14</vt:lpstr>
      <vt:lpstr>W35_Score_2</vt:lpstr>
      <vt:lpstr>W35_Score_3</vt:lpstr>
      <vt:lpstr>W35_Score_4</vt:lpstr>
      <vt:lpstr>W35_Score_5</vt:lpstr>
      <vt:lpstr>W35_Score_6</vt:lpstr>
      <vt:lpstr>W35_Score_7</vt:lpstr>
      <vt:lpstr>W35_Score_8</vt:lpstr>
      <vt:lpstr>W35_Score_9</vt:lpstr>
      <vt:lpstr>W36_Score_1</vt:lpstr>
      <vt:lpstr>W36_Score_10</vt:lpstr>
      <vt:lpstr>W36_Score_11</vt:lpstr>
      <vt:lpstr>W36_Score_12</vt:lpstr>
      <vt:lpstr>W36_Score_13</vt:lpstr>
      <vt:lpstr>W36_Score_14</vt:lpstr>
      <vt:lpstr>W36_Score_2</vt:lpstr>
      <vt:lpstr>W36_Score_3</vt:lpstr>
      <vt:lpstr>W36_Score_4</vt:lpstr>
      <vt:lpstr>W36_Score_5</vt:lpstr>
      <vt:lpstr>W36_Score_6</vt:lpstr>
      <vt:lpstr>W36_Score_7</vt:lpstr>
      <vt:lpstr>W36_Score_8</vt:lpstr>
      <vt:lpstr>W36_Score_9</vt:lpstr>
      <vt:lpstr>W37_Score_1</vt:lpstr>
      <vt:lpstr>W37_Score_10</vt:lpstr>
      <vt:lpstr>W37_Score_11</vt:lpstr>
      <vt:lpstr>W37_Score_12</vt:lpstr>
      <vt:lpstr>W37_Score_13</vt:lpstr>
      <vt:lpstr>W37_Score_14</vt:lpstr>
      <vt:lpstr>W37_Score_2</vt:lpstr>
      <vt:lpstr>W37_Score_3</vt:lpstr>
      <vt:lpstr>W37_Score_4</vt:lpstr>
      <vt:lpstr>W37_Score_5</vt:lpstr>
      <vt:lpstr>W37_Score_6</vt:lpstr>
      <vt:lpstr>W37_Score_7</vt:lpstr>
      <vt:lpstr>W37_Score_8</vt:lpstr>
      <vt:lpstr>W37_Score_9</vt:lpstr>
      <vt:lpstr>W38_Score_1</vt:lpstr>
      <vt:lpstr>W38_Score_10</vt:lpstr>
      <vt:lpstr>W38_Score_11</vt:lpstr>
      <vt:lpstr>W38_Score_12</vt:lpstr>
      <vt:lpstr>W38_Score_13</vt:lpstr>
      <vt:lpstr>W38_Score_14</vt:lpstr>
      <vt:lpstr>W38_Score_2</vt:lpstr>
      <vt:lpstr>W38_Score_3</vt:lpstr>
      <vt:lpstr>W38_Score_4</vt:lpstr>
      <vt:lpstr>W38_Score_5</vt:lpstr>
      <vt:lpstr>W38_Score_6</vt:lpstr>
      <vt:lpstr>W38_Score_7</vt:lpstr>
      <vt:lpstr>W38_Score_8</vt:lpstr>
      <vt:lpstr>W38_Score_9</vt:lpstr>
      <vt:lpstr>W39_Score_1</vt:lpstr>
      <vt:lpstr>W39_Score_10</vt:lpstr>
      <vt:lpstr>W39_Score_11</vt:lpstr>
      <vt:lpstr>W39_Score_12</vt:lpstr>
      <vt:lpstr>W39_Score_13</vt:lpstr>
      <vt:lpstr>W39_Score_14</vt:lpstr>
      <vt:lpstr>W39_Score_2</vt:lpstr>
      <vt:lpstr>W39_Score_3</vt:lpstr>
      <vt:lpstr>W39_Score_4</vt:lpstr>
      <vt:lpstr>W39_Score_5</vt:lpstr>
      <vt:lpstr>W39_Score_6</vt:lpstr>
      <vt:lpstr>W39_Score_7</vt:lpstr>
      <vt:lpstr>W39_Score_8</vt:lpstr>
      <vt:lpstr>W39_Score_9</vt:lpstr>
      <vt:lpstr>W40_Score_1</vt:lpstr>
      <vt:lpstr>W40_Score_10</vt:lpstr>
      <vt:lpstr>W40_Score_11</vt:lpstr>
      <vt:lpstr>W40_Score_12</vt:lpstr>
      <vt:lpstr>W40_Score_13</vt:lpstr>
      <vt:lpstr>W40_Score_14</vt:lpstr>
      <vt:lpstr>W40_Score_2</vt:lpstr>
      <vt:lpstr>W40_Score_3</vt:lpstr>
      <vt:lpstr>W40_Score_4</vt:lpstr>
      <vt:lpstr>W40_Score_5</vt:lpstr>
      <vt:lpstr>W40_Score_6</vt:lpstr>
      <vt:lpstr>W40_Score_7</vt:lpstr>
      <vt:lpstr>W40_Score_8</vt:lpstr>
      <vt:lpstr>W40_Score_9</vt:lpstr>
      <vt:lpstr>W41_Score_1</vt:lpstr>
      <vt:lpstr>W41_Score_10</vt:lpstr>
      <vt:lpstr>W41_Score_11</vt:lpstr>
      <vt:lpstr>W41_Score_12</vt:lpstr>
      <vt:lpstr>W41_Score_13</vt:lpstr>
      <vt:lpstr>W41_Score_14</vt:lpstr>
      <vt:lpstr>W41_Score_2</vt:lpstr>
      <vt:lpstr>W41_Score_3</vt:lpstr>
      <vt:lpstr>W41_Score_4</vt:lpstr>
      <vt:lpstr>W41_Score_5</vt:lpstr>
      <vt:lpstr>W41_Score_6</vt:lpstr>
      <vt:lpstr>W41_Score_7</vt:lpstr>
      <vt:lpstr>W41_Score_8</vt:lpstr>
      <vt:lpstr>W41_Score_9</vt:lpstr>
      <vt:lpstr>W42_Score_1</vt:lpstr>
      <vt:lpstr>W42_Score_10</vt:lpstr>
      <vt:lpstr>W42_Score_11</vt:lpstr>
      <vt:lpstr>W42_Score_12</vt:lpstr>
      <vt:lpstr>W42_Score_13</vt:lpstr>
      <vt:lpstr>W42_Score_14</vt:lpstr>
      <vt:lpstr>W42_Score_2</vt:lpstr>
      <vt:lpstr>W42_Score_3</vt:lpstr>
      <vt:lpstr>W42_Score_4</vt:lpstr>
      <vt:lpstr>W42_Score_5</vt:lpstr>
      <vt:lpstr>W42_Score_6</vt:lpstr>
      <vt:lpstr>W42_Score_7</vt:lpstr>
      <vt:lpstr>W42_Score_8</vt:lpstr>
      <vt:lpstr>W42_Score_9</vt:lpstr>
      <vt:lpstr>W43_Score_1</vt:lpstr>
      <vt:lpstr>W43_Score_10</vt:lpstr>
      <vt:lpstr>W43_Score_11</vt:lpstr>
      <vt:lpstr>W43_Score_12</vt:lpstr>
      <vt:lpstr>W43_Score_13</vt:lpstr>
      <vt:lpstr>W43_Score_14</vt:lpstr>
      <vt:lpstr>W43_Score_2</vt:lpstr>
      <vt:lpstr>W43_Score_3</vt:lpstr>
      <vt:lpstr>W43_Score_4</vt:lpstr>
      <vt:lpstr>W43_Score_5</vt:lpstr>
      <vt:lpstr>W43_Score_6</vt:lpstr>
      <vt:lpstr>W43_Score_7</vt:lpstr>
      <vt:lpstr>W43_Score_8</vt:lpstr>
      <vt:lpstr>W43_Score_9</vt:lpstr>
      <vt:lpstr>W44_Score_1</vt:lpstr>
      <vt:lpstr>W44_Score_10</vt:lpstr>
      <vt:lpstr>W44_Score_11</vt:lpstr>
      <vt:lpstr>W44_Score_12</vt:lpstr>
      <vt:lpstr>W44_Score_13</vt:lpstr>
      <vt:lpstr>W44_Score_14</vt:lpstr>
      <vt:lpstr>W44_Score_2</vt:lpstr>
      <vt:lpstr>W44_Score_3</vt:lpstr>
      <vt:lpstr>W44_Score_4</vt:lpstr>
      <vt:lpstr>W44_Score_5</vt:lpstr>
      <vt:lpstr>W44_Score_6</vt:lpstr>
      <vt:lpstr>W44_Score_7</vt:lpstr>
      <vt:lpstr>W44_Score_8</vt:lpstr>
      <vt:lpstr>W44_Score_9</vt:lpstr>
      <vt:lpstr>W45_Score_1</vt:lpstr>
      <vt:lpstr>W45_Score_10</vt:lpstr>
      <vt:lpstr>W45_Score_11</vt:lpstr>
      <vt:lpstr>W45_Score_12</vt:lpstr>
      <vt:lpstr>W45_Score_13</vt:lpstr>
      <vt:lpstr>W45_Score_14</vt:lpstr>
      <vt:lpstr>W45_Score_2</vt:lpstr>
      <vt:lpstr>W45_Score_3</vt:lpstr>
      <vt:lpstr>W45_Score_4</vt:lpstr>
      <vt:lpstr>W45_Score_5</vt:lpstr>
      <vt:lpstr>W45_Score_6</vt:lpstr>
      <vt:lpstr>W45_Score_7</vt:lpstr>
      <vt:lpstr>W45_Score_8</vt:lpstr>
      <vt:lpstr>W45_Score_9</vt:lpstr>
      <vt:lpstr>W46_Score_1</vt:lpstr>
      <vt:lpstr>W46_Score_10</vt:lpstr>
      <vt:lpstr>W46_Score_11</vt:lpstr>
      <vt:lpstr>W46_Score_12</vt:lpstr>
      <vt:lpstr>W46_Score_13</vt:lpstr>
      <vt:lpstr>W46_Score_14</vt:lpstr>
      <vt:lpstr>W46_Score_2</vt:lpstr>
      <vt:lpstr>W46_Score_3</vt:lpstr>
      <vt:lpstr>W46_Score_4</vt:lpstr>
      <vt:lpstr>W46_Score_5</vt:lpstr>
      <vt:lpstr>W46_Score_6</vt:lpstr>
      <vt:lpstr>W46_Score_7</vt:lpstr>
      <vt:lpstr>W46_Score_8</vt:lpstr>
      <vt:lpstr>W46_Score_9</vt:lpstr>
      <vt:lpstr>W47_Score_1</vt:lpstr>
      <vt:lpstr>W47_Score_10</vt:lpstr>
      <vt:lpstr>W47_Score_11</vt:lpstr>
      <vt:lpstr>W47_Score_12</vt:lpstr>
      <vt:lpstr>W47_Score_13</vt:lpstr>
      <vt:lpstr>W47_Score_14</vt:lpstr>
      <vt:lpstr>W47_Score_2</vt:lpstr>
      <vt:lpstr>W47_Score_3</vt:lpstr>
      <vt:lpstr>W47_Score_4</vt:lpstr>
      <vt:lpstr>W47_Score_5</vt:lpstr>
      <vt:lpstr>W47_Score_6</vt:lpstr>
      <vt:lpstr>W47_Score_7</vt:lpstr>
      <vt:lpstr>W47_Score_8</vt:lpstr>
      <vt:lpstr>W47_Score_9</vt:lpstr>
      <vt:lpstr>W48_Score_1</vt:lpstr>
      <vt:lpstr>W48_Score_10</vt:lpstr>
      <vt:lpstr>W48_Score_11</vt:lpstr>
      <vt:lpstr>W48_Score_12</vt:lpstr>
      <vt:lpstr>W48_Score_13</vt:lpstr>
      <vt:lpstr>W48_Score_14</vt:lpstr>
      <vt:lpstr>W48_Score_2</vt:lpstr>
      <vt:lpstr>W48_Score_3</vt:lpstr>
      <vt:lpstr>W48_Score_4</vt:lpstr>
      <vt:lpstr>W48_Score_5</vt:lpstr>
      <vt:lpstr>W48_Score_6</vt:lpstr>
      <vt:lpstr>W48_Score_7</vt:lpstr>
      <vt:lpstr>W48_Score_8</vt:lpstr>
      <vt:lpstr>W48_Score_9</vt:lpstr>
      <vt:lpstr>W49_Score_1</vt:lpstr>
      <vt:lpstr>W49_Score_10</vt:lpstr>
      <vt:lpstr>W49_Score_11</vt:lpstr>
      <vt:lpstr>W49_Score_12</vt:lpstr>
      <vt:lpstr>W49_Score_13</vt:lpstr>
      <vt:lpstr>W49_Score_14</vt:lpstr>
      <vt:lpstr>W49_Score_2</vt:lpstr>
      <vt:lpstr>W49_Score_3</vt:lpstr>
      <vt:lpstr>W49_Score_4</vt:lpstr>
      <vt:lpstr>W49_Score_5</vt:lpstr>
      <vt:lpstr>W49_Score_6</vt:lpstr>
      <vt:lpstr>W49_Score_7</vt:lpstr>
      <vt:lpstr>W49_Score_8</vt:lpstr>
      <vt:lpstr>W49_Score_9</vt:lpstr>
      <vt:lpstr>W50_Score_1</vt:lpstr>
      <vt:lpstr>W50_Score_10</vt:lpstr>
      <vt:lpstr>W50_Score_11</vt:lpstr>
      <vt:lpstr>W50_Score_12</vt:lpstr>
      <vt:lpstr>W50_Score_13</vt:lpstr>
      <vt:lpstr>W50_Score_14</vt:lpstr>
      <vt:lpstr>W50_Score_2</vt:lpstr>
      <vt:lpstr>W50_Score_3</vt:lpstr>
      <vt:lpstr>W50_Score_4</vt:lpstr>
      <vt:lpstr>W50_Score_5</vt:lpstr>
      <vt:lpstr>W50_Score_6</vt:lpstr>
      <vt:lpstr>W50_Score_7</vt:lpstr>
      <vt:lpstr>W50_Score_8</vt:lpstr>
      <vt:lpstr>W50_Score_9</vt:lpstr>
      <vt:lpstr>W51_Score_1</vt:lpstr>
      <vt:lpstr>W51_Score_10</vt:lpstr>
      <vt:lpstr>W51_Score_11</vt:lpstr>
      <vt:lpstr>W51_Score_12</vt:lpstr>
      <vt:lpstr>W51_Score_13</vt:lpstr>
      <vt:lpstr>W51_Score_14</vt:lpstr>
      <vt:lpstr>W51_Score_2</vt:lpstr>
      <vt:lpstr>W51_Score_3</vt:lpstr>
      <vt:lpstr>W51_Score_4</vt:lpstr>
      <vt:lpstr>W51_Score_5</vt:lpstr>
      <vt:lpstr>W51_Score_6</vt:lpstr>
      <vt:lpstr>W51_Score_7</vt:lpstr>
      <vt:lpstr>W51_Score_8</vt:lpstr>
      <vt:lpstr>W51_Score_9</vt:lpstr>
      <vt:lpstr>W52_Score_1</vt:lpstr>
      <vt:lpstr>W52_Score_10</vt:lpstr>
      <vt:lpstr>W52_Score_11</vt:lpstr>
      <vt:lpstr>W52_Score_12</vt:lpstr>
      <vt:lpstr>W52_Score_13</vt:lpstr>
      <vt:lpstr>W52_Score_14</vt:lpstr>
      <vt:lpstr>W52_Score_2</vt:lpstr>
      <vt:lpstr>W52_Score_3</vt:lpstr>
      <vt:lpstr>W52_Score_4</vt:lpstr>
      <vt:lpstr>W52_Score_5</vt:lpstr>
      <vt:lpstr>W52_Score_6</vt:lpstr>
      <vt:lpstr>W52_Score_7</vt:lpstr>
      <vt:lpstr>W52_Score_8</vt:lpstr>
      <vt:lpstr>W52_Score_9</vt:lpstr>
      <vt:lpstr>YTP_Start_Date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Performance Planning: Template</dc:title>
  <dc:creator>Coaching Association of Canada</dc:creator>
  <cp:lastModifiedBy>Ich</cp:lastModifiedBy>
  <cp:lastPrinted>2021-09-30T22:26:01Z</cp:lastPrinted>
  <dcterms:created xsi:type="dcterms:W3CDTF">2016-03-30T19:11:26Z</dcterms:created>
  <dcterms:modified xsi:type="dcterms:W3CDTF">2021-10-01T14:49:10Z</dcterms:modified>
</cp:coreProperties>
</file>